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'A'!$A$1:$BH$39</definedName>
    <definedName name="_xlnm.Print_Area" localSheetId="2">'B'!$A$1:$AD$56</definedName>
    <definedName name="_xlnm.Print_Area" localSheetId="3">'C'!$A$1:$AT$56</definedName>
    <definedName name="_xlnm.Print_Area" localSheetId="4">'D'!$A$1:$Y$348</definedName>
    <definedName name="_xlnm.Print_Area" localSheetId="5">'E1'!$A$1:$BM$38</definedName>
    <definedName name="_xlnm.Print_Area" localSheetId="6">'E2'!$A$1:$BG$38</definedName>
  </definedNames>
  <calcPr fullCalcOnLoad="1"/>
</workbook>
</file>

<file path=xl/sharedStrings.xml><?xml version="1.0" encoding="utf-8"?>
<sst xmlns="http://schemas.openxmlformats.org/spreadsheetml/2006/main" count="2292" uniqueCount="140">
  <si>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</si>
  <si>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</si>
  <si>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</si>
  <si>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</si>
  <si>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</si>
  <si>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</si>
  <si>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</si>
  <si>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</si>
  <si>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</si>
  <si>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</si>
  <si>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</si>
  <si>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</si>
  <si>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</si>
  <si>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</si>
  <si>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</si>
  <si>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</si>
  <si>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</si>
  <si>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</si>
  <si>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</si>
  <si>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</si>
  <si>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</si>
  <si>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</si>
  <si>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</si>
  <si>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</si>
  <si>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</si>
  <si>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</si>
  <si>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</si>
  <si>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</si>
  <si>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</si>
  <si>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</si>
  <si>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</si>
  <si>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</si>
  <si>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</si>
  <si>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</si>
  <si>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</si>
  <si>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</si>
  <si>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</si>
  <si>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</si>
  <si>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</si>
  <si>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</si>
  <si>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</si>
  <si>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</si>
  <si>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</si>
  <si>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</si>
  <si>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</si>
  <si>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</si>
  <si>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</si>
  <si>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</si>
  <si>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</si>
  <si>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</si>
  <si>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</si>
  <si>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</si>
  <si>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</si>
  <si>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</si>
  <si>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</si>
  <si>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</si>
  <si>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</si>
  <si>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</si>
  <si>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</si>
  <si>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</si>
  <si>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</si>
  <si>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</si>
  <si>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</si>
  <si>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</si>
  <si>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</si>
  <si>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</si>
  <si>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</si>
  <si>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</si>
  <si>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</si>
  <si>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</si>
  <si>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</si>
  <si>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</si>
  <si>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</si>
  <si>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</si>
  <si>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</si>
  <si>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</si>
  <si>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</si>
  <si>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</si>
  <si>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</si>
  <si>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</si>
  <si>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</si>
  <si>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</si>
  <si>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</si>
  <si>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</si>
  <si>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</si>
  <si>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</si>
  <si>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</si>
  <si>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</si>
  <si>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</si>
  <si>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</si>
  <si>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</si>
  <si>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</si>
  <si>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</si>
  <si>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</si>
  <si>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</si>
  <si>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</si>
  <si>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</si>
  <si>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</si>
  <si>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</si>
  <si>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</si>
  <si>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</si>
  <si>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</si>
  <si>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</si>
  <si>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</si>
  <si>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</si>
  <si>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</si>
  <si>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</si>
  <si>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</si>
  <si>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</si>
  <si>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</si>
  <si>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</si>
  <si>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</si>
  <si>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</si>
  <si>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</si>
  <si>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</si>
  <si>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</si>
  <si>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</si>
  <si>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</si>
  <si>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</si>
  <si>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</si>
  <si>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</si>
  <si>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</si>
  <si>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</si>
  <si>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</si>
  <si>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</si>
  <si>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</si>
  <si>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</si>
  <si>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</si>
  <si>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</si>
  <si>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</si>
  <si>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</si>
  <si>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</si>
  <si>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</si>
  <si>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</si>
  <si>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>% change 2019/2018</t>
  </si>
  <si>
    <t>% change 2020/2019</t>
  </si>
  <si>
    <t>% change 2021/2020</t>
  </si>
  <si>
    <t>% change 2022/2021</t>
  </si>
  <si>
    <t>% change 2023/2022</t>
  </si>
  <si>
    <t>Jan-Aug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</si>
</sst>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00000"/>
    <numFmt numFmtId="187" formatCode="0.000"/>
    <numFmt numFmtId="188" formatCode="0.0"/>
    <numFmt numFmtId="189" formatCode="_-* #,##0.00\ _Δ_ρ_χ_-;\-* #,##0.00\ _Δ_ρ_χ_-;_-* &quot;-&quot;??\ _Δ_ρ_χ_-;_-@_-"/>
    <numFmt numFmtId="190" formatCode="_-* #,##0_-;\-* #,##0_-;_-* &quot;-&quot;??_-;_-@_-"/>
    <numFmt numFmtId="191" formatCode="0_)"/>
    <numFmt numFmtId="192" formatCode="0.0_)"/>
    <numFmt numFmtId="193" formatCode="#,##0.0"/>
    <numFmt numFmtId="194" formatCode="0.00000"/>
    <numFmt numFmtId="195" formatCode="0.000000000"/>
    <numFmt numFmtId="196" formatCode="0.0000"/>
    <numFmt numFmtId="197" formatCode="_-* #,##0\ &quot;£&quot;_-;\-* #,##0\ &quot;£&quot;_-;_-* &quot;-&quot;\ &quot;£&quot;_-;_-@_-"/>
    <numFmt numFmtId="198" formatCode="_-* #,##0\ _£_-;\-* #,##0\ _£_-;_-* &quot;-&quot;\ _£_-;_-@_-"/>
    <numFmt numFmtId="199" formatCode="_-* #,##0.00\ &quot;£&quot;_-;\-* #,##0.00\ &quot;£&quot;_-;_-* &quot;-&quot;??\ &quot;£&quot;_-;_-@_-"/>
    <numFmt numFmtId="200" formatCode="_-* #,##0.00\ _£_-;\-* #,##0.00\ _£_-;_-* &quot;-&quot;??\ _£_-;_-@_-"/>
    <numFmt numFmtId="201" formatCode="0.0%"/>
    <numFmt numFmtId="202" formatCode="#,##0.0_);\(#,##0.0\)"/>
    <numFmt numFmtId="203" formatCode="_-* #.##0.00\ _Δ_ρ_χ_-;\-* #.##0.00\ _Δ_ρ_χ_-;_-* &quot;-&quot;??\ _Δ_ρ_χ_-;_-@_-"/>
    <numFmt numFmtId="204" formatCode="###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##0.00"/>
    <numFmt numFmtId="210" formatCode="0.00000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7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6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8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7" fontId="11" fillId="0" borderId="0" xfId="0" applyNumberFormat="1" applyFont="1" applyAlignment="1">
      <alignment horizontal="left"/>
    </xf>
    <xf numFmtId="187" fontId="12" fillId="0" borderId="0" xfId="0" applyNumberFormat="1" applyFont="1" applyAlignment="1">
      <alignment horizontal="left"/>
    </xf>
    <xf numFmtId="188" fontId="6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8" fontId="9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8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88" fontId="4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192" fontId="3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87" fontId="14" fillId="0" borderId="0" xfId="0" applyNumberFormat="1" applyFont="1" applyAlignment="1">
      <alignment horizontal="left"/>
    </xf>
    <xf numFmtId="18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88" fontId="10" fillId="0" borderId="0" xfId="0" applyNumberFormat="1" applyFont="1" applyAlignment="1">
      <alignment horizontal="center"/>
    </xf>
    <xf numFmtId="187" fontId="2" fillId="34" borderId="0" xfId="0" applyNumberFormat="1" applyFont="1" applyFill="1" applyAlignment="1" applyProtection="1">
      <alignment horizontal="left"/>
      <protection locked="0"/>
    </xf>
    <xf numFmtId="187" fontId="2" fillId="34" borderId="0" xfId="0" applyNumberFormat="1" applyFont="1" applyFill="1" applyAlignment="1" applyProtection="1">
      <alignment horizontal="right"/>
      <protection locked="0"/>
    </xf>
    <xf numFmtId="187" fontId="3" fillId="34" borderId="0" xfId="0" applyNumberFormat="1" applyFont="1" applyFill="1" applyAlignment="1" applyProtection="1">
      <alignment horizontal="right"/>
      <protection locked="0"/>
    </xf>
    <xf numFmtId="187" fontId="4" fillId="0" borderId="0" xfId="0" applyNumberFormat="1" applyFont="1" applyAlignment="1" applyProtection="1">
      <alignment horizontal="right"/>
      <protection locked="0"/>
    </xf>
    <xf numFmtId="187" fontId="6" fillId="0" borderId="10" xfId="0" applyNumberFormat="1" applyFont="1" applyBorder="1" applyAlignment="1" applyProtection="1">
      <alignment horizontal="left"/>
      <protection locked="0"/>
    </xf>
    <xf numFmtId="187" fontId="6" fillId="0" borderId="0" xfId="0" applyNumberFormat="1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7" fontId="6" fillId="0" borderId="0" xfId="0" applyNumberFormat="1" applyFont="1" applyAlignment="1" applyProtection="1">
      <alignment horizontal="left"/>
      <protection locked="0"/>
    </xf>
    <xf numFmtId="193" fontId="4" fillId="0" borderId="0" xfId="42" applyNumberFormat="1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4" applyNumberFormat="1" applyFont="1" applyAlignment="1" applyProtection="1">
      <alignment horizontal="center"/>
      <protection locked="0"/>
    </xf>
    <xf numFmtId="188" fontId="6" fillId="0" borderId="0" xfId="44" applyNumberFormat="1" applyFont="1" applyAlignment="1" applyProtection="1">
      <alignment horizontal="center"/>
      <protection locked="0"/>
    </xf>
    <xf numFmtId="187" fontId="9" fillId="0" borderId="0" xfId="0" applyNumberFormat="1" applyFont="1" applyAlignment="1" applyProtection="1">
      <alignment horizontal="left"/>
      <protection locked="0"/>
    </xf>
    <xf numFmtId="188" fontId="9" fillId="0" borderId="0" xfId="42" applyNumberFormat="1" applyFont="1" applyAlignment="1" applyProtection="1">
      <alignment horizontal="center"/>
      <protection locked="0"/>
    </xf>
    <xf numFmtId="188" fontId="9" fillId="0" borderId="0" xfId="44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7" fontId="7" fillId="0" borderId="0" xfId="0" applyNumberFormat="1" applyFont="1" applyAlignment="1" applyProtection="1">
      <alignment horizontal="left"/>
      <protection locked="0"/>
    </xf>
    <xf numFmtId="187" fontId="7" fillId="0" borderId="0" xfId="0" applyNumberFormat="1" applyFont="1" applyAlignment="1" applyProtection="1">
      <alignment horizontal="center"/>
      <protection locked="0"/>
    </xf>
    <xf numFmtId="187" fontId="8" fillId="0" borderId="0" xfId="0" applyNumberFormat="1" applyFont="1" applyAlignment="1" applyProtection="1">
      <alignment horizontal="center"/>
      <protection locked="0"/>
    </xf>
    <xf numFmtId="188" fontId="6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3" fillId="0" borderId="10" xfId="0" applyNumberFormat="1" applyFont="1" applyBorder="1" applyAlignment="1" applyProtection="1">
      <alignment horizontal="center"/>
      <protection locked="0"/>
    </xf>
    <xf numFmtId="187" fontId="6" fillId="0" borderId="0" xfId="0" applyNumberFormat="1" applyFont="1" applyAlignment="1" applyProtection="1">
      <alignment horizontal="center"/>
      <protection locked="0"/>
    </xf>
    <xf numFmtId="193" fontId="4" fillId="0" borderId="0" xfId="44" applyNumberFormat="1" applyFont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/>
    </xf>
    <xf numFmtId="188" fontId="9" fillId="0" borderId="1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187" fontId="17" fillId="34" borderId="0" xfId="0" applyNumberFormat="1" applyFont="1" applyFill="1" applyAlignment="1">
      <alignment horizontal="left"/>
    </xf>
    <xf numFmtId="187" fontId="17" fillId="34" borderId="0" xfId="0" applyNumberFormat="1" applyFont="1" applyFill="1" applyAlignment="1">
      <alignment horizontal="right"/>
    </xf>
    <xf numFmtId="187" fontId="16" fillId="34" borderId="0" xfId="0" applyNumberFormat="1" applyFont="1" applyFill="1" applyAlignment="1">
      <alignment horizontal="right"/>
    </xf>
    <xf numFmtId="187" fontId="16" fillId="0" borderId="0" xfId="0" applyNumberFormat="1" applyFont="1" applyAlignment="1">
      <alignment horizontal="right"/>
    </xf>
    <xf numFmtId="188" fontId="16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81" fillId="0" borderId="0" xfId="0" applyFont="1" applyAlignment="1">
      <alignment/>
    </xf>
    <xf numFmtId="187" fontId="19" fillId="0" borderId="14" xfId="0" applyNumberFormat="1" applyFont="1" applyBorder="1" applyAlignment="1">
      <alignment horizontal="left"/>
    </xf>
    <xf numFmtId="187" fontId="19" fillId="0" borderId="14" xfId="0" applyNumberFormat="1" applyFont="1" applyBorder="1" applyAlignment="1">
      <alignment horizontal="right"/>
    </xf>
    <xf numFmtId="188" fontId="19" fillId="0" borderId="14" xfId="0" applyNumberFormat="1" applyFont="1" applyBorder="1" applyAlignment="1">
      <alignment horizontal="right"/>
    </xf>
    <xf numFmtId="188" fontId="16" fillId="0" borderId="14" xfId="0" applyNumberFormat="1" applyFont="1" applyBorder="1" applyAlignment="1">
      <alignment horizontal="right"/>
    </xf>
    <xf numFmtId="0" fontId="18" fillId="0" borderId="14" xfId="0" applyFont="1" applyBorder="1" applyAlignment="1">
      <alignment/>
    </xf>
    <xf numFmtId="187" fontId="20" fillId="0" borderId="0" xfId="0" applyNumberFormat="1" applyFont="1" applyAlignment="1">
      <alignment horizontal="left"/>
    </xf>
    <xf numFmtId="187" fontId="21" fillId="0" borderId="0" xfId="0" applyNumberFormat="1" applyFont="1" applyAlignment="1" quotePrefix="1">
      <alignment horizontal="right"/>
    </xf>
    <xf numFmtId="1" fontId="20" fillId="0" borderId="0" xfId="0" applyNumberFormat="1" applyFont="1" applyAlignment="1">
      <alignment horizontal="right"/>
    </xf>
    <xf numFmtId="188" fontId="20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188" fontId="19" fillId="0" borderId="0" xfId="0" applyNumberFormat="1" applyFont="1" applyAlignment="1" quotePrefix="1">
      <alignment horizontal="right"/>
    </xf>
    <xf numFmtId="188" fontId="20" fillId="0" borderId="0" xfId="0" applyNumberFormat="1" applyFont="1" applyAlignment="1" quotePrefix="1">
      <alignment horizontal="right"/>
    </xf>
    <xf numFmtId="0" fontId="20" fillId="0" borderId="0" xfId="0" applyFont="1" applyAlignment="1" quotePrefix="1">
      <alignment horizontal="right"/>
    </xf>
    <xf numFmtId="187" fontId="23" fillId="0" borderId="0" xfId="0" applyNumberFormat="1" applyFont="1" applyAlignment="1">
      <alignment horizontal="left"/>
    </xf>
    <xf numFmtId="187" fontId="24" fillId="0" borderId="0" xfId="0" applyNumberFormat="1" applyFont="1" applyAlignment="1">
      <alignment horizontal="left"/>
    </xf>
    <xf numFmtId="187" fontId="20" fillId="0" borderId="0" xfId="0" applyNumberFormat="1" applyFont="1" applyAlignment="1">
      <alignment horizontal="right"/>
    </xf>
    <xf numFmtId="187" fontId="21" fillId="0" borderId="0" xfId="0" applyNumberFormat="1" applyFont="1" applyAlignment="1">
      <alignment horizontal="left"/>
    </xf>
    <xf numFmtId="1" fontId="16" fillId="0" borderId="0" xfId="42" applyNumberFormat="1" applyFont="1" applyAlignment="1">
      <alignment horizontal="right"/>
    </xf>
    <xf numFmtId="1" fontId="16" fillId="0" borderId="0" xfId="0" applyNumberFormat="1" applyFont="1" applyAlignment="1">
      <alignment horizontal="right"/>
    </xf>
    <xf numFmtId="187" fontId="16" fillId="0" borderId="14" xfId="0" applyNumberFormat="1" applyFont="1" applyBorder="1" applyAlignment="1">
      <alignment horizontal="left"/>
    </xf>
    <xf numFmtId="1" fontId="20" fillId="0" borderId="0" xfId="42" applyNumberFormat="1" applyFont="1" applyAlignment="1">
      <alignment horizontal="right"/>
    </xf>
    <xf numFmtId="190" fontId="16" fillId="0" borderId="14" xfId="42" applyNumberFormat="1" applyFont="1" applyBorder="1" applyAlignment="1">
      <alignment horizontal="right"/>
    </xf>
    <xf numFmtId="1" fontId="16" fillId="0" borderId="14" xfId="0" applyNumberFormat="1" applyFont="1" applyBorder="1" applyAlignment="1">
      <alignment horizontal="right"/>
    </xf>
    <xf numFmtId="0" fontId="16" fillId="0" borderId="14" xfId="0" applyFont="1" applyBorder="1" applyAlignment="1">
      <alignment/>
    </xf>
    <xf numFmtId="187" fontId="25" fillId="0" borderId="0" xfId="0" applyNumberFormat="1" applyFont="1" applyAlignment="1">
      <alignment horizontal="left"/>
    </xf>
    <xf numFmtId="187" fontId="16" fillId="0" borderId="0" xfId="0" applyNumberFormat="1" applyFont="1" applyAlignment="1">
      <alignment horizontal="left"/>
    </xf>
    <xf numFmtId="190" fontId="16" fillId="0" borderId="0" xfId="42" applyNumberFormat="1" applyFont="1" applyAlignment="1">
      <alignment horizontal="right"/>
    </xf>
    <xf numFmtId="187" fontId="26" fillId="0" borderId="0" xfId="0" applyNumberFormat="1" applyFont="1" applyAlignment="1">
      <alignment horizontal="left"/>
    </xf>
    <xf numFmtId="1" fontId="27" fillId="0" borderId="0" xfId="42" applyNumberFormat="1" applyFont="1" applyAlignment="1">
      <alignment horizontal="right"/>
    </xf>
    <xf numFmtId="187" fontId="19" fillId="0" borderId="0" xfId="0" applyNumberFormat="1" applyFont="1" applyAlignment="1">
      <alignment horizontal="left"/>
    </xf>
    <xf numFmtId="190" fontId="19" fillId="0" borderId="0" xfId="42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188" fontId="19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188" fontId="19" fillId="0" borderId="0" xfId="42" applyNumberFormat="1" applyFont="1" applyAlignment="1" applyProtection="1">
      <alignment horizontal="center"/>
      <protection locked="0"/>
    </xf>
    <xf numFmtId="0" fontId="22" fillId="35" borderId="0" xfId="0" applyFont="1" applyFill="1" applyAlignment="1">
      <alignment/>
    </xf>
    <xf numFmtId="2" fontId="16" fillId="0" borderId="0" xfId="0" applyNumberFormat="1" applyFont="1" applyAlignment="1">
      <alignment horizontal="right"/>
    </xf>
    <xf numFmtId="0" fontId="82" fillId="0" borderId="0" xfId="0" applyFont="1" applyAlignment="1">
      <alignment/>
    </xf>
    <xf numFmtId="0" fontId="8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8" fontId="3" fillId="0" borderId="15" xfId="0" applyNumberFormat="1" applyFont="1" applyBorder="1" applyAlignment="1">
      <alignment horizontal="left"/>
    </xf>
    <xf numFmtId="188" fontId="3" fillId="0" borderId="15" xfId="0" applyNumberFormat="1" applyFont="1" applyBorder="1" applyAlignment="1" quotePrefix="1">
      <alignment horizontal="center"/>
    </xf>
    <xf numFmtId="0" fontId="3" fillId="0" borderId="15" xfId="0" applyFont="1" applyBorder="1" applyAlignment="1" quotePrefix="1">
      <alignment horizontal="right"/>
    </xf>
    <xf numFmtId="1" fontId="3" fillId="0" borderId="15" xfId="0" applyNumberFormat="1" applyFont="1" applyBorder="1" applyAlignment="1" quotePrefix="1">
      <alignment horizontal="right"/>
    </xf>
    <xf numFmtId="188" fontId="3" fillId="0" borderId="15" xfId="0" applyNumberFormat="1" applyFont="1" applyBorder="1" applyAlignment="1" quotePrefix="1">
      <alignment horizontal="right"/>
    </xf>
    <xf numFmtId="188" fontId="3" fillId="0" borderId="0" xfId="0" applyNumberFormat="1" applyFont="1" applyAlignment="1">
      <alignment horizontal="center"/>
    </xf>
    <xf numFmtId="0" fontId="82" fillId="0" borderId="0" xfId="0" applyFont="1" applyAlignment="1">
      <alignment/>
    </xf>
    <xf numFmtId="0" fontId="3" fillId="0" borderId="10" xfId="0" applyFont="1" applyBorder="1" applyAlignment="1">
      <alignment/>
    </xf>
    <xf numFmtId="188" fontId="3" fillId="0" borderId="15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92" fontId="4" fillId="0" borderId="0" xfId="0" applyNumberFormat="1" applyFont="1" applyAlignment="1">
      <alignment/>
    </xf>
    <xf numFmtId="0" fontId="28" fillId="0" borderId="10" xfId="0" applyFont="1" applyBorder="1" applyAlignment="1">
      <alignment/>
    </xf>
    <xf numFmtId="0" fontId="82" fillId="0" borderId="10" xfId="0" applyFont="1" applyBorder="1" applyAlignment="1">
      <alignment/>
    </xf>
    <xf numFmtId="0" fontId="8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8" fontId="82" fillId="0" borderId="10" xfId="0" applyNumberFormat="1" applyFont="1" applyBorder="1" applyAlignment="1">
      <alignment horizontal="right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82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83" fillId="0" borderId="0" xfId="0" applyFont="1" applyAlignment="1">
      <alignment/>
    </xf>
    <xf numFmtId="0" fontId="84" fillId="0" borderId="0" xfId="0" applyFont="1" applyAlignment="1">
      <alignment horizontal="center" wrapText="1"/>
    </xf>
    <xf numFmtId="188" fontId="84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88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82" fillId="0" borderId="0" xfId="0" applyFont="1" applyAlignment="1">
      <alignment horizontal="left"/>
    </xf>
    <xf numFmtId="0" fontId="82" fillId="0" borderId="0" xfId="0" applyFont="1" applyAlignment="1">
      <alignment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188" fontId="82" fillId="0" borderId="0" xfId="0" applyNumberFormat="1" applyFont="1" applyAlignment="1">
      <alignment horizontal="left"/>
    </xf>
    <xf numFmtId="188" fontId="82" fillId="0" borderId="0" xfId="0" applyNumberFormat="1" applyFont="1" applyAlignment="1">
      <alignment horizontal="center"/>
    </xf>
    <xf numFmtId="0" fontId="31" fillId="34" borderId="0" xfId="0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2" fontId="82" fillId="0" borderId="0" xfId="0" applyNumberFormat="1" applyFont="1" applyAlignment="1">
      <alignment horizontal="center" vertical="center" wrapText="1"/>
    </xf>
    <xf numFmtId="0" fontId="34" fillId="0" borderId="17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82" fillId="0" borderId="0" xfId="0" applyFont="1" applyAlignment="1">
      <alignment horizontal="center"/>
    </xf>
    <xf numFmtId="0" fontId="82" fillId="0" borderId="0" xfId="0" applyFont="1" applyAlignment="1">
      <alignment/>
    </xf>
    <xf numFmtId="1" fontId="82" fillId="0" borderId="0" xfId="0" applyNumberFormat="1" applyFont="1" applyAlignment="1">
      <alignment/>
    </xf>
    <xf numFmtId="0" fontId="34" fillId="0" borderId="0" xfId="0" applyFont="1" applyAlignment="1">
      <alignment/>
    </xf>
    <xf numFmtId="1" fontId="34" fillId="0" borderId="0" xfId="0" applyNumberFormat="1" applyFont="1" applyAlignment="1">
      <alignment/>
    </xf>
    <xf numFmtId="1" fontId="82" fillId="0" borderId="0" xfId="0" applyNumberFormat="1" applyFont="1" applyAlignment="1">
      <alignment/>
    </xf>
    <xf numFmtId="0" fontId="82" fillId="0" borderId="0" xfId="0" applyFont="1" applyAlignment="1">
      <alignment horizontal="center"/>
    </xf>
    <xf numFmtId="2" fontId="82" fillId="0" borderId="0" xfId="0" applyNumberFormat="1" applyFont="1" applyAlignment="1">
      <alignment horizontal="center"/>
    </xf>
    <xf numFmtId="0" fontId="82" fillId="0" borderId="0" xfId="0" applyFont="1" applyAlignment="1">
      <alignment horizontal="center"/>
    </xf>
    <xf numFmtId="1" fontId="82" fillId="0" borderId="0" xfId="0" applyNumberFormat="1" applyFont="1" applyAlignment="1">
      <alignment/>
    </xf>
    <xf numFmtId="1" fontId="34" fillId="0" borderId="10" xfId="0" applyNumberFormat="1" applyFont="1" applyBorder="1" applyAlignment="1">
      <alignment/>
    </xf>
    <xf numFmtId="2" fontId="82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8" fontId="34" fillId="0" borderId="0" xfId="0" applyNumberFormat="1" applyFont="1" applyAlignment="1">
      <alignment horizontal="center"/>
    </xf>
    <xf numFmtId="188" fontId="35" fillId="0" borderId="0" xfId="0" applyNumberFormat="1" applyFont="1" applyAlignment="1">
      <alignment horizontal="center"/>
    </xf>
    <xf numFmtId="188" fontId="15" fillId="0" borderId="0" xfId="0" applyNumberFormat="1" applyFont="1" applyAlignment="1">
      <alignment horizontal="center"/>
    </xf>
    <xf numFmtId="2" fontId="82" fillId="0" borderId="0" xfId="0" applyNumberFormat="1" applyFont="1" applyAlignment="1">
      <alignment horizontal="center"/>
    </xf>
    <xf numFmtId="188" fontId="82" fillId="0" borderId="0" xfId="0" applyNumberFormat="1" applyFont="1" applyAlignment="1">
      <alignment horizontal="center"/>
    </xf>
    <xf numFmtId="2" fontId="15" fillId="0" borderId="0" xfId="63" applyNumberFormat="1" applyFont="1" applyAlignment="1">
      <alignment horizontal="center" vertical="center" wrapText="1"/>
      <protection/>
    </xf>
    <xf numFmtId="187" fontId="36" fillId="0" borderId="0" xfId="0" applyNumberFormat="1" applyFont="1" applyAlignment="1">
      <alignment horizontal="left"/>
    </xf>
    <xf numFmtId="187" fontId="35" fillId="0" borderId="0" xfId="0" applyNumberFormat="1" applyFont="1" applyAlignment="1">
      <alignment horizontal="left"/>
    </xf>
    <xf numFmtId="2" fontId="34" fillId="0" borderId="0" xfId="0" applyNumberFormat="1" applyFont="1" applyAlignment="1">
      <alignment horizontal="center" vertical="center" wrapText="1"/>
    </xf>
    <xf numFmtId="2" fontId="82" fillId="0" borderId="0" xfId="0" applyNumberFormat="1" applyFont="1" applyAlignment="1">
      <alignment/>
    </xf>
    <xf numFmtId="0" fontId="82" fillId="0" borderId="0" xfId="0" applyFont="1" applyAlignment="1">
      <alignment/>
    </xf>
    <xf numFmtId="188" fontId="37" fillId="0" borderId="0" xfId="0" applyNumberFormat="1" applyFont="1" applyAlignment="1">
      <alignment horizontal="center"/>
    </xf>
    <xf numFmtId="188" fontId="31" fillId="0" borderId="0" xfId="0" applyNumberFormat="1" applyFont="1" applyAlignment="1">
      <alignment horizontal="center"/>
    </xf>
    <xf numFmtId="0" fontId="82" fillId="0" borderId="0" xfId="0" applyFont="1" applyAlignment="1" applyProtection="1">
      <alignment/>
      <protection locked="0"/>
    </xf>
    <xf numFmtId="187" fontId="9" fillId="0" borderId="0" xfId="0" applyNumberFormat="1" applyFont="1" applyAlignment="1" applyProtection="1">
      <alignment horizontal="right"/>
      <protection locked="0"/>
    </xf>
    <xf numFmtId="187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187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2" fillId="0" borderId="0" xfId="0" applyFont="1" applyAlignment="1" applyProtection="1">
      <alignment horizontal="center"/>
      <protection locked="0"/>
    </xf>
    <xf numFmtId="187" fontId="9" fillId="0" borderId="10" xfId="0" applyNumberFormat="1" applyFont="1" applyBorder="1" applyAlignment="1" applyProtection="1">
      <alignment horizontal="left"/>
      <protection locked="0"/>
    </xf>
    <xf numFmtId="188" fontId="9" fillId="0" borderId="10" xfId="42" applyNumberFormat="1" applyFont="1" applyBorder="1" applyAlignment="1" applyProtection="1">
      <alignment horizontal="center"/>
      <protection locked="0"/>
    </xf>
    <xf numFmtId="188" fontId="82" fillId="0" borderId="0" xfId="0" applyNumberFormat="1" applyFont="1" applyAlignment="1" applyProtection="1">
      <alignment horizontal="center"/>
      <protection locked="0"/>
    </xf>
    <xf numFmtId="0" fontId="82" fillId="0" borderId="0" xfId="0" applyFont="1" applyAlignment="1" applyProtection="1">
      <alignment horizontal="center"/>
      <protection locked="0"/>
    </xf>
    <xf numFmtId="187" fontId="82" fillId="0" borderId="0" xfId="0" applyNumberFormat="1" applyFont="1" applyAlignment="1" applyProtection="1">
      <alignment horizontal="center"/>
      <protection locked="0"/>
    </xf>
    <xf numFmtId="195" fontId="82" fillId="0" borderId="0" xfId="0" applyNumberFormat="1" applyFont="1" applyAlignment="1" applyProtection="1">
      <alignment horizontal="center"/>
      <protection locked="0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188" fontId="85" fillId="0" borderId="0" xfId="0" applyNumberFormat="1" applyFont="1" applyAlignment="1">
      <alignment horizontal="right"/>
    </xf>
    <xf numFmtId="192" fontId="85" fillId="0" borderId="0" xfId="0" applyNumberFormat="1" applyFont="1" applyAlignment="1">
      <alignment/>
    </xf>
    <xf numFmtId="0" fontId="86" fillId="0" borderId="0" xfId="0" applyFont="1" applyAlignment="1">
      <alignment/>
    </xf>
    <xf numFmtId="0" fontId="83" fillId="0" borderId="0" xfId="0" applyFont="1" applyAlignment="1">
      <alignment/>
    </xf>
    <xf numFmtId="188" fontId="84" fillId="0" borderId="0" xfId="0" applyNumberFormat="1" applyFont="1" applyAlignment="1">
      <alignment horizontal="center" wrapText="1"/>
    </xf>
    <xf numFmtId="188" fontId="34" fillId="0" borderId="0" xfId="0" applyNumberFormat="1" applyFont="1" applyAlignment="1">
      <alignment horizontal="center"/>
    </xf>
    <xf numFmtId="2" fontId="87" fillId="0" borderId="0" xfId="0" applyNumberFormat="1" applyFont="1" applyAlignment="1">
      <alignment horizontal="center"/>
    </xf>
    <xf numFmtId="0" fontId="82" fillId="0" borderId="0" xfId="0" applyFont="1" applyAlignment="1">
      <alignment horizontal="right"/>
    </xf>
    <xf numFmtId="0" fontId="0" fillId="0" borderId="0" xfId="0" applyAlignment="1">
      <alignment/>
    </xf>
    <xf numFmtId="0" fontId="82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32" fillId="34" borderId="0" xfId="0" applyFont="1" applyFill="1" applyAlignment="1">
      <alignment horizontal="center"/>
    </xf>
    <xf numFmtId="2" fontId="33" fillId="34" borderId="0" xfId="0" applyNumberFormat="1" applyFont="1" applyFill="1" applyAlignment="1">
      <alignment horizontal="center"/>
    </xf>
    <xf numFmtId="0" fontId="33" fillId="34" borderId="0" xfId="0" applyFont="1" applyFill="1" applyAlignment="1">
      <alignment horizontal="center"/>
    </xf>
    <xf numFmtId="2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2" fontId="82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 applyProtection="1" quotePrefix="1">
      <alignment horizontal="center"/>
      <protection locked="0"/>
    </xf>
    <xf numFmtId="10" fontId="82" fillId="0" borderId="0" xfId="0" applyNumberFormat="1" applyFont="1" applyAlignment="1">
      <alignment/>
    </xf>
    <xf numFmtId="3" fontId="82" fillId="0" borderId="0" xfId="0" applyNumberFormat="1" applyFont="1" applyAlignment="1">
      <alignment/>
    </xf>
    <xf numFmtId="2" fontId="87" fillId="0" borderId="0" xfId="0" applyNumberFormat="1" applyFont="1" applyAlignment="1">
      <alignment horizontal="center"/>
    </xf>
    <xf numFmtId="188" fontId="10" fillId="0" borderId="0" xfId="0" applyNumberFormat="1" applyFont="1" applyAlignment="1">
      <alignment horizontal="center"/>
    </xf>
    <xf numFmtId="188" fontId="83" fillId="0" borderId="0" xfId="0" applyNumberFormat="1" applyFont="1" applyAlignment="1">
      <alignment/>
    </xf>
    <xf numFmtId="188" fontId="82" fillId="0" borderId="0" xfId="0" applyNumberFormat="1" applyFont="1" applyAlignment="1">
      <alignment horizontal="right"/>
    </xf>
    <xf numFmtId="1" fontId="16" fillId="0" borderId="0" xfId="42" applyNumberFormat="1" applyFont="1" applyFill="1" applyAlignment="1">
      <alignment horizontal="right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188" fontId="82" fillId="0" borderId="0" xfId="0" applyNumberFormat="1" applyFont="1" applyAlignment="1">
      <alignment/>
    </xf>
    <xf numFmtId="188" fontId="88" fillId="0" borderId="0" xfId="44" applyNumberFormat="1" applyFont="1" applyAlignment="1" applyProtection="1">
      <alignment horizontal="center"/>
      <protection locked="0"/>
    </xf>
    <xf numFmtId="188" fontId="89" fillId="0" borderId="0" xfId="44" applyNumberFormat="1" applyFont="1" applyAlignment="1" applyProtection="1">
      <alignment horizontal="center"/>
      <protection locked="0"/>
    </xf>
    <xf numFmtId="1" fontId="82" fillId="0" borderId="0" xfId="0" applyNumberFormat="1" applyFont="1" applyAlignment="1" applyProtection="1">
      <alignment horizontal="center"/>
      <protection locked="0"/>
    </xf>
    <xf numFmtId="188" fontId="3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2" fontId="34" fillId="0" borderId="0" xfId="0" applyNumberFormat="1" applyFont="1" applyFill="1" applyAlignment="1">
      <alignment horizontal="center"/>
    </xf>
    <xf numFmtId="2" fontId="82" fillId="0" borderId="0" xfId="0" applyNumberFormat="1" applyFont="1" applyFill="1" applyAlignment="1">
      <alignment horizontal="center"/>
    </xf>
    <xf numFmtId="2" fontId="87" fillId="0" borderId="0" xfId="0" applyNumberFormat="1" applyFont="1" applyFill="1" applyAlignment="1">
      <alignment horizontal="center"/>
    </xf>
    <xf numFmtId="188" fontId="87" fillId="0" borderId="0" xfId="0" applyNumberFormat="1" applyFont="1" applyAlignment="1">
      <alignment horizontal="center"/>
    </xf>
    <xf numFmtId="1" fontId="18" fillId="0" borderId="0" xfId="0" applyNumberFormat="1" applyFont="1" applyAlignment="1">
      <alignment/>
    </xf>
    <xf numFmtId="0" fontId="4" fillId="3" borderId="0" xfId="0" applyFont="1" applyFill="1" applyAlignment="1">
      <alignment/>
    </xf>
    <xf numFmtId="188" fontId="90" fillId="0" borderId="0" xfId="0" applyNumberFormat="1" applyFont="1" applyAlignment="1">
      <alignment horizontal="right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82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7" fontId="9" fillId="0" borderId="12" xfId="0" applyNumberFormat="1" applyFont="1" applyBorder="1" applyAlignment="1" applyProtection="1" quotePrefix="1">
      <alignment horizontal="center"/>
      <protection locked="0"/>
    </xf>
    <xf numFmtId="0" fontId="4" fillId="0" borderId="0" xfId="0" applyFont="1" applyFill="1" applyAlignment="1">
      <alignment/>
    </xf>
    <xf numFmtId="191" fontId="4" fillId="0" borderId="0" xfId="0" applyNumberFormat="1" applyFont="1" applyFill="1" applyAlignment="1">
      <alignment horizontal="center"/>
    </xf>
    <xf numFmtId="19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88" fontId="4" fillId="0" borderId="0" xfId="0" applyNumberFormat="1" applyFont="1" applyFill="1" applyAlignment="1">
      <alignment horizontal="right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ercent 2" xfId="69"/>
    <cellStyle name="style1487597756469" xfId="70"/>
    <cellStyle name="style1487597756594" xfId="71"/>
    <cellStyle name="style1487597756717" xfId="72"/>
    <cellStyle name="style1487597756834" xfId="73"/>
    <cellStyle name="style1487597756940" xfId="74"/>
    <cellStyle name="style1487597757040" xfId="75"/>
    <cellStyle name="style1487597757140" xfId="76"/>
    <cellStyle name="style1487597757256" xfId="77"/>
    <cellStyle name="style1487597757372" xfId="78"/>
    <cellStyle name="style1487597757472" xfId="79"/>
    <cellStyle name="style1487597757572" xfId="80"/>
    <cellStyle name="style1487597757704" xfId="81"/>
    <cellStyle name="style1487597757804" xfId="82"/>
    <cellStyle name="style1487597757904" xfId="83"/>
    <cellStyle name="style1487597758129" xfId="84"/>
    <cellStyle name="style1487597758345" xfId="85"/>
    <cellStyle name="style1487597758463" xfId="86"/>
    <cellStyle name="style1487597758549" xfId="87"/>
    <cellStyle name="style1487597758636" xfId="88"/>
    <cellStyle name="style1487597758747" xfId="89"/>
    <cellStyle name="style1487597758861" xfId="90"/>
    <cellStyle name="style1487597758970" xfId="91"/>
    <cellStyle name="style1487597759078" xfId="92"/>
    <cellStyle name="style1487597759178" xfId="93"/>
    <cellStyle name="style1487597759310" xfId="94"/>
    <cellStyle name="style1487597759410" xfId="95"/>
    <cellStyle name="style1487597759510" xfId="96"/>
    <cellStyle name="style1487597759611" xfId="97"/>
    <cellStyle name="style1487597759711" xfId="98"/>
    <cellStyle name="style1487597759795" xfId="99"/>
    <cellStyle name="style1487597759927" xfId="100"/>
    <cellStyle name="style1487597759996" xfId="101"/>
    <cellStyle name="style1487597760096" xfId="102"/>
    <cellStyle name="style1487597760212" xfId="103"/>
    <cellStyle name="style1487597760331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30" sqref="A30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52"/>
  <sheetViews>
    <sheetView view="pageBreakPreview" zoomScale="55" zoomScaleSheetLayoutView="55" zoomScalePageLayoutView="0" workbookViewId="0" topLeftCell="N3">
      <selection activeCell="AH40" sqref="AH40:AL54"/>
    </sheetView>
  </sheetViews>
  <sheetFormatPr defaultColWidth="9.140625" defaultRowHeight="15"/>
  <cols>
    <col min="1" max="1" width="12.57421875" style="78" customWidth="1"/>
    <col min="2" max="13" width="7.28125" style="78" customWidth="1"/>
    <col min="14" max="24" width="7.28125" style="113" customWidth="1"/>
    <col min="25" max="27" width="7.28125" style="78" customWidth="1"/>
    <col min="28" max="30" width="7.8515625" style="78" customWidth="1"/>
    <col min="31" max="31" width="9.421875" style="78" customWidth="1"/>
    <col min="32" max="33" width="9.421875" style="113" customWidth="1"/>
    <col min="34" max="34" width="8.00390625" style="113" customWidth="1"/>
    <col min="35" max="35" width="10.57421875" style="113" customWidth="1"/>
    <col min="36" max="38" width="12.7109375" style="77" customWidth="1"/>
    <col min="39" max="39" width="12.421875" style="77" customWidth="1"/>
    <col min="40" max="40" width="12.140625" style="77" customWidth="1"/>
    <col min="41" max="43" width="12.421875" style="77" customWidth="1"/>
    <col min="44" max="44" width="12.140625" style="77" customWidth="1"/>
    <col min="45" max="46" width="12.00390625" style="77" customWidth="1"/>
    <col min="47" max="47" width="12.7109375" style="77" customWidth="1"/>
    <col min="48" max="53" width="12.7109375" style="78" customWidth="1"/>
    <col min="54" max="54" width="13.140625" style="78" customWidth="1"/>
    <col min="55" max="55" width="12.7109375" style="78" customWidth="1"/>
    <col min="56" max="56" width="13.28125" style="78" customWidth="1"/>
    <col min="57" max="57" width="12.57421875" style="78" customWidth="1"/>
    <col min="58" max="58" width="12.28125" style="78" customWidth="1"/>
    <col min="59" max="59" width="12.57421875" style="78" customWidth="1"/>
    <col min="60" max="60" width="12.28125" style="78" customWidth="1"/>
    <col min="61" max="16384" width="9.140625" style="78" customWidth="1"/>
  </cols>
  <sheetData>
    <row r="1" s="71" customFormat="1" ht="15"/>
    <row r="2" spans="1:60" ht="15.75">
      <c r="A2" s="72" t="s">
        <v>8</v>
      </c>
      <c r="B2" s="72"/>
      <c r="C2" s="72"/>
      <c r="D2" s="73"/>
      <c r="E2" s="73"/>
      <c r="F2" s="73"/>
      <c r="G2" s="74"/>
      <c r="H2" s="75"/>
      <c r="I2" s="75"/>
      <c r="J2" s="75"/>
      <c r="K2" s="75"/>
      <c r="L2" s="75"/>
      <c r="M2" s="75"/>
      <c r="N2" s="75"/>
      <c r="O2" s="75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V2" s="77"/>
      <c r="BF2" s="113"/>
      <c r="BG2" s="113"/>
      <c r="BH2" s="113"/>
    </row>
    <row r="3" spans="1:60" ht="15">
      <c r="A3" s="79"/>
      <c r="B3" s="79"/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2"/>
      <c r="AK3" s="82"/>
      <c r="AL3" s="82"/>
      <c r="AM3" s="82"/>
      <c r="AN3" s="82"/>
      <c r="AO3" s="82"/>
      <c r="AP3" s="82"/>
      <c r="AQ3" s="82"/>
      <c r="AR3" s="82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</row>
    <row r="4" spans="1:60" s="88" customFormat="1" ht="15.75">
      <c r="A4" s="84"/>
      <c r="B4" s="85" t="s">
        <v>9</v>
      </c>
      <c r="C4" s="85" t="s">
        <v>10</v>
      </c>
      <c r="D4" s="85" t="s">
        <v>11</v>
      </c>
      <c r="E4" s="85" t="s">
        <v>12</v>
      </c>
      <c r="F4" s="85" t="s">
        <v>13</v>
      </c>
      <c r="G4" s="85" t="s">
        <v>14</v>
      </c>
      <c r="H4" s="85" t="s">
        <v>15</v>
      </c>
      <c r="I4" s="85" t="s">
        <v>16</v>
      </c>
      <c r="J4" s="85" t="s">
        <v>17</v>
      </c>
      <c r="K4" s="85" t="s">
        <v>18</v>
      </c>
      <c r="L4" s="85" t="s">
        <v>19</v>
      </c>
      <c r="M4" s="85" t="s">
        <v>20</v>
      </c>
      <c r="N4" s="85" t="s">
        <v>21</v>
      </c>
      <c r="O4" s="85" t="s">
        <v>22</v>
      </c>
      <c r="P4" s="86">
        <v>2004</v>
      </c>
      <c r="Q4" s="86">
        <v>2005</v>
      </c>
      <c r="R4" s="86">
        <v>2006</v>
      </c>
      <c r="S4" s="86">
        <v>2007</v>
      </c>
      <c r="T4" s="86">
        <v>2008</v>
      </c>
      <c r="U4" s="86">
        <v>2009</v>
      </c>
      <c r="V4" s="86">
        <v>2010</v>
      </c>
      <c r="W4" s="86">
        <v>2011</v>
      </c>
      <c r="X4" s="86">
        <v>2012</v>
      </c>
      <c r="Y4" s="86">
        <v>2013</v>
      </c>
      <c r="Z4" s="86">
        <v>2014</v>
      </c>
      <c r="AA4" s="86">
        <v>2015</v>
      </c>
      <c r="AB4" s="86">
        <v>2016</v>
      </c>
      <c r="AC4" s="86">
        <v>2017</v>
      </c>
      <c r="AD4" s="86">
        <v>2018</v>
      </c>
      <c r="AE4" s="86">
        <v>2019</v>
      </c>
      <c r="AF4" s="86">
        <v>2020</v>
      </c>
      <c r="AG4" s="86">
        <v>2021</v>
      </c>
      <c r="AH4" s="86">
        <v>2022</v>
      </c>
      <c r="AI4" s="86">
        <v>2022</v>
      </c>
      <c r="AJ4" s="87" t="s">
        <v>23</v>
      </c>
      <c r="AK4" s="87" t="s">
        <v>23</v>
      </c>
      <c r="AL4" s="87" t="s">
        <v>23</v>
      </c>
      <c r="AM4" s="87" t="s">
        <v>23</v>
      </c>
      <c r="AN4" s="87" t="s">
        <v>23</v>
      </c>
      <c r="AO4" s="87" t="s">
        <v>23</v>
      </c>
      <c r="AP4" s="87" t="s">
        <v>23</v>
      </c>
      <c r="AQ4" s="87" t="s">
        <v>23</v>
      </c>
      <c r="AR4" s="87" t="s">
        <v>23</v>
      </c>
      <c r="AS4" s="87" t="s">
        <v>23</v>
      </c>
      <c r="AT4" s="87" t="s">
        <v>23</v>
      </c>
      <c r="AU4" s="87" t="s">
        <v>23</v>
      </c>
      <c r="AV4" s="87" t="s">
        <v>23</v>
      </c>
      <c r="AW4" s="87" t="s">
        <v>23</v>
      </c>
      <c r="AX4" s="87" t="s">
        <v>23</v>
      </c>
      <c r="AY4" s="87" t="s">
        <v>23</v>
      </c>
      <c r="AZ4" s="87" t="s">
        <v>23</v>
      </c>
      <c r="BA4" s="87" t="s">
        <v>23</v>
      </c>
      <c r="BB4" s="87" t="s">
        <v>23</v>
      </c>
      <c r="BC4" s="87" t="s">
        <v>23</v>
      </c>
      <c r="BD4" s="87" t="s">
        <v>23</v>
      </c>
      <c r="BE4" s="87" t="s">
        <v>23</v>
      </c>
      <c r="BF4" s="87" t="s">
        <v>23</v>
      </c>
      <c r="BG4" s="87" t="s">
        <v>23</v>
      </c>
      <c r="BH4" s="87" t="s">
        <v>23</v>
      </c>
    </row>
    <row r="5" spans="1:60" ht="15.75">
      <c r="A5" s="71"/>
      <c r="B5" s="71"/>
      <c r="C5" s="71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90" t="s">
        <v>18</v>
      </c>
      <c r="AK5" s="90" t="s">
        <v>19</v>
      </c>
      <c r="AL5" s="90" t="s">
        <v>20</v>
      </c>
      <c r="AM5" s="90" t="s">
        <v>21</v>
      </c>
      <c r="AN5" s="90" t="s">
        <v>22</v>
      </c>
      <c r="AO5" s="90" t="s">
        <v>24</v>
      </c>
      <c r="AP5" s="91">
        <v>2005</v>
      </c>
      <c r="AQ5" s="91">
        <v>2006</v>
      </c>
      <c r="AR5" s="91">
        <v>2007</v>
      </c>
      <c r="AS5" s="91">
        <v>2008</v>
      </c>
      <c r="AT5" s="91">
        <v>2009</v>
      </c>
      <c r="AU5" s="91">
        <v>2010</v>
      </c>
      <c r="AV5" s="91">
        <v>2011</v>
      </c>
      <c r="AW5" s="91">
        <v>2012</v>
      </c>
      <c r="AX5" s="91">
        <v>2013</v>
      </c>
      <c r="AY5" s="91">
        <v>2014</v>
      </c>
      <c r="AZ5" s="91">
        <v>2015</v>
      </c>
      <c r="BA5" s="91">
        <v>2016</v>
      </c>
      <c r="BB5" s="91">
        <v>2017</v>
      </c>
      <c r="BC5" s="91">
        <v>2018</v>
      </c>
      <c r="BD5" s="91">
        <v>2019</v>
      </c>
      <c r="BE5" s="91">
        <v>2020</v>
      </c>
      <c r="BF5" s="91">
        <v>2021</v>
      </c>
      <c r="BG5" s="91">
        <v>2022</v>
      </c>
      <c r="BH5" s="91">
        <v>2023</v>
      </c>
    </row>
    <row r="6" spans="1:60" ht="15">
      <c r="A6" s="79"/>
      <c r="B6" s="79"/>
      <c r="C6" s="7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2"/>
      <c r="AK6" s="82"/>
      <c r="AL6" s="82"/>
      <c r="AM6" s="82"/>
      <c r="AN6" s="82"/>
      <c r="AO6" s="82"/>
      <c r="AP6" s="82"/>
      <c r="AQ6" s="82"/>
      <c r="AR6" s="82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</row>
    <row r="7" spans="1:60" ht="15.75">
      <c r="A7" s="92" t="s">
        <v>25</v>
      </c>
      <c r="B7" s="93"/>
      <c r="C7" s="93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71"/>
      <c r="AR7" s="71"/>
      <c r="AS7" s="71"/>
      <c r="AT7" s="71"/>
      <c r="AU7" s="71"/>
      <c r="AV7" s="71"/>
      <c r="AW7" s="71"/>
      <c r="AX7" s="71"/>
      <c r="BE7" s="113"/>
      <c r="BF7" s="113"/>
      <c r="BG7" s="113"/>
      <c r="BH7" s="113"/>
    </row>
    <row r="8" spans="1:60" s="88" customFormat="1" ht="15.75">
      <c r="A8" s="95" t="s">
        <v>26</v>
      </c>
      <c r="B8" s="96">
        <v>46.398</v>
      </c>
      <c r="C8" s="96">
        <v>27.528</v>
      </c>
      <c r="D8" s="96">
        <v>52.7</v>
      </c>
      <c r="E8" s="96">
        <v>67.2</v>
      </c>
      <c r="F8" s="96">
        <v>55</v>
      </c>
      <c r="G8" s="96">
        <v>53</v>
      </c>
      <c r="H8" s="96">
        <v>69.9</v>
      </c>
      <c r="I8" s="96">
        <v>67.731</v>
      </c>
      <c r="J8" s="96">
        <v>54.291</v>
      </c>
      <c r="K8" s="96">
        <v>57.74</v>
      </c>
      <c r="L8" s="96">
        <v>63.553</v>
      </c>
      <c r="M8" s="96">
        <v>64.213</v>
      </c>
      <c r="N8" s="96">
        <v>54.067</v>
      </c>
      <c r="O8" s="96">
        <v>59.529</v>
      </c>
      <c r="P8" s="97">
        <v>56.504</v>
      </c>
      <c r="Q8" s="97">
        <v>58.894</v>
      </c>
      <c r="R8" s="97">
        <v>54.875</v>
      </c>
      <c r="S8" s="97">
        <v>51.848</v>
      </c>
      <c r="T8" s="97">
        <v>50.658</v>
      </c>
      <c r="U8" s="97">
        <v>47.066</v>
      </c>
      <c r="V8" s="97">
        <v>45.952</v>
      </c>
      <c r="W8" s="97">
        <v>44.442</v>
      </c>
      <c r="X8" s="97">
        <v>47.61</v>
      </c>
      <c r="Y8" s="97">
        <v>42.286</v>
      </c>
      <c r="Z8" s="97">
        <v>40.675</v>
      </c>
      <c r="AA8" s="97">
        <v>41.799</v>
      </c>
      <c r="AB8" s="97">
        <v>48.607</v>
      </c>
      <c r="AC8" s="97">
        <v>62.611</v>
      </c>
      <c r="AD8" s="97">
        <v>75.867</v>
      </c>
      <c r="AE8" s="97">
        <v>81.97</v>
      </c>
      <c r="AF8" s="97">
        <v>85.62163971861288</v>
      </c>
      <c r="AG8" s="97">
        <v>3.889</v>
      </c>
      <c r="AH8" s="97">
        <v>43.944</v>
      </c>
      <c r="AI8" s="97">
        <v>90.549</v>
      </c>
      <c r="AJ8" s="76">
        <f aca="true" t="shared" si="0" ref="AJ8:BH8">(K8-J8)/J8*100</f>
        <v>6.3528024902838505</v>
      </c>
      <c r="AK8" s="76">
        <f t="shared" si="0"/>
        <v>10.067544163491506</v>
      </c>
      <c r="AL8" s="76">
        <f t="shared" si="0"/>
        <v>1.038503296461216</v>
      </c>
      <c r="AM8" s="76">
        <f t="shared" si="0"/>
        <v>-15.800538831700738</v>
      </c>
      <c r="AN8" s="76">
        <f t="shared" si="0"/>
        <v>10.102280503819342</v>
      </c>
      <c r="AO8" s="76">
        <f t="shared" si="0"/>
        <v>-5.081556888239355</v>
      </c>
      <c r="AP8" s="76">
        <f t="shared" si="0"/>
        <v>4.22978904148379</v>
      </c>
      <c r="AQ8" s="76">
        <f t="shared" si="0"/>
        <v>-6.824124698611062</v>
      </c>
      <c r="AR8" s="76">
        <f t="shared" si="0"/>
        <v>-5.516173120728931</v>
      </c>
      <c r="AS8" s="76">
        <f t="shared" si="0"/>
        <v>-2.2951704983798753</v>
      </c>
      <c r="AT8" s="76">
        <f t="shared" si="0"/>
        <v>-7.090686564807136</v>
      </c>
      <c r="AU8" s="76">
        <f t="shared" si="0"/>
        <v>-2.3668890494199726</v>
      </c>
      <c r="AV8" s="76">
        <f t="shared" si="0"/>
        <v>-3.28603760445682</v>
      </c>
      <c r="AW8" s="76">
        <f t="shared" si="0"/>
        <v>7.128392061563384</v>
      </c>
      <c r="AX8" s="76">
        <f t="shared" si="0"/>
        <v>-11.182524679689138</v>
      </c>
      <c r="AY8" s="76">
        <f t="shared" si="0"/>
        <v>-3.8097715555976066</v>
      </c>
      <c r="AZ8" s="76">
        <f t="shared" si="0"/>
        <v>2.7633681622618376</v>
      </c>
      <c r="BA8" s="76">
        <f t="shared" si="0"/>
        <v>16.287470992129</v>
      </c>
      <c r="BB8" s="76">
        <f t="shared" si="0"/>
        <v>28.81066513053675</v>
      </c>
      <c r="BC8" s="76">
        <f t="shared" si="0"/>
        <v>21.171998530609653</v>
      </c>
      <c r="BD8" s="76">
        <f t="shared" si="0"/>
        <v>8.044340754214604</v>
      </c>
      <c r="BE8" s="76">
        <f t="shared" si="0"/>
        <v>4.454848991841996</v>
      </c>
      <c r="BF8" s="76">
        <f t="shared" si="0"/>
        <v>-95.45792393981147</v>
      </c>
      <c r="BG8" s="76">
        <f t="shared" si="0"/>
        <v>1029.9562869632296</v>
      </c>
      <c r="BH8" s="76">
        <f t="shared" si="0"/>
        <v>106.0554341889678</v>
      </c>
    </row>
    <row r="9" spans="1:60" s="77" customFormat="1" ht="15.75">
      <c r="A9" s="95" t="s">
        <v>27</v>
      </c>
      <c r="B9" s="96">
        <v>62.295</v>
      </c>
      <c r="C9" s="96">
        <v>16.748</v>
      </c>
      <c r="D9" s="96">
        <v>62.3</v>
      </c>
      <c r="E9" s="96">
        <v>69.4</v>
      </c>
      <c r="F9" s="96">
        <v>62</v>
      </c>
      <c r="G9" s="96">
        <v>64</v>
      </c>
      <c r="H9" s="96">
        <v>82.4</v>
      </c>
      <c r="I9" s="96">
        <v>67.848</v>
      </c>
      <c r="J9" s="96">
        <v>71.634</v>
      </c>
      <c r="K9" s="96">
        <v>74.041</v>
      </c>
      <c r="L9" s="96">
        <v>87.243</v>
      </c>
      <c r="M9" s="96">
        <v>83.568</v>
      </c>
      <c r="N9" s="96">
        <v>71.95</v>
      </c>
      <c r="O9" s="96">
        <v>77.972</v>
      </c>
      <c r="P9" s="97">
        <v>75.705</v>
      </c>
      <c r="Q9" s="97">
        <v>72.6</v>
      </c>
      <c r="R9" s="97">
        <v>66.151</v>
      </c>
      <c r="S9" s="97">
        <v>63.098</v>
      </c>
      <c r="T9" s="97">
        <v>70.14</v>
      </c>
      <c r="U9" s="97">
        <v>56.626</v>
      </c>
      <c r="V9" s="97">
        <v>55.25</v>
      </c>
      <c r="W9" s="97">
        <v>62.294</v>
      </c>
      <c r="X9" s="97">
        <v>55.42</v>
      </c>
      <c r="Y9" s="97">
        <v>42.327</v>
      </c>
      <c r="Z9" s="97">
        <v>45.227</v>
      </c>
      <c r="AA9" s="97">
        <v>50.709</v>
      </c>
      <c r="AB9" s="97">
        <v>65.988</v>
      </c>
      <c r="AC9" s="97">
        <v>82.209</v>
      </c>
      <c r="AD9" s="97">
        <v>101.481</v>
      </c>
      <c r="AE9" s="97">
        <v>105.571</v>
      </c>
      <c r="AF9" s="97">
        <v>105.592</v>
      </c>
      <c r="AG9" s="97">
        <v>5.047</v>
      </c>
      <c r="AH9" s="97">
        <v>71.921</v>
      </c>
      <c r="AI9" s="97">
        <v>119.081</v>
      </c>
      <c r="AJ9" s="76">
        <f aca="true" t="shared" si="1" ref="AJ9:AJ19">(K9-J9)/J9*100</f>
        <v>3.3601362481503148</v>
      </c>
      <c r="AK9" s="76">
        <f aca="true" t="shared" si="2" ref="AK9:AK19">(L9-K9)/K9*100</f>
        <v>17.830661390310773</v>
      </c>
      <c r="AL9" s="76">
        <f aca="true" t="shared" si="3" ref="AL9:AL19">(M9-L9)/L9*100</f>
        <v>-4.2123723393280805</v>
      </c>
      <c r="AM9" s="76">
        <f aca="true" t="shared" si="4" ref="AM9:AM19">(N9-M9)/M9*100</f>
        <v>-13.902450698832084</v>
      </c>
      <c r="AN9" s="76">
        <f aca="true" t="shared" si="5" ref="AN9:AN19">(O9-N9)/N9*100</f>
        <v>8.369701181375945</v>
      </c>
      <c r="AO9" s="76">
        <f aca="true" t="shared" si="6" ref="AO9:AO19">(P9-O9)/O9*100</f>
        <v>-2.9074539578310112</v>
      </c>
      <c r="AP9" s="76">
        <f aca="true" t="shared" si="7" ref="AP9:AP19">(Q9-P9)/P9*100</f>
        <v>-4.101446403804245</v>
      </c>
      <c r="AQ9" s="76">
        <f aca="true" t="shared" si="8" ref="AQ9:AQ19">(R9-Q9)/Q9*100</f>
        <v>-8.882920110192835</v>
      </c>
      <c r="AR9" s="76">
        <f aca="true" t="shared" si="9" ref="AR9:AR19">(S9-R9)/R9*100</f>
        <v>-4.615198560868312</v>
      </c>
      <c r="AS9" s="76">
        <f aca="true" t="shared" si="10" ref="AS9:AS19">(T9-S9)/S9*100</f>
        <v>11.160417128910586</v>
      </c>
      <c r="AT9" s="76">
        <f aca="true" t="shared" si="11" ref="AT9:AT19">(U9-T9)/T9*100</f>
        <v>-19.267179925862564</v>
      </c>
      <c r="AU9" s="76">
        <f aca="true" t="shared" si="12" ref="AU9:AU19">(V9-U9)/U9*100</f>
        <v>-2.429979161515907</v>
      </c>
      <c r="AV9" s="76">
        <f aca="true" t="shared" si="13" ref="AV9:AV19">(W9-V9)/V9*100</f>
        <v>12.74932126696832</v>
      </c>
      <c r="AW9" s="76">
        <f aca="true" t="shared" si="14" ref="AW9:AW19">(X9-W9)/W9*100</f>
        <v>-11.034770603910482</v>
      </c>
      <c r="AX9" s="76">
        <f aca="true" t="shared" si="15" ref="AX9:AX19">(Y9-X9)/X9*100</f>
        <v>-23.625045110068573</v>
      </c>
      <c r="AY9" s="76">
        <f aca="true" t="shared" si="16" ref="AY9:AY19">(Z9-Y9)/Y9*100</f>
        <v>6.851418716185884</v>
      </c>
      <c r="AZ9" s="76">
        <f aca="true" t="shared" si="17" ref="AZ9:AZ19">(AA9-Z9)/Z9*100</f>
        <v>12.121078117053989</v>
      </c>
      <c r="BA9" s="76">
        <f aca="true" t="shared" si="18" ref="BA9:BA19">(AB9-AA9)/AA9*100</f>
        <v>30.13074602141631</v>
      </c>
      <c r="BB9" s="76">
        <f aca="true" t="shared" si="19" ref="BB9:BB19">(AC9-AB9)/AB9*100</f>
        <v>24.58174213493363</v>
      </c>
      <c r="BC9" s="76">
        <f aca="true" t="shared" si="20" ref="BC9:BC19">(AD9-AC9)/AC9*100</f>
        <v>23.44268875670546</v>
      </c>
      <c r="BD9" s="76">
        <f aca="true" t="shared" si="21" ref="BD9:BD19">(AE9-AD9)/AD9*100</f>
        <v>4.030311092716867</v>
      </c>
      <c r="BE9" s="76">
        <f aca="true" t="shared" si="22" ref="BE9:BE19">(AF9-AE9)/AE9*100</f>
        <v>0.019891826353828985</v>
      </c>
      <c r="BF9" s="76">
        <f aca="true" t="shared" si="23" ref="BF9:BF19">(AG9-AF9)/AF9*100</f>
        <v>-95.2202818395333</v>
      </c>
      <c r="BG9" s="76">
        <f aca="true" t="shared" si="24" ref="BG9:BG19">(AH9-AG9)/AG9*100</f>
        <v>1325.024767188429</v>
      </c>
      <c r="BH9" s="76">
        <f aca="true" t="shared" si="25" ref="BH9:BH15">(AI9-AH9)/AH9*100</f>
        <v>65.5719469973999</v>
      </c>
    </row>
    <row r="10" spans="1:60" s="77" customFormat="1" ht="15.75">
      <c r="A10" s="95" t="s">
        <v>28</v>
      </c>
      <c r="B10" s="96">
        <v>112.452</v>
      </c>
      <c r="C10" s="96">
        <v>44.815</v>
      </c>
      <c r="D10" s="96">
        <v>107</v>
      </c>
      <c r="E10" s="96">
        <v>119.6</v>
      </c>
      <c r="F10" s="96">
        <v>118</v>
      </c>
      <c r="G10" s="96">
        <v>112</v>
      </c>
      <c r="H10" s="96">
        <v>133.7</v>
      </c>
      <c r="I10" s="96">
        <v>134</v>
      </c>
      <c r="J10" s="96">
        <v>101.575</v>
      </c>
      <c r="K10" s="96">
        <v>126.494</v>
      </c>
      <c r="L10" s="96">
        <v>135.487</v>
      </c>
      <c r="M10" s="96">
        <v>137.577</v>
      </c>
      <c r="N10" s="96">
        <v>138.625</v>
      </c>
      <c r="O10" s="96">
        <v>91.634</v>
      </c>
      <c r="P10" s="97">
        <v>111.945</v>
      </c>
      <c r="Q10" s="97">
        <v>137.075</v>
      </c>
      <c r="R10" s="97">
        <v>107.071</v>
      </c>
      <c r="S10" s="97">
        <v>104.316</v>
      </c>
      <c r="T10" s="97">
        <v>108.164</v>
      </c>
      <c r="U10" s="97">
        <v>90.434</v>
      </c>
      <c r="V10" s="97">
        <v>103.803</v>
      </c>
      <c r="W10" s="97">
        <v>98.964</v>
      </c>
      <c r="X10" s="97">
        <v>94.3</v>
      </c>
      <c r="Y10" s="97">
        <v>92.62</v>
      </c>
      <c r="Z10" s="97">
        <v>77.533</v>
      </c>
      <c r="AA10" s="97">
        <v>97.479</v>
      </c>
      <c r="AB10" s="97">
        <v>137.013</v>
      </c>
      <c r="AC10" s="97">
        <v>140.873</v>
      </c>
      <c r="AD10" s="97">
        <v>192.09</v>
      </c>
      <c r="AE10" s="97">
        <v>169.934</v>
      </c>
      <c r="AF10" s="97">
        <v>55.342</v>
      </c>
      <c r="AG10" s="97">
        <v>8.811</v>
      </c>
      <c r="AH10" s="97">
        <v>128.84</v>
      </c>
      <c r="AI10" s="97">
        <v>184.263</v>
      </c>
      <c r="AJ10" s="76">
        <f t="shared" si="1"/>
        <v>24.532611370908192</v>
      </c>
      <c r="AK10" s="76">
        <f t="shared" si="2"/>
        <v>7.109428115167514</v>
      </c>
      <c r="AL10" s="76">
        <f t="shared" si="3"/>
        <v>1.542583421287654</v>
      </c>
      <c r="AM10" s="76">
        <f t="shared" si="4"/>
        <v>0.7617552352500795</v>
      </c>
      <c r="AN10" s="76">
        <f t="shared" si="5"/>
        <v>-33.897926059513075</v>
      </c>
      <c r="AO10" s="76">
        <f t="shared" si="6"/>
        <v>22.165353471418896</v>
      </c>
      <c r="AP10" s="76">
        <f t="shared" si="7"/>
        <v>22.44852382866586</v>
      </c>
      <c r="AQ10" s="76">
        <f t="shared" si="8"/>
        <v>-21.888747036293996</v>
      </c>
      <c r="AR10" s="76">
        <f t="shared" si="9"/>
        <v>-2.573058998234812</v>
      </c>
      <c r="AS10" s="76">
        <f t="shared" si="10"/>
        <v>3.6887917481498516</v>
      </c>
      <c r="AT10" s="76">
        <f t="shared" si="11"/>
        <v>-16.391775452091274</v>
      </c>
      <c r="AU10" s="76">
        <f t="shared" si="12"/>
        <v>14.783156777318265</v>
      </c>
      <c r="AV10" s="76">
        <f t="shared" si="13"/>
        <v>-4.661714979335856</v>
      </c>
      <c r="AW10" s="76">
        <f t="shared" si="14"/>
        <v>-4.712824865607698</v>
      </c>
      <c r="AX10" s="76">
        <f t="shared" si="15"/>
        <v>-1.7815482502651037</v>
      </c>
      <c r="AY10" s="76">
        <f t="shared" si="16"/>
        <v>-16.289138415029154</v>
      </c>
      <c r="AZ10" s="76">
        <f t="shared" si="17"/>
        <v>25.725819973430664</v>
      </c>
      <c r="BA10" s="76">
        <f t="shared" si="18"/>
        <v>40.55642753823901</v>
      </c>
      <c r="BB10" s="76">
        <f t="shared" si="19"/>
        <v>2.8172509177961107</v>
      </c>
      <c r="BC10" s="76">
        <f t="shared" si="20"/>
        <v>36.356860434575836</v>
      </c>
      <c r="BD10" s="76">
        <f t="shared" si="21"/>
        <v>-11.534176688010831</v>
      </c>
      <c r="BE10" s="76">
        <f t="shared" si="22"/>
        <v>-67.43323878682313</v>
      </c>
      <c r="BF10" s="76">
        <f t="shared" si="23"/>
        <v>-84.07899967474974</v>
      </c>
      <c r="BG10" s="76">
        <f t="shared" si="24"/>
        <v>1362.2630802406084</v>
      </c>
      <c r="BH10" s="76">
        <f t="shared" si="25"/>
        <v>43.01692021111456</v>
      </c>
    </row>
    <row r="11" spans="1:60" s="77" customFormat="1" ht="15.75">
      <c r="A11" s="95" t="s">
        <v>29</v>
      </c>
      <c r="B11" s="96">
        <v>168.848</v>
      </c>
      <c r="C11" s="96">
        <v>81.168</v>
      </c>
      <c r="D11" s="96">
        <v>187.1</v>
      </c>
      <c r="E11" s="96">
        <v>172.5</v>
      </c>
      <c r="F11" s="96">
        <v>160</v>
      </c>
      <c r="G11" s="96">
        <v>200</v>
      </c>
      <c r="H11" s="96">
        <v>180.7</v>
      </c>
      <c r="I11" s="96">
        <v>161.356</v>
      </c>
      <c r="J11" s="96">
        <v>179.452</v>
      </c>
      <c r="K11" s="96">
        <v>180.076</v>
      </c>
      <c r="L11" s="96">
        <v>221.785</v>
      </c>
      <c r="M11" s="96">
        <v>237.228</v>
      </c>
      <c r="N11" s="96">
        <v>180.481</v>
      </c>
      <c r="O11" s="96">
        <v>169.891</v>
      </c>
      <c r="P11" s="97">
        <v>191.251</v>
      </c>
      <c r="Q11" s="97">
        <v>183.561</v>
      </c>
      <c r="R11" s="97">
        <v>206.548</v>
      </c>
      <c r="S11" s="97">
        <v>189.31</v>
      </c>
      <c r="T11" s="97">
        <v>182.091</v>
      </c>
      <c r="U11" s="97">
        <v>181.395</v>
      </c>
      <c r="V11" s="97">
        <v>139.658</v>
      </c>
      <c r="W11" s="97">
        <v>199.762</v>
      </c>
      <c r="X11" s="97">
        <v>189.648</v>
      </c>
      <c r="Y11" s="97">
        <v>162.439</v>
      </c>
      <c r="Z11" s="97">
        <v>180.998</v>
      </c>
      <c r="AA11" s="97">
        <v>201.495</v>
      </c>
      <c r="AB11" s="97">
        <v>225.575</v>
      </c>
      <c r="AC11" s="97">
        <v>286.331</v>
      </c>
      <c r="AD11" s="97">
        <v>314.143</v>
      </c>
      <c r="AE11" s="97">
        <v>329.3080280590693</v>
      </c>
      <c r="AF11" s="97">
        <v>0</v>
      </c>
      <c r="AG11" s="97">
        <v>38.226</v>
      </c>
      <c r="AH11" s="97">
        <v>289.335</v>
      </c>
      <c r="AI11" s="97">
        <v>342.736</v>
      </c>
      <c r="AJ11" s="76">
        <f t="shared" si="1"/>
        <v>0.3477252970153552</v>
      </c>
      <c r="AK11" s="76">
        <f t="shared" si="2"/>
        <v>23.161887203180882</v>
      </c>
      <c r="AL11" s="76">
        <f t="shared" si="3"/>
        <v>6.963049800482454</v>
      </c>
      <c r="AM11" s="76">
        <f t="shared" si="4"/>
        <v>-23.920869374610085</v>
      </c>
      <c r="AN11" s="76">
        <f t="shared" si="5"/>
        <v>-5.867653658833897</v>
      </c>
      <c r="AO11" s="76">
        <f t="shared" si="6"/>
        <v>12.57276724488055</v>
      </c>
      <c r="AP11" s="76">
        <f t="shared" si="7"/>
        <v>-4.02089400839734</v>
      </c>
      <c r="AQ11" s="76">
        <f t="shared" si="8"/>
        <v>12.52281258001427</v>
      </c>
      <c r="AR11" s="76">
        <f t="shared" si="9"/>
        <v>-8.345759823382458</v>
      </c>
      <c r="AS11" s="76">
        <f t="shared" si="10"/>
        <v>-3.8133220643389114</v>
      </c>
      <c r="AT11" s="76">
        <f t="shared" si="11"/>
        <v>-0.38222646918298975</v>
      </c>
      <c r="AU11" s="76">
        <f t="shared" si="12"/>
        <v>-23.0089032222498</v>
      </c>
      <c r="AV11" s="76">
        <f t="shared" si="13"/>
        <v>43.03656074123933</v>
      </c>
      <c r="AW11" s="76">
        <f t="shared" si="14"/>
        <v>-5.063024999749705</v>
      </c>
      <c r="AX11" s="76">
        <f t="shared" si="15"/>
        <v>-14.347106217835147</v>
      </c>
      <c r="AY11" s="76">
        <f t="shared" si="16"/>
        <v>11.425211925707496</v>
      </c>
      <c r="AZ11" s="76">
        <f t="shared" si="17"/>
        <v>11.324434524138397</v>
      </c>
      <c r="BA11" s="76">
        <f t="shared" si="18"/>
        <v>11.950668751085626</v>
      </c>
      <c r="BB11" s="76">
        <f t="shared" si="19"/>
        <v>26.933835753075485</v>
      </c>
      <c r="BC11" s="76">
        <f t="shared" si="20"/>
        <v>9.71323398444456</v>
      </c>
      <c r="BD11" s="76">
        <f t="shared" si="21"/>
        <v>4.827428291914606</v>
      </c>
      <c r="BE11" s="76">
        <f t="shared" si="22"/>
        <v>-100</v>
      </c>
      <c r="BF11" s="76" t="s">
        <v>118</v>
      </c>
      <c r="BG11" s="76">
        <f t="shared" si="24"/>
        <v>656.9062941453461</v>
      </c>
      <c r="BH11" s="76">
        <f t="shared" si="25"/>
        <v>18.456460504259773</v>
      </c>
    </row>
    <row r="12" spans="1:60" s="77" customFormat="1" ht="15.75">
      <c r="A12" s="95" t="s">
        <v>30</v>
      </c>
      <c r="B12" s="96">
        <v>168.553</v>
      </c>
      <c r="C12" s="96">
        <v>124.753</v>
      </c>
      <c r="D12" s="96">
        <v>230.3</v>
      </c>
      <c r="E12" s="96">
        <v>186.5</v>
      </c>
      <c r="F12" s="96">
        <v>236</v>
      </c>
      <c r="G12" s="96">
        <v>240</v>
      </c>
      <c r="H12" s="96">
        <v>202.8</v>
      </c>
      <c r="I12" s="96">
        <v>206.345</v>
      </c>
      <c r="J12" s="96">
        <v>242.833</v>
      </c>
      <c r="K12" s="96">
        <v>273.317</v>
      </c>
      <c r="L12" s="96">
        <v>299.355</v>
      </c>
      <c r="M12" s="96">
        <v>324.901</v>
      </c>
      <c r="N12" s="96">
        <v>279.07</v>
      </c>
      <c r="O12" s="96">
        <v>231.527</v>
      </c>
      <c r="P12" s="97">
        <v>261.646</v>
      </c>
      <c r="Q12" s="97">
        <v>284.132</v>
      </c>
      <c r="R12" s="97">
        <v>283.513</v>
      </c>
      <c r="S12" s="97">
        <v>273.058</v>
      </c>
      <c r="T12" s="97">
        <v>271.559</v>
      </c>
      <c r="U12" s="97">
        <v>246.546</v>
      </c>
      <c r="V12" s="97">
        <v>258.014</v>
      </c>
      <c r="W12" s="97">
        <v>267.487</v>
      </c>
      <c r="X12" s="97">
        <v>276.781</v>
      </c>
      <c r="Y12" s="97">
        <v>276.244</v>
      </c>
      <c r="Z12" s="97">
        <v>293.181</v>
      </c>
      <c r="AA12" s="97">
        <v>307.449</v>
      </c>
      <c r="AB12" s="97">
        <v>364.943</v>
      </c>
      <c r="AC12" s="97">
        <v>418.732</v>
      </c>
      <c r="AD12" s="97">
        <v>450.495</v>
      </c>
      <c r="AE12" s="97">
        <v>434.578</v>
      </c>
      <c r="AF12" s="97">
        <v>0</v>
      </c>
      <c r="AG12" s="97">
        <v>100.852</v>
      </c>
      <c r="AH12" s="97">
        <v>315.018</v>
      </c>
      <c r="AI12" s="97">
        <v>420.076</v>
      </c>
      <c r="AJ12" s="76">
        <f t="shared" si="1"/>
        <v>12.55348325804154</v>
      </c>
      <c r="AK12" s="76">
        <f t="shared" si="2"/>
        <v>9.52666683740858</v>
      </c>
      <c r="AL12" s="76">
        <f t="shared" si="3"/>
        <v>8.53368074693925</v>
      </c>
      <c r="AM12" s="76">
        <f t="shared" si="4"/>
        <v>-14.106143102052629</v>
      </c>
      <c r="AN12" s="76">
        <f t="shared" si="5"/>
        <v>-17.036227469810445</v>
      </c>
      <c r="AO12" s="76">
        <f t="shared" si="6"/>
        <v>13.00884993974786</v>
      </c>
      <c r="AP12" s="76">
        <f t="shared" si="7"/>
        <v>8.594054562271156</v>
      </c>
      <c r="AQ12" s="76">
        <f t="shared" si="8"/>
        <v>-0.2178564892374066</v>
      </c>
      <c r="AR12" s="76">
        <f t="shared" si="9"/>
        <v>-3.6876615887102124</v>
      </c>
      <c r="AS12" s="76">
        <f t="shared" si="10"/>
        <v>-0.5489676186011642</v>
      </c>
      <c r="AT12" s="76">
        <f t="shared" si="11"/>
        <v>-9.210889714574009</v>
      </c>
      <c r="AU12" s="76">
        <f t="shared" si="12"/>
        <v>4.651464635402731</v>
      </c>
      <c r="AV12" s="76">
        <f t="shared" si="13"/>
        <v>3.671506197338134</v>
      </c>
      <c r="AW12" s="76">
        <f t="shared" si="14"/>
        <v>3.4745613805530673</v>
      </c>
      <c r="AX12" s="76">
        <f t="shared" si="15"/>
        <v>-0.19401620775991768</v>
      </c>
      <c r="AY12" s="76">
        <f t="shared" si="16"/>
        <v>6.131173889749625</v>
      </c>
      <c r="AZ12" s="76">
        <f t="shared" si="17"/>
        <v>4.866618232422985</v>
      </c>
      <c r="BA12" s="76">
        <f t="shared" si="18"/>
        <v>18.700337291713414</v>
      </c>
      <c r="BB12" s="76">
        <f t="shared" si="19"/>
        <v>14.739014037808657</v>
      </c>
      <c r="BC12" s="76">
        <f t="shared" si="20"/>
        <v>7.585520093998064</v>
      </c>
      <c r="BD12" s="76">
        <f t="shared" si="21"/>
        <v>-3.533224564090618</v>
      </c>
      <c r="BE12" s="76">
        <f t="shared" si="22"/>
        <v>-100</v>
      </c>
      <c r="BF12" s="76" t="s">
        <v>118</v>
      </c>
      <c r="BG12" s="76">
        <f t="shared" si="24"/>
        <v>212.35672073930112</v>
      </c>
      <c r="BH12" s="76">
        <f t="shared" si="25"/>
        <v>33.34984032658453</v>
      </c>
    </row>
    <row r="13" spans="1:60" s="77" customFormat="1" ht="15.75">
      <c r="A13" s="95" t="s">
        <v>31</v>
      </c>
      <c r="B13" s="96">
        <v>157.25</v>
      </c>
      <c r="C13" s="96">
        <v>145.217</v>
      </c>
      <c r="D13" s="96">
        <v>217</v>
      </c>
      <c r="E13" s="96">
        <v>172.2</v>
      </c>
      <c r="F13" s="96">
        <v>223</v>
      </c>
      <c r="G13" s="96">
        <v>222</v>
      </c>
      <c r="H13" s="96">
        <v>195</v>
      </c>
      <c r="I13" s="96">
        <v>219.46</v>
      </c>
      <c r="J13" s="96">
        <v>248.426</v>
      </c>
      <c r="K13" s="96">
        <v>276.879</v>
      </c>
      <c r="L13" s="96">
        <v>302.011</v>
      </c>
      <c r="M13" s="96">
        <v>322.835</v>
      </c>
      <c r="N13" s="96">
        <v>293.192</v>
      </c>
      <c r="O13" s="96">
        <v>262.1</v>
      </c>
      <c r="P13" s="97">
        <v>264.799</v>
      </c>
      <c r="Q13" s="97">
        <v>282.652</v>
      </c>
      <c r="R13" s="97">
        <v>280.164</v>
      </c>
      <c r="S13" s="97">
        <v>282.465</v>
      </c>
      <c r="T13" s="97">
        <v>307.237</v>
      </c>
      <c r="U13" s="97">
        <v>260.931</v>
      </c>
      <c r="V13" s="97">
        <v>275.28</v>
      </c>
      <c r="W13" s="97">
        <v>300.817</v>
      </c>
      <c r="X13" s="97">
        <v>329.977</v>
      </c>
      <c r="Y13" s="97">
        <v>308.219</v>
      </c>
      <c r="Z13" s="97">
        <v>342.221</v>
      </c>
      <c r="AA13" s="97">
        <v>336.967</v>
      </c>
      <c r="AB13" s="97">
        <v>413.114</v>
      </c>
      <c r="AC13" s="97">
        <v>472.45</v>
      </c>
      <c r="AD13" s="97">
        <v>511.073</v>
      </c>
      <c r="AE13" s="97">
        <v>509.662</v>
      </c>
      <c r="AF13" s="76">
        <v>9.119</v>
      </c>
      <c r="AG13" s="97">
        <v>184.159</v>
      </c>
      <c r="AH13" s="97">
        <v>372.324</v>
      </c>
      <c r="AI13" s="97">
        <v>456.985</v>
      </c>
      <c r="AJ13" s="76">
        <f t="shared" si="1"/>
        <v>11.453310040011928</v>
      </c>
      <c r="AK13" s="76">
        <f t="shared" si="2"/>
        <v>9.076889182639349</v>
      </c>
      <c r="AL13" s="76">
        <f t="shared" si="3"/>
        <v>6.895113091907233</v>
      </c>
      <c r="AM13" s="76">
        <f t="shared" si="4"/>
        <v>-9.182089922096418</v>
      </c>
      <c r="AN13" s="76">
        <f t="shared" si="5"/>
        <v>-10.604654970121963</v>
      </c>
      <c r="AO13" s="76">
        <f t="shared" si="6"/>
        <v>1.0297596337275678</v>
      </c>
      <c r="AP13" s="76">
        <f t="shared" si="7"/>
        <v>6.742094947488477</v>
      </c>
      <c r="AQ13" s="76">
        <f t="shared" si="8"/>
        <v>-0.8802343517824036</v>
      </c>
      <c r="AR13" s="76">
        <f t="shared" si="9"/>
        <v>0.8213046644108407</v>
      </c>
      <c r="AS13" s="76">
        <f t="shared" si="10"/>
        <v>8.76993609827768</v>
      </c>
      <c r="AT13" s="76">
        <f t="shared" si="11"/>
        <v>-15.071752425651871</v>
      </c>
      <c r="AU13" s="76">
        <f t="shared" si="12"/>
        <v>5.499154949009505</v>
      </c>
      <c r="AV13" s="76">
        <f t="shared" si="13"/>
        <v>9.276736413833202</v>
      </c>
      <c r="AW13" s="76">
        <f t="shared" si="14"/>
        <v>9.693601093023323</v>
      </c>
      <c r="AX13" s="76">
        <f t="shared" si="15"/>
        <v>-6.593792900717317</v>
      </c>
      <c r="AY13" s="76">
        <f t="shared" si="16"/>
        <v>11.031766373909464</v>
      </c>
      <c r="AZ13" s="76">
        <f t="shared" si="17"/>
        <v>-1.5352652233498292</v>
      </c>
      <c r="BA13" s="76">
        <f t="shared" si="18"/>
        <v>22.597761798633098</v>
      </c>
      <c r="BB13" s="76">
        <f t="shared" si="19"/>
        <v>14.363105583446703</v>
      </c>
      <c r="BC13" s="76">
        <f t="shared" si="20"/>
        <v>8.175044978304582</v>
      </c>
      <c r="BD13" s="76">
        <f t="shared" si="21"/>
        <v>-0.2760858037892828</v>
      </c>
      <c r="BE13" s="76">
        <f t="shared" si="22"/>
        <v>-98.21077498420523</v>
      </c>
      <c r="BF13" s="76">
        <f t="shared" si="23"/>
        <v>1919.508718061191</v>
      </c>
      <c r="BG13" s="76">
        <f t="shared" si="24"/>
        <v>102.17529417514216</v>
      </c>
      <c r="BH13" s="76">
        <f t="shared" si="25"/>
        <v>22.738528808242283</v>
      </c>
    </row>
    <row r="14" spans="1:60" s="77" customFormat="1" ht="15.75">
      <c r="A14" s="95" t="s">
        <v>32</v>
      </c>
      <c r="B14" s="96">
        <v>204.337</v>
      </c>
      <c r="C14" s="96">
        <v>192</v>
      </c>
      <c r="D14" s="96">
        <v>253.1</v>
      </c>
      <c r="E14" s="96">
        <v>224.5</v>
      </c>
      <c r="F14" s="96">
        <v>277</v>
      </c>
      <c r="G14" s="96">
        <v>278</v>
      </c>
      <c r="H14" s="96">
        <v>244.4</v>
      </c>
      <c r="I14" s="96">
        <v>275.535</v>
      </c>
      <c r="J14" s="96">
        <v>309.983</v>
      </c>
      <c r="K14" s="96">
        <v>322.041</v>
      </c>
      <c r="L14" s="96">
        <v>362.299</v>
      </c>
      <c r="M14" s="96">
        <v>373.385</v>
      </c>
      <c r="N14" s="96">
        <v>327.404</v>
      </c>
      <c r="O14" s="96">
        <v>318.143</v>
      </c>
      <c r="P14" s="97">
        <v>305.978</v>
      </c>
      <c r="Q14" s="97">
        <v>338.972</v>
      </c>
      <c r="R14" s="97">
        <v>341.443</v>
      </c>
      <c r="S14" s="97">
        <v>352.423</v>
      </c>
      <c r="T14" s="97">
        <v>342.554</v>
      </c>
      <c r="U14" s="97">
        <v>304.126</v>
      </c>
      <c r="V14" s="97">
        <v>306.106</v>
      </c>
      <c r="W14" s="97">
        <v>359.104</v>
      </c>
      <c r="X14" s="97">
        <v>371.453</v>
      </c>
      <c r="Y14" s="97">
        <v>361.442</v>
      </c>
      <c r="Z14" s="97">
        <v>381.955</v>
      </c>
      <c r="AA14" s="97">
        <v>414.527</v>
      </c>
      <c r="AB14" s="97">
        <v>482.132</v>
      </c>
      <c r="AC14" s="97">
        <v>531.03</v>
      </c>
      <c r="AD14" s="97">
        <v>539.626</v>
      </c>
      <c r="AE14" s="97">
        <v>550.971</v>
      </c>
      <c r="AF14" s="76">
        <v>64.914</v>
      </c>
      <c r="AG14" s="97">
        <v>297.308</v>
      </c>
      <c r="AH14" s="97">
        <v>454.657</v>
      </c>
      <c r="AI14" s="97">
        <v>523.718</v>
      </c>
      <c r="AJ14" s="76">
        <f t="shared" si="1"/>
        <v>3.889890735943582</v>
      </c>
      <c r="AK14" s="76">
        <f t="shared" si="2"/>
        <v>12.500892743470546</v>
      </c>
      <c r="AL14" s="76">
        <f t="shared" si="3"/>
        <v>3.059903560318967</v>
      </c>
      <c r="AM14" s="76">
        <f t="shared" si="4"/>
        <v>-12.314635028188063</v>
      </c>
      <c r="AN14" s="76">
        <f t="shared" si="5"/>
        <v>-2.8286154109296233</v>
      </c>
      <c r="AO14" s="76">
        <f t="shared" si="6"/>
        <v>-3.8237522120555743</v>
      </c>
      <c r="AP14" s="76">
        <f t="shared" si="7"/>
        <v>10.783128198759378</v>
      </c>
      <c r="AQ14" s="76">
        <f t="shared" si="8"/>
        <v>0.72896876438172</v>
      </c>
      <c r="AR14" s="76">
        <f t="shared" si="9"/>
        <v>3.2157636853003337</v>
      </c>
      <c r="AS14" s="76">
        <f t="shared" si="10"/>
        <v>-2.800328014913904</v>
      </c>
      <c r="AT14" s="76">
        <f t="shared" si="11"/>
        <v>-11.21808532377377</v>
      </c>
      <c r="AU14" s="76">
        <f t="shared" si="12"/>
        <v>0.651045948061007</v>
      </c>
      <c r="AV14" s="76">
        <f t="shared" si="13"/>
        <v>17.313610317994417</v>
      </c>
      <c r="AW14" s="76">
        <f t="shared" si="14"/>
        <v>3.438836660131881</v>
      </c>
      <c r="AX14" s="76">
        <f t="shared" si="15"/>
        <v>-2.6950919766430657</v>
      </c>
      <c r="AY14" s="76">
        <f t="shared" si="16"/>
        <v>5.67532273504462</v>
      </c>
      <c r="AZ14" s="76">
        <f t="shared" si="17"/>
        <v>8.527706143393857</v>
      </c>
      <c r="BA14" s="76">
        <f t="shared" si="18"/>
        <v>16.308949718594935</v>
      </c>
      <c r="BB14" s="76">
        <f t="shared" si="19"/>
        <v>10.142035791028176</v>
      </c>
      <c r="BC14" s="76">
        <f t="shared" si="20"/>
        <v>1.6187409374234987</v>
      </c>
      <c r="BD14" s="76">
        <f t="shared" si="21"/>
        <v>2.10238202013988</v>
      </c>
      <c r="BE14" s="76">
        <f t="shared" si="22"/>
        <v>-88.21825468128087</v>
      </c>
      <c r="BF14" s="76">
        <f t="shared" si="23"/>
        <v>358.00289613950764</v>
      </c>
      <c r="BG14" s="76">
        <f t="shared" si="24"/>
        <v>52.92457653342662</v>
      </c>
      <c r="BH14" s="76">
        <f t="shared" si="25"/>
        <v>15.189692449472894</v>
      </c>
    </row>
    <row r="15" spans="1:60" s="77" customFormat="1" ht="15.75">
      <c r="A15" s="95" t="s">
        <v>33</v>
      </c>
      <c r="B15" s="96">
        <v>197.925</v>
      </c>
      <c r="C15" s="96">
        <v>204</v>
      </c>
      <c r="D15" s="96">
        <v>249.8</v>
      </c>
      <c r="E15" s="96">
        <v>244.8</v>
      </c>
      <c r="F15" s="96">
        <v>285</v>
      </c>
      <c r="G15" s="96">
        <v>263</v>
      </c>
      <c r="H15" s="96">
        <v>252</v>
      </c>
      <c r="I15" s="96">
        <v>293.887</v>
      </c>
      <c r="J15" s="96">
        <v>326.854</v>
      </c>
      <c r="K15" s="96">
        <v>341.088</v>
      </c>
      <c r="L15" s="96">
        <v>356.686</v>
      </c>
      <c r="M15" s="96">
        <v>371.536</v>
      </c>
      <c r="N15" s="96">
        <v>301.724</v>
      </c>
      <c r="O15" s="96">
        <v>325.39</v>
      </c>
      <c r="P15" s="97">
        <v>305.926</v>
      </c>
      <c r="Q15" s="97">
        <v>336.587</v>
      </c>
      <c r="R15" s="97">
        <v>314.872</v>
      </c>
      <c r="S15" s="97">
        <v>340.534</v>
      </c>
      <c r="T15" s="97">
        <v>328.1</v>
      </c>
      <c r="U15" s="97">
        <v>291.583</v>
      </c>
      <c r="V15" s="97">
        <v>304.264</v>
      </c>
      <c r="W15" s="97">
        <v>337.013</v>
      </c>
      <c r="X15" s="97">
        <v>363.573</v>
      </c>
      <c r="Y15" s="97">
        <v>352.215</v>
      </c>
      <c r="Z15" s="97">
        <v>373.086</v>
      </c>
      <c r="AA15" s="97">
        <v>392.272</v>
      </c>
      <c r="AB15" s="97">
        <v>458.645</v>
      </c>
      <c r="AC15" s="97">
        <v>523.651</v>
      </c>
      <c r="AD15" s="97">
        <v>534.847</v>
      </c>
      <c r="AE15" s="97">
        <v>553.845</v>
      </c>
      <c r="AF15" s="97">
        <v>104.261</v>
      </c>
      <c r="AG15" s="97">
        <v>321.858</v>
      </c>
      <c r="AH15" s="97">
        <v>451.133</v>
      </c>
      <c r="AI15" s="97">
        <v>511.387</v>
      </c>
      <c r="AJ15" s="76">
        <f t="shared" si="1"/>
        <v>4.354849565861222</v>
      </c>
      <c r="AK15" s="76">
        <f t="shared" si="2"/>
        <v>4.57301341589266</v>
      </c>
      <c r="AL15" s="76">
        <f t="shared" si="3"/>
        <v>4.16332572626905</v>
      </c>
      <c r="AM15" s="76">
        <f t="shared" si="4"/>
        <v>-18.790103785366696</v>
      </c>
      <c r="AN15" s="76">
        <f t="shared" si="5"/>
        <v>7.843592157070701</v>
      </c>
      <c r="AO15" s="76">
        <f t="shared" si="6"/>
        <v>-5.981744982943544</v>
      </c>
      <c r="AP15" s="76">
        <f t="shared" si="7"/>
        <v>10.022358348097253</v>
      </c>
      <c r="AQ15" s="76">
        <f t="shared" si="8"/>
        <v>-6.451526648385106</v>
      </c>
      <c r="AR15" s="76">
        <f t="shared" si="9"/>
        <v>8.149978403922857</v>
      </c>
      <c r="AS15" s="76">
        <f t="shared" si="10"/>
        <v>-3.651324096859629</v>
      </c>
      <c r="AT15" s="76">
        <f t="shared" si="11"/>
        <v>-11.12983846388296</v>
      </c>
      <c r="AU15" s="76">
        <f t="shared" si="12"/>
        <v>4.349018975729031</v>
      </c>
      <c r="AV15" s="76">
        <f t="shared" si="13"/>
        <v>10.763350248468424</v>
      </c>
      <c r="AW15" s="76">
        <f t="shared" si="14"/>
        <v>7.881001623082791</v>
      </c>
      <c r="AX15" s="76">
        <f t="shared" si="15"/>
        <v>-3.1239943560165373</v>
      </c>
      <c r="AY15" s="76">
        <f t="shared" si="16"/>
        <v>5.92564200843236</v>
      </c>
      <c r="AZ15" s="76">
        <f t="shared" si="17"/>
        <v>5.142514058420841</v>
      </c>
      <c r="BA15" s="76">
        <f t="shared" si="18"/>
        <v>16.920147244768934</v>
      </c>
      <c r="BB15" s="76">
        <f t="shared" si="19"/>
        <v>14.173489300003265</v>
      </c>
      <c r="BC15" s="76">
        <f t="shared" si="20"/>
        <v>2.1380652381070653</v>
      </c>
      <c r="BD15" s="76">
        <f t="shared" si="21"/>
        <v>3.552043855532526</v>
      </c>
      <c r="BE15" s="76">
        <f t="shared" si="22"/>
        <v>-81.17505800359307</v>
      </c>
      <c r="BF15" s="76">
        <f t="shared" si="23"/>
        <v>208.7041175511457</v>
      </c>
      <c r="BG15" s="76">
        <f t="shared" si="24"/>
        <v>40.165228144088374</v>
      </c>
      <c r="BH15" s="76">
        <f t="shared" si="25"/>
        <v>13.356149960211294</v>
      </c>
    </row>
    <row r="16" spans="1:60" s="77" customFormat="1" ht="15.75">
      <c r="A16" s="95" t="s">
        <v>34</v>
      </c>
      <c r="B16" s="96">
        <v>174.949</v>
      </c>
      <c r="C16" s="96">
        <v>190.1</v>
      </c>
      <c r="D16" s="96">
        <v>244</v>
      </c>
      <c r="E16" s="96">
        <v>222.5</v>
      </c>
      <c r="F16" s="96">
        <v>247</v>
      </c>
      <c r="G16" s="96">
        <v>254</v>
      </c>
      <c r="H16" s="96">
        <v>220.9</v>
      </c>
      <c r="I16" s="96">
        <v>242.625</v>
      </c>
      <c r="J16" s="96">
        <v>270.283</v>
      </c>
      <c r="K16" s="96">
        <v>309.498</v>
      </c>
      <c r="L16" s="96">
        <v>329.964</v>
      </c>
      <c r="M16" s="96">
        <v>329.4</v>
      </c>
      <c r="N16" s="96">
        <v>306.731</v>
      </c>
      <c r="O16" s="96">
        <v>287.358</v>
      </c>
      <c r="P16" s="97">
        <v>303.506</v>
      </c>
      <c r="Q16" s="97">
        <v>302.833</v>
      </c>
      <c r="R16" s="97">
        <v>296.532</v>
      </c>
      <c r="S16" s="97">
        <v>315.437</v>
      </c>
      <c r="T16" s="97">
        <v>305.348</v>
      </c>
      <c r="U16" s="97">
        <v>276.178</v>
      </c>
      <c r="V16" s="97">
        <v>289.126</v>
      </c>
      <c r="W16" s="97">
        <v>304.26</v>
      </c>
      <c r="X16" s="97">
        <v>335.352</v>
      </c>
      <c r="Y16" s="97">
        <v>357.653</v>
      </c>
      <c r="Z16" s="97">
        <v>316.602</v>
      </c>
      <c r="AA16" s="97">
        <v>360.899</v>
      </c>
      <c r="AB16" s="97">
        <v>421.201</v>
      </c>
      <c r="AC16" s="97">
        <v>483.716</v>
      </c>
      <c r="AD16" s="97">
        <v>520.138</v>
      </c>
      <c r="AE16" s="97">
        <v>524.707</v>
      </c>
      <c r="AF16" s="97">
        <v>87.334</v>
      </c>
      <c r="AG16" s="97">
        <v>339.242</v>
      </c>
      <c r="AH16" s="97">
        <v>413.382</v>
      </c>
      <c r="AI16" s="97"/>
      <c r="AJ16" s="76">
        <f t="shared" si="1"/>
        <v>14.508866632381604</v>
      </c>
      <c r="AK16" s="76">
        <f t="shared" si="2"/>
        <v>6.612643700443948</v>
      </c>
      <c r="AL16" s="76">
        <f t="shared" si="3"/>
        <v>-0.1709277375713779</v>
      </c>
      <c r="AM16" s="76">
        <f t="shared" si="4"/>
        <v>-6.881906496660591</v>
      </c>
      <c r="AN16" s="76">
        <f t="shared" si="5"/>
        <v>-6.3159576306274845</v>
      </c>
      <c r="AO16" s="76">
        <f t="shared" si="6"/>
        <v>5.619471182288284</v>
      </c>
      <c r="AP16" s="76">
        <f t="shared" si="7"/>
        <v>-0.2217419095503697</v>
      </c>
      <c r="AQ16" s="76">
        <f t="shared" si="8"/>
        <v>-2.0806847338302115</v>
      </c>
      <c r="AR16" s="76">
        <f t="shared" si="9"/>
        <v>6.375365896429401</v>
      </c>
      <c r="AS16" s="76">
        <f t="shared" si="10"/>
        <v>-3.1984199697562423</v>
      </c>
      <c r="AT16" s="76">
        <f t="shared" si="11"/>
        <v>-9.553034570391821</v>
      </c>
      <c r="AU16" s="76">
        <f t="shared" si="12"/>
        <v>4.688280746475091</v>
      </c>
      <c r="AV16" s="76">
        <f t="shared" si="13"/>
        <v>5.234396076451103</v>
      </c>
      <c r="AW16" s="76">
        <f t="shared" si="14"/>
        <v>10.21889173732991</v>
      </c>
      <c r="AX16" s="76">
        <f t="shared" si="15"/>
        <v>6.650027433860554</v>
      </c>
      <c r="AY16" s="76">
        <f t="shared" si="16"/>
        <v>-11.477884989081607</v>
      </c>
      <c r="AZ16" s="76">
        <f t="shared" si="17"/>
        <v>13.991383503578636</v>
      </c>
      <c r="BA16" s="76">
        <f t="shared" si="18"/>
        <v>16.708829894236345</v>
      </c>
      <c r="BB16" s="76">
        <f t="shared" si="19"/>
        <v>14.842082521171598</v>
      </c>
      <c r="BC16" s="76">
        <f t="shared" si="20"/>
        <v>7.529624821176068</v>
      </c>
      <c r="BD16" s="76">
        <f t="shared" si="21"/>
        <v>0.8784207268071088</v>
      </c>
      <c r="BE16" s="76">
        <f t="shared" si="22"/>
        <v>-83.35566325587423</v>
      </c>
      <c r="BF16" s="76">
        <f t="shared" si="23"/>
        <v>288.44207296127513</v>
      </c>
      <c r="BG16" s="76">
        <f t="shared" si="24"/>
        <v>21.854605267036504</v>
      </c>
      <c r="BH16" s="76"/>
    </row>
    <row r="17" spans="1:60" s="77" customFormat="1" ht="15.75">
      <c r="A17" s="95" t="s">
        <v>35</v>
      </c>
      <c r="B17" s="96">
        <v>147.128</v>
      </c>
      <c r="C17" s="96">
        <v>172.3</v>
      </c>
      <c r="D17" s="96">
        <v>200.7</v>
      </c>
      <c r="E17" s="96">
        <v>205.3</v>
      </c>
      <c r="F17" s="96">
        <v>231</v>
      </c>
      <c r="G17" s="96">
        <v>231</v>
      </c>
      <c r="H17" s="96">
        <v>194.5</v>
      </c>
      <c r="I17" s="96">
        <v>224.371</v>
      </c>
      <c r="J17" s="96">
        <v>228.881</v>
      </c>
      <c r="K17" s="96">
        <v>270.732</v>
      </c>
      <c r="L17" s="96">
        <v>300.597</v>
      </c>
      <c r="M17" s="96">
        <v>269.744</v>
      </c>
      <c r="N17" s="96">
        <v>275.84</v>
      </c>
      <c r="O17" s="96">
        <v>271.98</v>
      </c>
      <c r="P17" s="97">
        <v>278.976</v>
      </c>
      <c r="Q17" s="97">
        <v>292.273</v>
      </c>
      <c r="R17" s="97">
        <v>283.046</v>
      </c>
      <c r="S17" s="97">
        <v>275.103</v>
      </c>
      <c r="T17" s="97">
        <v>267.866</v>
      </c>
      <c r="U17" s="97">
        <v>230.431</v>
      </c>
      <c r="V17" s="97">
        <v>241.698</v>
      </c>
      <c r="W17" s="97">
        <v>259.863</v>
      </c>
      <c r="X17" s="97">
        <v>261.997</v>
      </c>
      <c r="Y17" s="97">
        <v>273.587</v>
      </c>
      <c r="Z17" s="97">
        <v>251.453</v>
      </c>
      <c r="AA17" s="97">
        <v>269.363</v>
      </c>
      <c r="AB17" s="97">
        <v>357.194</v>
      </c>
      <c r="AC17" s="97">
        <v>406.87</v>
      </c>
      <c r="AD17" s="97">
        <v>433.617</v>
      </c>
      <c r="AE17" s="97">
        <v>436.509</v>
      </c>
      <c r="AF17" s="97">
        <v>100.791</v>
      </c>
      <c r="AG17" s="97">
        <v>391.638</v>
      </c>
      <c r="AH17" s="97">
        <v>400.628</v>
      </c>
      <c r="AI17" s="97"/>
      <c r="AJ17" s="76">
        <f t="shared" si="1"/>
        <v>18.285047688536853</v>
      </c>
      <c r="AK17" s="76">
        <f t="shared" si="2"/>
        <v>11.031204290589937</v>
      </c>
      <c r="AL17" s="76">
        <f t="shared" si="3"/>
        <v>-10.263908156102673</v>
      </c>
      <c r="AM17" s="76">
        <f t="shared" si="4"/>
        <v>2.2599205172311327</v>
      </c>
      <c r="AN17" s="76">
        <f t="shared" si="5"/>
        <v>-1.399361948955901</v>
      </c>
      <c r="AO17" s="76">
        <f t="shared" si="6"/>
        <v>2.572247959408773</v>
      </c>
      <c r="AP17" s="76">
        <f t="shared" si="7"/>
        <v>4.7663598302363015</v>
      </c>
      <c r="AQ17" s="76">
        <f t="shared" si="8"/>
        <v>-3.1569799468305426</v>
      </c>
      <c r="AR17" s="76">
        <f t="shared" si="9"/>
        <v>-2.8062576401008967</v>
      </c>
      <c r="AS17" s="76">
        <f t="shared" si="10"/>
        <v>-2.6306510652373922</v>
      </c>
      <c r="AT17" s="76">
        <f t="shared" si="11"/>
        <v>-13.975271217698392</v>
      </c>
      <c r="AU17" s="76">
        <f t="shared" si="12"/>
        <v>4.889533092335665</v>
      </c>
      <c r="AV17" s="76">
        <f t="shared" si="13"/>
        <v>7.515577290668516</v>
      </c>
      <c r="AW17" s="76">
        <f t="shared" si="14"/>
        <v>0.8212019410227753</v>
      </c>
      <c r="AX17" s="76">
        <f t="shared" si="15"/>
        <v>4.423714775360013</v>
      </c>
      <c r="AY17" s="76">
        <f t="shared" si="16"/>
        <v>-8.090296688073623</v>
      </c>
      <c r="AZ17" s="76">
        <f t="shared" si="17"/>
        <v>7.122603428871398</v>
      </c>
      <c r="BA17" s="76">
        <f t="shared" si="18"/>
        <v>32.606928197265404</v>
      </c>
      <c r="BB17" s="76">
        <f t="shared" si="19"/>
        <v>13.90728847629019</v>
      </c>
      <c r="BC17" s="76">
        <f t="shared" si="20"/>
        <v>6.573844225428273</v>
      </c>
      <c r="BD17" s="76">
        <f t="shared" si="21"/>
        <v>0.6669480209493621</v>
      </c>
      <c r="BE17" s="76">
        <f t="shared" si="22"/>
        <v>-76.90975443805283</v>
      </c>
      <c r="BF17" s="76">
        <f t="shared" si="23"/>
        <v>288.5644551596869</v>
      </c>
      <c r="BG17" s="76">
        <f t="shared" si="24"/>
        <v>2.295487159060155</v>
      </c>
      <c r="BH17" s="76"/>
    </row>
    <row r="18" spans="1:60" s="77" customFormat="1" ht="15.75">
      <c r="A18" s="95" t="s">
        <v>36</v>
      </c>
      <c r="B18" s="96">
        <v>59.523</v>
      </c>
      <c r="C18" s="96">
        <v>90.3</v>
      </c>
      <c r="D18" s="96">
        <v>111.5</v>
      </c>
      <c r="E18" s="96">
        <v>91.5</v>
      </c>
      <c r="F18" s="96">
        <v>106</v>
      </c>
      <c r="G18" s="96">
        <v>108</v>
      </c>
      <c r="H18" s="96">
        <v>92.5</v>
      </c>
      <c r="I18" s="96">
        <v>111.11</v>
      </c>
      <c r="J18" s="96">
        <v>105.773</v>
      </c>
      <c r="K18" s="96">
        <v>118.105</v>
      </c>
      <c r="L18" s="96">
        <v>133.5</v>
      </c>
      <c r="M18" s="96">
        <v>107.454</v>
      </c>
      <c r="N18" s="96">
        <v>111.327</v>
      </c>
      <c r="O18" s="96">
        <v>123.8</v>
      </c>
      <c r="P18" s="97">
        <v>114.048</v>
      </c>
      <c r="Q18" s="97">
        <v>104.822</v>
      </c>
      <c r="R18" s="97">
        <v>95.682</v>
      </c>
      <c r="S18" s="97">
        <v>94.741</v>
      </c>
      <c r="T18" s="97">
        <v>97.9</v>
      </c>
      <c r="U18" s="97">
        <v>89.67</v>
      </c>
      <c r="V18" s="97">
        <v>92.643</v>
      </c>
      <c r="W18" s="97">
        <v>92.878</v>
      </c>
      <c r="X18" s="97">
        <v>84.02</v>
      </c>
      <c r="Y18" s="97">
        <v>81.542</v>
      </c>
      <c r="Z18" s="97">
        <v>81.437</v>
      </c>
      <c r="AA18" s="97">
        <v>108.093</v>
      </c>
      <c r="AB18" s="97">
        <v>124.192</v>
      </c>
      <c r="AC18" s="97">
        <v>144.676</v>
      </c>
      <c r="AD18" s="97">
        <v>158.685</v>
      </c>
      <c r="AE18" s="97">
        <v>169.392</v>
      </c>
      <c r="AF18" s="97">
        <v>8.952</v>
      </c>
      <c r="AG18" s="97">
        <v>148.973</v>
      </c>
      <c r="AH18" s="97">
        <v>149.857</v>
      </c>
      <c r="AI18" s="97"/>
      <c r="AJ18" s="76">
        <f t="shared" si="1"/>
        <v>11.658929972677345</v>
      </c>
      <c r="AK18" s="76">
        <f t="shared" si="2"/>
        <v>13.035011218830697</v>
      </c>
      <c r="AL18" s="76">
        <f t="shared" si="3"/>
        <v>-19.510112359550565</v>
      </c>
      <c r="AM18" s="76">
        <f t="shared" si="4"/>
        <v>3.6043330169188725</v>
      </c>
      <c r="AN18" s="76">
        <f t="shared" si="5"/>
        <v>11.203930762528406</v>
      </c>
      <c r="AO18" s="76">
        <f t="shared" si="6"/>
        <v>-7.877221324717282</v>
      </c>
      <c r="AP18" s="76">
        <f t="shared" si="7"/>
        <v>-8.089576318742985</v>
      </c>
      <c r="AQ18" s="76">
        <f t="shared" si="8"/>
        <v>-8.71954360725802</v>
      </c>
      <c r="AR18" s="76">
        <f t="shared" si="9"/>
        <v>-0.9834660646725638</v>
      </c>
      <c r="AS18" s="76">
        <f t="shared" si="10"/>
        <v>3.3343536589227534</v>
      </c>
      <c r="AT18" s="76">
        <f t="shared" si="11"/>
        <v>-8.40653728294178</v>
      </c>
      <c r="AU18" s="76">
        <f t="shared" si="12"/>
        <v>3.3154901304784197</v>
      </c>
      <c r="AV18" s="76">
        <f t="shared" si="13"/>
        <v>0.2536619064581236</v>
      </c>
      <c r="AW18" s="76">
        <f t="shared" si="14"/>
        <v>-9.537242404013872</v>
      </c>
      <c r="AX18" s="76">
        <f t="shared" si="15"/>
        <v>-2.949297786241365</v>
      </c>
      <c r="AY18" s="76">
        <f t="shared" si="16"/>
        <v>-0.12876799686051846</v>
      </c>
      <c r="AZ18" s="76">
        <f t="shared" si="17"/>
        <v>32.732050542136875</v>
      </c>
      <c r="BA18" s="76">
        <f t="shared" si="18"/>
        <v>14.89365638848028</v>
      </c>
      <c r="BB18" s="76">
        <f t="shared" si="19"/>
        <v>16.493816026797216</v>
      </c>
      <c r="BC18" s="76">
        <f t="shared" si="20"/>
        <v>9.6830158422959</v>
      </c>
      <c r="BD18" s="76">
        <f t="shared" si="21"/>
        <v>6.747329615275542</v>
      </c>
      <c r="BE18" s="76">
        <f t="shared" si="22"/>
        <v>-94.71521677529046</v>
      </c>
      <c r="BF18" s="76">
        <f t="shared" si="23"/>
        <v>1564.130920464701</v>
      </c>
      <c r="BG18" s="76">
        <f t="shared" si="24"/>
        <v>0.593396118759766</v>
      </c>
      <c r="BH18" s="76"/>
    </row>
    <row r="19" spans="1:60" s="77" customFormat="1" ht="15.75">
      <c r="A19" s="95" t="s">
        <v>37</v>
      </c>
      <c r="B19" s="96">
        <v>61.821</v>
      </c>
      <c r="C19" s="96">
        <v>96.2</v>
      </c>
      <c r="D19" s="96">
        <v>75.5</v>
      </c>
      <c r="E19" s="96">
        <v>65</v>
      </c>
      <c r="F19" s="96">
        <v>69</v>
      </c>
      <c r="G19" s="96">
        <v>75</v>
      </c>
      <c r="H19" s="96">
        <v>81.2</v>
      </c>
      <c r="I19" s="96">
        <v>83.732</v>
      </c>
      <c r="J19" s="96">
        <v>82.716</v>
      </c>
      <c r="K19" s="96">
        <v>84.274</v>
      </c>
      <c r="L19" s="96">
        <v>93.722</v>
      </c>
      <c r="M19" s="96">
        <v>74.887</v>
      </c>
      <c r="N19" s="96">
        <v>77.822</v>
      </c>
      <c r="O19" s="96">
        <v>83.919</v>
      </c>
      <c r="P19" s="97">
        <v>78.723</v>
      </c>
      <c r="Q19" s="97">
        <v>75.656</v>
      </c>
      <c r="R19" s="97">
        <v>71.022</v>
      </c>
      <c r="S19" s="97">
        <v>73.742</v>
      </c>
      <c r="T19" s="97">
        <v>72.127</v>
      </c>
      <c r="U19" s="97">
        <v>66.201</v>
      </c>
      <c r="V19" s="97">
        <v>61.199</v>
      </c>
      <c r="W19" s="97">
        <v>65.339</v>
      </c>
      <c r="X19" s="97">
        <v>54.772</v>
      </c>
      <c r="Y19" s="97">
        <v>54.813</v>
      </c>
      <c r="Z19" s="97">
        <v>56.863</v>
      </c>
      <c r="AA19" s="97">
        <v>78.348</v>
      </c>
      <c r="AB19" s="97">
        <v>87.927</v>
      </c>
      <c r="AC19" s="97">
        <v>98.924</v>
      </c>
      <c r="AD19" s="97">
        <v>106.563</v>
      </c>
      <c r="AE19" s="97">
        <v>110.33</v>
      </c>
      <c r="AF19" s="97">
        <v>9.682</v>
      </c>
      <c r="AG19" s="97">
        <v>96.928</v>
      </c>
      <c r="AH19" s="97">
        <v>110.041</v>
      </c>
      <c r="AI19" s="97"/>
      <c r="AJ19" s="76">
        <f t="shared" si="1"/>
        <v>1.8835533633154493</v>
      </c>
      <c r="AK19" s="76">
        <f t="shared" si="2"/>
        <v>11.211049671310242</v>
      </c>
      <c r="AL19" s="76">
        <f t="shared" si="3"/>
        <v>-20.096668871769698</v>
      </c>
      <c r="AM19" s="76">
        <f t="shared" si="4"/>
        <v>3.9192383190673983</v>
      </c>
      <c r="AN19" s="76">
        <f t="shared" si="5"/>
        <v>7.834545501272126</v>
      </c>
      <c r="AO19" s="76">
        <f t="shared" si="6"/>
        <v>-6.191684838951844</v>
      </c>
      <c r="AP19" s="76">
        <f t="shared" si="7"/>
        <v>-3.8959389250917686</v>
      </c>
      <c r="AQ19" s="76">
        <f t="shared" si="8"/>
        <v>-6.125092524056255</v>
      </c>
      <c r="AR19" s="76">
        <f t="shared" si="9"/>
        <v>3.829799217143982</v>
      </c>
      <c r="AS19" s="76">
        <f t="shared" si="10"/>
        <v>-2.1900680751810486</v>
      </c>
      <c r="AT19" s="76">
        <f t="shared" si="11"/>
        <v>-8.216063332732544</v>
      </c>
      <c r="AU19" s="76">
        <f t="shared" si="12"/>
        <v>-7.555777103064902</v>
      </c>
      <c r="AV19" s="76">
        <f t="shared" si="13"/>
        <v>6.764816418568932</v>
      </c>
      <c r="AW19" s="76">
        <f t="shared" si="14"/>
        <v>-16.17257686833285</v>
      </c>
      <c r="AX19" s="76">
        <f t="shared" si="15"/>
        <v>0.07485576571971797</v>
      </c>
      <c r="AY19" s="76">
        <f t="shared" si="16"/>
        <v>3.739988688814692</v>
      </c>
      <c r="AZ19" s="76">
        <f t="shared" si="17"/>
        <v>37.7837961416035</v>
      </c>
      <c r="BA19" s="76">
        <f t="shared" si="18"/>
        <v>12.226221473426262</v>
      </c>
      <c r="BB19" s="76">
        <f t="shared" si="19"/>
        <v>12.506966005891249</v>
      </c>
      <c r="BC19" s="76">
        <f t="shared" si="20"/>
        <v>7.722089685010711</v>
      </c>
      <c r="BD19" s="76">
        <f t="shared" si="21"/>
        <v>3.5349980762553566</v>
      </c>
      <c r="BE19" s="76">
        <f t="shared" si="22"/>
        <v>-91.22450829330191</v>
      </c>
      <c r="BF19" s="76">
        <f t="shared" si="23"/>
        <v>901.1154720099153</v>
      </c>
      <c r="BG19" s="76">
        <f t="shared" si="24"/>
        <v>13.52859854737537</v>
      </c>
      <c r="BH19" s="76"/>
    </row>
    <row r="20" spans="1:60" ht="15">
      <c r="A20" s="79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</row>
    <row r="21" spans="1:60" ht="15.75">
      <c r="A21" s="95" t="s">
        <v>38</v>
      </c>
      <c r="B21" s="99">
        <f aca="true" t="shared" si="26" ref="B21:V21">SUM(B8:B19)</f>
        <v>1561.4789999999998</v>
      </c>
      <c r="C21" s="99">
        <f t="shared" si="26"/>
        <v>1385.129</v>
      </c>
      <c r="D21" s="99">
        <f t="shared" si="26"/>
        <v>1991</v>
      </c>
      <c r="E21" s="99">
        <f t="shared" si="26"/>
        <v>1841</v>
      </c>
      <c r="F21" s="99">
        <f t="shared" si="26"/>
        <v>2069</v>
      </c>
      <c r="G21" s="99">
        <f t="shared" si="26"/>
        <v>2100</v>
      </c>
      <c r="H21" s="99">
        <f t="shared" si="26"/>
        <v>1950.0000000000002</v>
      </c>
      <c r="I21" s="99">
        <f t="shared" si="26"/>
        <v>2088</v>
      </c>
      <c r="J21" s="99">
        <f t="shared" si="26"/>
        <v>2222.701</v>
      </c>
      <c r="K21" s="99">
        <f t="shared" si="26"/>
        <v>2434.285</v>
      </c>
      <c r="L21" s="99">
        <f t="shared" si="26"/>
        <v>2686.2019999999998</v>
      </c>
      <c r="M21" s="99">
        <f t="shared" si="26"/>
        <v>2696.7280000000005</v>
      </c>
      <c r="N21" s="99">
        <f t="shared" si="26"/>
        <v>2418.233</v>
      </c>
      <c r="O21" s="99">
        <f>SUM(O8:O19)</f>
        <v>2303.2429999999995</v>
      </c>
      <c r="P21" s="99">
        <f t="shared" si="26"/>
        <v>2349.0069999999996</v>
      </c>
      <c r="Q21" s="99">
        <f t="shared" si="26"/>
        <v>2470.0570000000002</v>
      </c>
      <c r="R21" s="99">
        <f t="shared" si="26"/>
        <v>2400.9189999999994</v>
      </c>
      <c r="S21" s="99">
        <f t="shared" si="26"/>
        <v>2416.0750000000003</v>
      </c>
      <c r="T21" s="99">
        <f t="shared" si="26"/>
        <v>2403.744</v>
      </c>
      <c r="U21" s="99">
        <f t="shared" si="26"/>
        <v>2141.1870000000004</v>
      </c>
      <c r="V21" s="99">
        <f t="shared" si="26"/>
        <v>2172.9930000000004</v>
      </c>
      <c r="W21" s="99">
        <f aca="true" t="shared" si="27" ref="W21:AD21">SUM(W8:W19)</f>
        <v>2392.223</v>
      </c>
      <c r="X21" s="99">
        <f t="shared" si="27"/>
        <v>2464.9029999999993</v>
      </c>
      <c r="Y21" s="99">
        <f t="shared" si="27"/>
        <v>2405.387</v>
      </c>
      <c r="Z21" s="99">
        <f t="shared" si="27"/>
        <v>2441.2309999999998</v>
      </c>
      <c r="AA21" s="99">
        <f t="shared" si="27"/>
        <v>2659.3999999999996</v>
      </c>
      <c r="AB21" s="99">
        <f t="shared" si="27"/>
        <v>3186.531</v>
      </c>
      <c r="AC21" s="99">
        <f t="shared" si="27"/>
        <v>3652.073</v>
      </c>
      <c r="AD21" s="99">
        <f t="shared" si="27"/>
        <v>3938.6249999999995</v>
      </c>
      <c r="AE21" s="99">
        <f>SUM(AE8:AE19)</f>
        <v>3976.777028059069</v>
      </c>
      <c r="AF21" s="99">
        <f>SUM(AF8:AF19)</f>
        <v>631.608639718613</v>
      </c>
      <c r="AG21" s="99">
        <f>SUM(AG8:AG19)</f>
        <v>1936.9309999999996</v>
      </c>
      <c r="AH21" s="99">
        <f>SUM(AH8:AH19)</f>
        <v>3201.0800000000004</v>
      </c>
      <c r="AI21" s="99"/>
      <c r="AJ21" s="87">
        <f aca="true" t="shared" si="28" ref="AJ21:BG21">(K21-J21)/J21*100</f>
        <v>9.519229082094254</v>
      </c>
      <c r="AK21" s="87">
        <f t="shared" si="28"/>
        <v>10.348706088235351</v>
      </c>
      <c r="AL21" s="87">
        <f t="shared" si="28"/>
        <v>0.39185437282828134</v>
      </c>
      <c r="AM21" s="87">
        <f t="shared" si="28"/>
        <v>-10.327144598936203</v>
      </c>
      <c r="AN21" s="87">
        <f t="shared" si="28"/>
        <v>-4.755124919724472</v>
      </c>
      <c r="AO21" s="87">
        <f t="shared" si="28"/>
        <v>1.9869375484914156</v>
      </c>
      <c r="AP21" s="87">
        <f t="shared" si="28"/>
        <v>5.153241348365529</v>
      </c>
      <c r="AQ21" s="87">
        <f t="shared" si="28"/>
        <v>-2.7990447184012686</v>
      </c>
      <c r="AR21" s="87">
        <f t="shared" si="28"/>
        <v>0.631258280683391</v>
      </c>
      <c r="AS21" s="87">
        <f t="shared" si="28"/>
        <v>-0.5103732293078704</v>
      </c>
      <c r="AT21" s="87">
        <f t="shared" si="28"/>
        <v>-10.922835376812163</v>
      </c>
      <c r="AU21" s="87">
        <f t="shared" si="28"/>
        <v>1.485437750182494</v>
      </c>
      <c r="AV21" s="87">
        <f t="shared" si="28"/>
        <v>10.08884980301361</v>
      </c>
      <c r="AW21" s="87">
        <f t="shared" si="28"/>
        <v>3.0381782969229616</v>
      </c>
      <c r="AX21" s="87">
        <f t="shared" si="28"/>
        <v>-2.41453720491229</v>
      </c>
      <c r="AY21" s="87">
        <f t="shared" si="28"/>
        <v>1.4901552224236514</v>
      </c>
      <c r="AZ21" s="87">
        <f t="shared" si="28"/>
        <v>8.936843748092658</v>
      </c>
      <c r="BA21" s="87">
        <f t="shared" si="28"/>
        <v>19.821425885538105</v>
      </c>
      <c r="BB21" s="87">
        <f t="shared" si="28"/>
        <v>14.60968055857608</v>
      </c>
      <c r="BC21" s="87">
        <f t="shared" si="28"/>
        <v>7.846283466951501</v>
      </c>
      <c r="BD21" s="87">
        <f t="shared" si="28"/>
        <v>0.9686636341126506</v>
      </c>
      <c r="BE21" s="87">
        <f t="shared" si="28"/>
        <v>-84.11757472792283</v>
      </c>
      <c r="BF21" s="87">
        <f t="shared" si="28"/>
        <v>206.6663243971645</v>
      </c>
      <c r="BG21" s="87">
        <f t="shared" si="28"/>
        <v>65.26556702329619</v>
      </c>
      <c r="BH21" s="87"/>
    </row>
    <row r="22" spans="1:60" ht="15">
      <c r="A22" s="79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</row>
    <row r="23" spans="1:60" ht="15.75">
      <c r="A23" s="92" t="s">
        <v>39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</row>
    <row r="24" spans="1:60" s="88" customFormat="1" ht="15.75">
      <c r="A24" s="95" t="s">
        <v>26</v>
      </c>
      <c r="B24" s="96">
        <f aca="true" t="shared" si="29" ref="B24:N24">B8</f>
        <v>46.398</v>
      </c>
      <c r="C24" s="96">
        <f t="shared" si="29"/>
        <v>27.528</v>
      </c>
      <c r="D24" s="96">
        <f t="shared" si="29"/>
        <v>52.7</v>
      </c>
      <c r="E24" s="96">
        <f t="shared" si="29"/>
        <v>67.2</v>
      </c>
      <c r="F24" s="96">
        <f t="shared" si="29"/>
        <v>55</v>
      </c>
      <c r="G24" s="96">
        <f t="shared" si="29"/>
        <v>53</v>
      </c>
      <c r="H24" s="96">
        <f t="shared" si="29"/>
        <v>69.9</v>
      </c>
      <c r="I24" s="96">
        <f t="shared" si="29"/>
        <v>67.731</v>
      </c>
      <c r="J24" s="96">
        <f t="shared" si="29"/>
        <v>54.291</v>
      </c>
      <c r="K24" s="96">
        <f t="shared" si="29"/>
        <v>57.74</v>
      </c>
      <c r="L24" s="96">
        <f t="shared" si="29"/>
        <v>63.553</v>
      </c>
      <c r="M24" s="96">
        <f t="shared" si="29"/>
        <v>64.213</v>
      </c>
      <c r="N24" s="96">
        <f t="shared" si="29"/>
        <v>54.067</v>
      </c>
      <c r="O24" s="96">
        <f>O8</f>
        <v>59.529</v>
      </c>
      <c r="P24" s="96">
        <f>P8</f>
        <v>56.504</v>
      </c>
      <c r="Q24" s="97">
        <f aca="true" t="shared" si="30" ref="Q24:W24">Q8</f>
        <v>58.894</v>
      </c>
      <c r="R24" s="97">
        <f t="shared" si="30"/>
        <v>54.875</v>
      </c>
      <c r="S24" s="97">
        <f t="shared" si="30"/>
        <v>51.848</v>
      </c>
      <c r="T24" s="97">
        <f t="shared" si="30"/>
        <v>50.658</v>
      </c>
      <c r="U24" s="97">
        <f t="shared" si="30"/>
        <v>47.066</v>
      </c>
      <c r="V24" s="97">
        <f t="shared" si="30"/>
        <v>45.952</v>
      </c>
      <c r="W24" s="97">
        <f t="shared" si="30"/>
        <v>44.442</v>
      </c>
      <c r="X24" s="97">
        <f aca="true" t="shared" si="31" ref="X24:AD24">X8</f>
        <v>47.61</v>
      </c>
      <c r="Y24" s="97">
        <f t="shared" si="31"/>
        <v>42.286</v>
      </c>
      <c r="Z24" s="97">
        <f t="shared" si="31"/>
        <v>40.675</v>
      </c>
      <c r="AA24" s="97">
        <f t="shared" si="31"/>
        <v>41.799</v>
      </c>
      <c r="AB24" s="97">
        <f t="shared" si="31"/>
        <v>48.607</v>
      </c>
      <c r="AC24" s="97">
        <f t="shared" si="31"/>
        <v>62.611</v>
      </c>
      <c r="AD24" s="97">
        <f t="shared" si="31"/>
        <v>75.867</v>
      </c>
      <c r="AE24" s="97">
        <f>AE8</f>
        <v>81.97</v>
      </c>
      <c r="AF24" s="97">
        <f>AF8</f>
        <v>85.62163971861288</v>
      </c>
      <c r="AG24" s="97">
        <f>AG8</f>
        <v>3.889</v>
      </c>
      <c r="AH24" s="97">
        <f>AH8</f>
        <v>43.944</v>
      </c>
      <c r="AI24" s="97">
        <f>AI8</f>
        <v>90.549</v>
      </c>
      <c r="AJ24" s="76">
        <f aca="true" t="shared" si="32" ref="AJ24:BH24">(K24-J24)/J24*100</f>
        <v>6.3528024902838505</v>
      </c>
      <c r="AK24" s="76">
        <f t="shared" si="32"/>
        <v>10.067544163491506</v>
      </c>
      <c r="AL24" s="76">
        <f t="shared" si="32"/>
        <v>1.038503296461216</v>
      </c>
      <c r="AM24" s="76">
        <f t="shared" si="32"/>
        <v>-15.800538831700738</v>
      </c>
      <c r="AN24" s="76">
        <f t="shared" si="32"/>
        <v>10.102280503819342</v>
      </c>
      <c r="AO24" s="76">
        <f t="shared" si="32"/>
        <v>-5.081556888239355</v>
      </c>
      <c r="AP24" s="76">
        <f t="shared" si="32"/>
        <v>4.22978904148379</v>
      </c>
      <c r="AQ24" s="76">
        <f t="shared" si="32"/>
        <v>-6.824124698611062</v>
      </c>
      <c r="AR24" s="76">
        <f t="shared" si="32"/>
        <v>-5.516173120728931</v>
      </c>
      <c r="AS24" s="76">
        <f t="shared" si="32"/>
        <v>-2.2951704983798753</v>
      </c>
      <c r="AT24" s="76">
        <f t="shared" si="32"/>
        <v>-7.090686564807136</v>
      </c>
      <c r="AU24" s="76">
        <f t="shared" si="32"/>
        <v>-2.3668890494199726</v>
      </c>
      <c r="AV24" s="76">
        <f t="shared" si="32"/>
        <v>-3.28603760445682</v>
      </c>
      <c r="AW24" s="76">
        <f t="shared" si="32"/>
        <v>7.128392061563384</v>
      </c>
      <c r="AX24" s="76">
        <f t="shared" si="32"/>
        <v>-11.182524679689138</v>
      </c>
      <c r="AY24" s="76">
        <f t="shared" si="32"/>
        <v>-3.8097715555976066</v>
      </c>
      <c r="AZ24" s="76">
        <f t="shared" si="32"/>
        <v>2.7633681622618376</v>
      </c>
      <c r="BA24" s="76">
        <f t="shared" si="32"/>
        <v>16.287470992129</v>
      </c>
      <c r="BB24" s="76">
        <f t="shared" si="32"/>
        <v>28.81066513053675</v>
      </c>
      <c r="BC24" s="76">
        <f t="shared" si="32"/>
        <v>21.171998530609653</v>
      </c>
      <c r="BD24" s="76">
        <f t="shared" si="32"/>
        <v>8.044340754214604</v>
      </c>
      <c r="BE24" s="76">
        <f t="shared" si="32"/>
        <v>4.454848991841996</v>
      </c>
      <c r="BF24" s="76">
        <f t="shared" si="32"/>
        <v>-95.45792393981147</v>
      </c>
      <c r="BG24" s="76">
        <f t="shared" si="32"/>
        <v>1029.9562869632296</v>
      </c>
      <c r="BH24" s="76">
        <f t="shared" si="32"/>
        <v>106.0554341889678</v>
      </c>
    </row>
    <row r="25" spans="1:60" s="77" customFormat="1" ht="15.75">
      <c r="A25" s="95" t="s">
        <v>40</v>
      </c>
      <c r="B25" s="96">
        <f aca="true" t="shared" si="33" ref="B25:W35">B9+B24</f>
        <v>108.69300000000001</v>
      </c>
      <c r="C25" s="96">
        <f t="shared" si="33"/>
        <v>44.275999999999996</v>
      </c>
      <c r="D25" s="96">
        <f t="shared" si="33"/>
        <v>115</v>
      </c>
      <c r="E25" s="96">
        <f t="shared" si="33"/>
        <v>136.60000000000002</v>
      </c>
      <c r="F25" s="96">
        <f t="shared" si="33"/>
        <v>117</v>
      </c>
      <c r="G25" s="96">
        <f t="shared" si="33"/>
        <v>117</v>
      </c>
      <c r="H25" s="96">
        <f t="shared" si="33"/>
        <v>152.3</v>
      </c>
      <c r="I25" s="96">
        <f t="shared" si="33"/>
        <v>135.579</v>
      </c>
      <c r="J25" s="96">
        <f t="shared" si="33"/>
        <v>125.925</v>
      </c>
      <c r="K25" s="96">
        <f t="shared" si="33"/>
        <v>131.781</v>
      </c>
      <c r="L25" s="96">
        <f t="shared" si="33"/>
        <v>150.796</v>
      </c>
      <c r="M25" s="96">
        <f t="shared" si="33"/>
        <v>147.781</v>
      </c>
      <c r="N25" s="96">
        <f t="shared" si="33"/>
        <v>126.017</v>
      </c>
      <c r="O25" s="96">
        <f t="shared" si="33"/>
        <v>137.501</v>
      </c>
      <c r="P25" s="96">
        <f t="shared" si="33"/>
        <v>132.209</v>
      </c>
      <c r="Q25" s="96">
        <f t="shared" si="33"/>
        <v>131.494</v>
      </c>
      <c r="R25" s="96">
        <f t="shared" si="33"/>
        <v>121.026</v>
      </c>
      <c r="S25" s="96">
        <f t="shared" si="33"/>
        <v>114.946</v>
      </c>
      <c r="T25" s="96">
        <f t="shared" si="33"/>
        <v>120.798</v>
      </c>
      <c r="U25" s="96">
        <f t="shared" si="33"/>
        <v>103.69200000000001</v>
      </c>
      <c r="V25" s="96">
        <f t="shared" si="33"/>
        <v>101.202</v>
      </c>
      <c r="W25" s="96">
        <f t="shared" si="33"/>
        <v>106.73599999999999</v>
      </c>
      <c r="X25" s="96">
        <f aca="true" t="shared" si="34" ref="X25:AI25">X9+X24</f>
        <v>103.03</v>
      </c>
      <c r="Y25" s="96">
        <f t="shared" si="34"/>
        <v>84.613</v>
      </c>
      <c r="Z25" s="96">
        <f t="shared" si="34"/>
        <v>85.90199999999999</v>
      </c>
      <c r="AA25" s="96">
        <f t="shared" si="34"/>
        <v>92.50800000000001</v>
      </c>
      <c r="AB25" s="96">
        <f t="shared" si="34"/>
        <v>114.595</v>
      </c>
      <c r="AC25" s="96">
        <f t="shared" si="34"/>
        <v>144.82</v>
      </c>
      <c r="AD25" s="96">
        <f t="shared" si="34"/>
        <v>177.348</v>
      </c>
      <c r="AE25" s="96">
        <f t="shared" si="34"/>
        <v>187.541</v>
      </c>
      <c r="AF25" s="96">
        <f>AF9+AF24</f>
        <v>191.21363971861288</v>
      </c>
      <c r="AG25" s="96">
        <f t="shared" si="34"/>
        <v>8.936</v>
      </c>
      <c r="AH25" s="96">
        <f t="shared" si="34"/>
        <v>115.86500000000001</v>
      </c>
      <c r="AI25" s="96">
        <f t="shared" si="34"/>
        <v>209.63</v>
      </c>
      <c r="AJ25" s="76">
        <f aca="true" t="shared" si="35" ref="AJ25:AJ35">(K25-J25)/J25*100</f>
        <v>4.65038713519953</v>
      </c>
      <c r="AK25" s="76">
        <f aca="true" t="shared" si="36" ref="AK25:AK35">(L25-K25)/K25*100</f>
        <v>14.429242455285651</v>
      </c>
      <c r="AL25" s="76">
        <f aca="true" t="shared" si="37" ref="AL25:AL35">(M25-L25)/L25*100</f>
        <v>-1.9993899042414827</v>
      </c>
      <c r="AM25" s="76">
        <f aca="true" t="shared" si="38" ref="AM25:AM35">(N25-M25)/M25*100</f>
        <v>-14.727197677644629</v>
      </c>
      <c r="AN25" s="76">
        <f aca="true" t="shared" si="39" ref="AN25:AN35">(O25-N25)/N25*100</f>
        <v>9.113056174960528</v>
      </c>
      <c r="AO25" s="76">
        <f aca="true" t="shared" si="40" ref="AO25:AO35">(P25-O25)/O25*100</f>
        <v>-3.8486992821870394</v>
      </c>
      <c r="AP25" s="76">
        <f aca="true" t="shared" si="41" ref="AP25:AP35">(Q25-P25)/P25*100</f>
        <v>-0.540810383559367</v>
      </c>
      <c r="AQ25" s="76">
        <f aca="true" t="shared" si="42" ref="AQ25:AQ35">(R25-Q25)/Q25*100</f>
        <v>-7.960819505072478</v>
      </c>
      <c r="AR25" s="76">
        <f aca="true" t="shared" si="43" ref="AR25:AR35">(S25-R25)/R25*100</f>
        <v>-5.02371391271297</v>
      </c>
      <c r="AS25" s="76">
        <f aca="true" t="shared" si="44" ref="AS25:AS35">(T25-S25)/S25*100</f>
        <v>5.0910862491952775</v>
      </c>
      <c r="AT25" s="76">
        <f aca="true" t="shared" si="45" ref="AT25:AT35">(U25-T25)/T25*100</f>
        <v>-14.160830477325778</v>
      </c>
      <c r="AU25" s="76">
        <f aca="true" t="shared" si="46" ref="AU25:AU35">(V25-U25)/U25*100</f>
        <v>-2.401342437217923</v>
      </c>
      <c r="AV25" s="76">
        <f aca="true" t="shared" si="47" ref="AV25:AV35">(W25-V25)/V25*100</f>
        <v>5.4682713780359995</v>
      </c>
      <c r="AW25" s="76">
        <f aca="true" t="shared" si="48" ref="AW25:AW35">(X25-W25)/W25*100</f>
        <v>-3.4721181232198974</v>
      </c>
      <c r="AX25" s="76">
        <f aca="true" t="shared" si="49" ref="AX25:AX35">(Y25-X25)/X25*100</f>
        <v>-17.875376104047366</v>
      </c>
      <c r="AY25" s="76">
        <f aca="true" t="shared" si="50" ref="AY25:AY35">(Z25-Y25)/Y25*100</f>
        <v>1.5234065687305582</v>
      </c>
      <c r="AZ25" s="76">
        <f aca="true" t="shared" si="51" ref="AZ25:AZ35">(AA25-Z25)/Z25*100</f>
        <v>7.690158552769463</v>
      </c>
      <c r="BA25" s="76">
        <f aca="true" t="shared" si="52" ref="BA25:BA35">(AB25-AA25)/AA25*100</f>
        <v>23.875772906127025</v>
      </c>
      <c r="BB25" s="76">
        <f aca="true" t="shared" si="53" ref="BB25:BB35">(AC25-AB25)/AB25*100</f>
        <v>26.37549631310266</v>
      </c>
      <c r="BC25" s="76">
        <f aca="true" t="shared" si="54" ref="BC25:BC35">(AD25-AC25)/AC25*100</f>
        <v>22.460986051650337</v>
      </c>
      <c r="BD25" s="76">
        <f aca="true" t="shared" si="55" ref="BD25:BD35">(AE25-AD25)/AD25*100</f>
        <v>5.747456977242474</v>
      </c>
      <c r="BE25" s="76">
        <f aca="true" t="shared" si="56" ref="BE25:BE35">(AF25-AE25)/AE25*100</f>
        <v>1.958312965491751</v>
      </c>
      <c r="BF25" s="76">
        <f aca="true" t="shared" si="57" ref="BF25:BF34">(AG25-AF25)/AF25*100</f>
        <v>-95.32669321438047</v>
      </c>
      <c r="BG25" s="76">
        <f aca="true" t="shared" si="58" ref="BG25:BG34">(AH25-AG25)/AG25*100</f>
        <v>1196.6092211280215</v>
      </c>
      <c r="BH25" s="76">
        <f aca="true" t="shared" si="59" ref="BH25:BH31">(AI25-AH25)/AH25*100</f>
        <v>80.92607776291372</v>
      </c>
    </row>
    <row r="26" spans="1:60" s="77" customFormat="1" ht="15.75">
      <c r="A26" s="95" t="s">
        <v>41</v>
      </c>
      <c r="B26" s="96">
        <f>B10+B25</f>
        <v>221.145</v>
      </c>
      <c r="C26" s="96">
        <f t="shared" si="33"/>
        <v>89.091</v>
      </c>
      <c r="D26" s="96">
        <f t="shared" si="33"/>
        <v>222</v>
      </c>
      <c r="E26" s="96">
        <f t="shared" si="33"/>
        <v>256.20000000000005</v>
      </c>
      <c r="F26" s="96">
        <f t="shared" si="33"/>
        <v>235</v>
      </c>
      <c r="G26" s="96">
        <f t="shared" si="33"/>
        <v>229</v>
      </c>
      <c r="H26" s="96">
        <f t="shared" si="33"/>
        <v>286</v>
      </c>
      <c r="I26" s="96">
        <f t="shared" si="33"/>
        <v>269.579</v>
      </c>
      <c r="J26" s="96">
        <f t="shared" si="33"/>
        <v>227.5</v>
      </c>
      <c r="K26" s="96">
        <f t="shared" si="33"/>
        <v>258.275</v>
      </c>
      <c r="L26" s="96">
        <f t="shared" si="33"/>
        <v>286.283</v>
      </c>
      <c r="M26" s="96">
        <f t="shared" si="33"/>
        <v>285.358</v>
      </c>
      <c r="N26" s="96">
        <f t="shared" si="33"/>
        <v>264.642</v>
      </c>
      <c r="O26" s="96">
        <f t="shared" si="33"/>
        <v>229.135</v>
      </c>
      <c r="P26" s="96">
        <f t="shared" si="33"/>
        <v>244.154</v>
      </c>
      <c r="Q26" s="96">
        <f t="shared" si="33"/>
        <v>268.56899999999996</v>
      </c>
      <c r="R26" s="96">
        <f t="shared" si="33"/>
        <v>228.09699999999998</v>
      </c>
      <c r="S26" s="96">
        <f t="shared" si="33"/>
        <v>219.262</v>
      </c>
      <c r="T26" s="96">
        <f t="shared" si="33"/>
        <v>228.962</v>
      </c>
      <c r="U26" s="96">
        <f t="shared" si="33"/>
        <v>194.126</v>
      </c>
      <c r="V26" s="96">
        <f t="shared" si="33"/>
        <v>205.005</v>
      </c>
      <c r="W26" s="96">
        <f>W10+W25</f>
        <v>205.7</v>
      </c>
      <c r="X26" s="96">
        <f>X10+X25</f>
        <v>197.32999999999998</v>
      </c>
      <c r="Y26" s="96">
        <f aca="true" t="shared" si="60" ref="Y26:AI28">Y10+Y25</f>
        <v>177.233</v>
      </c>
      <c r="Z26" s="96">
        <f t="shared" si="60"/>
        <v>163.435</v>
      </c>
      <c r="AA26" s="96">
        <f t="shared" si="60"/>
        <v>189.98700000000002</v>
      </c>
      <c r="AB26" s="96">
        <f t="shared" si="60"/>
        <v>251.608</v>
      </c>
      <c r="AC26" s="96">
        <f t="shared" si="60"/>
        <v>285.693</v>
      </c>
      <c r="AD26" s="96">
        <f t="shared" si="60"/>
        <v>369.438</v>
      </c>
      <c r="AE26" s="96">
        <f t="shared" si="60"/>
        <v>357.475</v>
      </c>
      <c r="AF26" s="96">
        <f t="shared" si="60"/>
        <v>246.5556397186129</v>
      </c>
      <c r="AG26" s="96">
        <f t="shared" si="60"/>
        <v>17.747</v>
      </c>
      <c r="AH26" s="96">
        <f t="shared" si="60"/>
        <v>244.705</v>
      </c>
      <c r="AI26" s="96">
        <f t="shared" si="60"/>
        <v>393.89300000000003</v>
      </c>
      <c r="AJ26" s="76">
        <f t="shared" si="35"/>
        <v>13.527472527472517</v>
      </c>
      <c r="AK26" s="76">
        <f t="shared" si="36"/>
        <v>10.844255154389716</v>
      </c>
      <c r="AL26" s="76">
        <f t="shared" si="37"/>
        <v>-0.32310685580352705</v>
      </c>
      <c r="AM26" s="76">
        <f t="shared" si="38"/>
        <v>-7.2596527870254235</v>
      </c>
      <c r="AN26" s="76">
        <f t="shared" si="39"/>
        <v>-13.416993523325853</v>
      </c>
      <c r="AO26" s="76">
        <f t="shared" si="40"/>
        <v>6.554651188164186</v>
      </c>
      <c r="AP26" s="76">
        <f t="shared" si="41"/>
        <v>9.999836168975303</v>
      </c>
      <c r="AQ26" s="76">
        <f t="shared" si="42"/>
        <v>-15.069497968864606</v>
      </c>
      <c r="AR26" s="76">
        <f t="shared" si="43"/>
        <v>-3.873352126507574</v>
      </c>
      <c r="AS26" s="76">
        <f t="shared" si="44"/>
        <v>4.423931187346639</v>
      </c>
      <c r="AT26" s="76">
        <f t="shared" si="45"/>
        <v>-15.21475179287392</v>
      </c>
      <c r="AU26" s="76">
        <f t="shared" si="46"/>
        <v>5.6040921875482885</v>
      </c>
      <c r="AV26" s="76">
        <f t="shared" si="47"/>
        <v>0.3390161215580075</v>
      </c>
      <c r="AW26" s="76">
        <f t="shared" si="48"/>
        <v>-4.06903257170637</v>
      </c>
      <c r="AX26" s="76">
        <f t="shared" si="49"/>
        <v>-10.184462575381332</v>
      </c>
      <c r="AY26" s="76">
        <f t="shared" si="50"/>
        <v>-7.78523186991136</v>
      </c>
      <c r="AZ26" s="76">
        <f t="shared" si="51"/>
        <v>16.246214091228943</v>
      </c>
      <c r="BA26" s="76">
        <f t="shared" si="52"/>
        <v>32.4343244537784</v>
      </c>
      <c r="BB26" s="76">
        <f t="shared" si="53"/>
        <v>13.54686655432259</v>
      </c>
      <c r="BC26" s="76">
        <f t="shared" si="54"/>
        <v>29.312933813569114</v>
      </c>
      <c r="BD26" s="76">
        <f t="shared" si="55"/>
        <v>-3.2381617483853766</v>
      </c>
      <c r="BE26" s="76">
        <f t="shared" si="56"/>
        <v>-31.028564313976396</v>
      </c>
      <c r="BF26" s="76">
        <f t="shared" si="57"/>
        <v>-92.80203039757914</v>
      </c>
      <c r="BG26" s="76">
        <f t="shared" si="58"/>
        <v>1278.8527638474109</v>
      </c>
      <c r="BH26" s="76">
        <f t="shared" si="59"/>
        <v>60.96646983102103</v>
      </c>
    </row>
    <row r="27" spans="1:60" s="77" customFormat="1" ht="15.75">
      <c r="A27" s="95" t="s">
        <v>42</v>
      </c>
      <c r="B27" s="96">
        <f>B11+B26</f>
        <v>389.99300000000005</v>
      </c>
      <c r="C27" s="96">
        <f t="shared" si="33"/>
        <v>170.25900000000001</v>
      </c>
      <c r="D27" s="96">
        <f t="shared" si="33"/>
        <v>409.1</v>
      </c>
      <c r="E27" s="96">
        <f t="shared" si="33"/>
        <v>428.70000000000005</v>
      </c>
      <c r="F27" s="96">
        <f t="shared" si="33"/>
        <v>395</v>
      </c>
      <c r="G27" s="96">
        <f t="shared" si="33"/>
        <v>429</v>
      </c>
      <c r="H27" s="96">
        <f t="shared" si="33"/>
        <v>466.7</v>
      </c>
      <c r="I27" s="96">
        <f t="shared" si="33"/>
        <v>430.935</v>
      </c>
      <c r="J27" s="96">
        <f t="shared" si="33"/>
        <v>406.952</v>
      </c>
      <c r="K27" s="96">
        <f t="shared" si="33"/>
        <v>438.351</v>
      </c>
      <c r="L27" s="96">
        <f t="shared" si="33"/>
        <v>508.068</v>
      </c>
      <c r="M27" s="96">
        <f t="shared" si="33"/>
        <v>522.586</v>
      </c>
      <c r="N27" s="96">
        <f t="shared" si="33"/>
        <v>445.123</v>
      </c>
      <c r="O27" s="96">
        <f t="shared" si="33"/>
        <v>399.02599999999995</v>
      </c>
      <c r="P27" s="96">
        <f t="shared" si="33"/>
        <v>435.405</v>
      </c>
      <c r="Q27" s="96">
        <f t="shared" si="33"/>
        <v>452.13</v>
      </c>
      <c r="R27" s="96">
        <f>R11+R26</f>
        <v>434.645</v>
      </c>
      <c r="S27" s="96">
        <f t="shared" si="33"/>
        <v>408.572</v>
      </c>
      <c r="T27" s="96">
        <f t="shared" si="33"/>
        <v>411.053</v>
      </c>
      <c r="U27" s="96">
        <f t="shared" si="33"/>
        <v>375.521</v>
      </c>
      <c r="V27" s="96">
        <f t="shared" si="33"/>
        <v>344.663</v>
      </c>
      <c r="W27" s="96">
        <f t="shared" si="33"/>
        <v>405.462</v>
      </c>
      <c r="X27" s="96">
        <f aca="true" t="shared" si="61" ref="X27:X35">X11+X26</f>
        <v>386.97799999999995</v>
      </c>
      <c r="Y27" s="96">
        <f t="shared" si="60"/>
        <v>339.672</v>
      </c>
      <c r="Z27" s="96">
        <f t="shared" si="60"/>
        <v>344.433</v>
      </c>
      <c r="AA27" s="96">
        <f t="shared" si="60"/>
        <v>391.482</v>
      </c>
      <c r="AB27" s="96">
        <f t="shared" si="60"/>
        <v>477.183</v>
      </c>
      <c r="AC27" s="96">
        <f t="shared" si="60"/>
        <v>572.024</v>
      </c>
      <c r="AD27" s="96">
        <f t="shared" si="60"/>
        <v>683.5809999999999</v>
      </c>
      <c r="AE27" s="96">
        <f t="shared" si="60"/>
        <v>686.7830280590692</v>
      </c>
      <c r="AF27" s="96">
        <f t="shared" si="60"/>
        <v>246.5556397186129</v>
      </c>
      <c r="AG27" s="96">
        <f t="shared" si="60"/>
        <v>55.973</v>
      </c>
      <c r="AH27" s="96">
        <f t="shared" si="60"/>
        <v>534.04</v>
      </c>
      <c r="AI27" s="96">
        <f t="shared" si="60"/>
        <v>736.629</v>
      </c>
      <c r="AJ27" s="76">
        <f t="shared" si="35"/>
        <v>7.715651968782559</v>
      </c>
      <c r="AK27" s="76">
        <f t="shared" si="36"/>
        <v>15.90437799845329</v>
      </c>
      <c r="AL27" s="76">
        <f t="shared" si="37"/>
        <v>2.8574915168835724</v>
      </c>
      <c r="AM27" s="76">
        <f t="shared" si="38"/>
        <v>-14.823014776515256</v>
      </c>
      <c r="AN27" s="76">
        <f t="shared" si="39"/>
        <v>-10.356013955693154</v>
      </c>
      <c r="AO27" s="76">
        <f t="shared" si="40"/>
        <v>9.116949772696522</v>
      </c>
      <c r="AP27" s="76">
        <f t="shared" si="41"/>
        <v>3.841251248837295</v>
      </c>
      <c r="AQ27" s="76">
        <f t="shared" si="42"/>
        <v>-3.8672505695264667</v>
      </c>
      <c r="AR27" s="76">
        <f t="shared" si="43"/>
        <v>-5.998688584937128</v>
      </c>
      <c r="AS27" s="76">
        <f t="shared" si="44"/>
        <v>0.6072369129553652</v>
      </c>
      <c r="AT27" s="76">
        <f t="shared" si="45"/>
        <v>-8.644140779899425</v>
      </c>
      <c r="AU27" s="76">
        <f t="shared" si="46"/>
        <v>-8.217383315447073</v>
      </c>
      <c r="AV27" s="76">
        <f t="shared" si="47"/>
        <v>17.640129633874242</v>
      </c>
      <c r="AW27" s="76">
        <f t="shared" si="48"/>
        <v>-4.558750265129664</v>
      </c>
      <c r="AX27" s="76">
        <f t="shared" si="49"/>
        <v>-12.224467540790416</v>
      </c>
      <c r="AY27" s="76">
        <f t="shared" si="50"/>
        <v>1.4016462940719185</v>
      </c>
      <c r="AZ27" s="76">
        <f t="shared" si="51"/>
        <v>13.659840956005967</v>
      </c>
      <c r="BA27" s="76">
        <f t="shared" si="52"/>
        <v>21.891427958373555</v>
      </c>
      <c r="BB27" s="76">
        <f t="shared" si="53"/>
        <v>19.87518415366851</v>
      </c>
      <c r="BC27" s="76">
        <f t="shared" si="54"/>
        <v>19.502153755786452</v>
      </c>
      <c r="BD27" s="76">
        <f t="shared" si="55"/>
        <v>0.4684196984804047</v>
      </c>
      <c r="BE27" s="76">
        <f t="shared" si="56"/>
        <v>-64.09992244342314</v>
      </c>
      <c r="BF27" s="76">
        <f t="shared" si="57"/>
        <v>-77.2980248742716</v>
      </c>
      <c r="BG27" s="76">
        <f t="shared" si="58"/>
        <v>854.1028710271023</v>
      </c>
      <c r="BH27" s="76">
        <f t="shared" si="59"/>
        <v>37.935173395251304</v>
      </c>
    </row>
    <row r="28" spans="1:60" s="77" customFormat="1" ht="15.75">
      <c r="A28" s="95" t="s">
        <v>43</v>
      </c>
      <c r="B28" s="96">
        <f t="shared" si="33"/>
        <v>558.546</v>
      </c>
      <c r="C28" s="96">
        <f t="shared" si="33"/>
        <v>295.012</v>
      </c>
      <c r="D28" s="96">
        <f t="shared" si="33"/>
        <v>639.4000000000001</v>
      </c>
      <c r="E28" s="96">
        <f t="shared" si="33"/>
        <v>615.2</v>
      </c>
      <c r="F28" s="96">
        <f t="shared" si="33"/>
        <v>631</v>
      </c>
      <c r="G28" s="96">
        <f t="shared" si="33"/>
        <v>669</v>
      </c>
      <c r="H28" s="96">
        <f t="shared" si="33"/>
        <v>669.5</v>
      </c>
      <c r="I28" s="96">
        <f t="shared" si="33"/>
        <v>637.28</v>
      </c>
      <c r="J28" s="96">
        <f t="shared" si="33"/>
        <v>649.785</v>
      </c>
      <c r="K28" s="96">
        <f t="shared" si="33"/>
        <v>711.668</v>
      </c>
      <c r="L28" s="96">
        <f t="shared" si="33"/>
        <v>807.423</v>
      </c>
      <c r="M28" s="96">
        <f t="shared" si="33"/>
        <v>847.4870000000001</v>
      </c>
      <c r="N28" s="96">
        <f t="shared" si="33"/>
        <v>724.193</v>
      </c>
      <c r="O28" s="96">
        <f t="shared" si="33"/>
        <v>630.5529999999999</v>
      </c>
      <c r="P28" s="96">
        <f t="shared" si="33"/>
        <v>697.0509999999999</v>
      </c>
      <c r="Q28" s="96">
        <f t="shared" si="33"/>
        <v>736.262</v>
      </c>
      <c r="R28" s="96">
        <f>R12+R27</f>
        <v>718.1579999999999</v>
      </c>
      <c r="S28" s="96">
        <f t="shared" si="33"/>
        <v>681.63</v>
      </c>
      <c r="T28" s="96">
        <f t="shared" si="33"/>
        <v>682.6120000000001</v>
      </c>
      <c r="U28" s="96">
        <f t="shared" si="33"/>
        <v>622.067</v>
      </c>
      <c r="V28" s="96">
        <f t="shared" si="33"/>
        <v>602.677</v>
      </c>
      <c r="W28" s="96">
        <f t="shared" si="33"/>
        <v>672.9490000000001</v>
      </c>
      <c r="X28" s="96">
        <f t="shared" si="61"/>
        <v>663.759</v>
      </c>
      <c r="Y28" s="96">
        <f t="shared" si="60"/>
        <v>615.916</v>
      </c>
      <c r="Z28" s="96">
        <f t="shared" si="60"/>
        <v>637.614</v>
      </c>
      <c r="AA28" s="96">
        <f t="shared" si="60"/>
        <v>698.931</v>
      </c>
      <c r="AB28" s="96">
        <f t="shared" si="60"/>
        <v>842.126</v>
      </c>
      <c r="AC28" s="96">
        <f t="shared" si="60"/>
        <v>990.7560000000001</v>
      </c>
      <c r="AD28" s="96">
        <f t="shared" si="60"/>
        <v>1134.076</v>
      </c>
      <c r="AE28" s="241">
        <f t="shared" si="60"/>
        <v>1121.3610280590692</v>
      </c>
      <c r="AF28" s="241">
        <f t="shared" si="60"/>
        <v>246.5556397186129</v>
      </c>
      <c r="AG28" s="241">
        <f t="shared" si="60"/>
        <v>156.825</v>
      </c>
      <c r="AH28" s="241">
        <f t="shared" si="60"/>
        <v>849.058</v>
      </c>
      <c r="AI28" s="241">
        <f t="shared" si="60"/>
        <v>1156.705</v>
      </c>
      <c r="AJ28" s="76">
        <f t="shared" si="35"/>
        <v>9.5236116561632</v>
      </c>
      <c r="AK28" s="76">
        <f t="shared" si="36"/>
        <v>13.45500992035612</v>
      </c>
      <c r="AL28" s="76">
        <f t="shared" si="37"/>
        <v>4.961959220879277</v>
      </c>
      <c r="AM28" s="76">
        <f t="shared" si="38"/>
        <v>-14.548187759812256</v>
      </c>
      <c r="AN28" s="76">
        <f t="shared" si="39"/>
        <v>-12.9302547801484</v>
      </c>
      <c r="AO28" s="76">
        <f t="shared" si="40"/>
        <v>10.545981067412265</v>
      </c>
      <c r="AP28" s="76">
        <f t="shared" si="41"/>
        <v>5.625269886995358</v>
      </c>
      <c r="AQ28" s="76">
        <f t="shared" si="42"/>
        <v>-2.4589072911545133</v>
      </c>
      <c r="AR28" s="76">
        <f t="shared" si="43"/>
        <v>-5.086345901598243</v>
      </c>
      <c r="AS28" s="76">
        <f t="shared" si="44"/>
        <v>0.14406642900108335</v>
      </c>
      <c r="AT28" s="76">
        <f t="shared" si="45"/>
        <v>-8.869606745852705</v>
      </c>
      <c r="AU28" s="76">
        <f t="shared" si="46"/>
        <v>-3.117027587060556</v>
      </c>
      <c r="AV28" s="76">
        <f t="shared" si="47"/>
        <v>11.659977068977254</v>
      </c>
      <c r="AW28" s="76">
        <f t="shared" si="48"/>
        <v>-1.365630976493026</v>
      </c>
      <c r="AX28" s="76">
        <f t="shared" si="49"/>
        <v>-7.207887200022895</v>
      </c>
      <c r="AY28" s="76">
        <f t="shared" si="50"/>
        <v>3.522882990537667</v>
      </c>
      <c r="AZ28" s="76">
        <f t="shared" si="51"/>
        <v>9.616633260875702</v>
      </c>
      <c r="BA28" s="76">
        <f t="shared" si="52"/>
        <v>20.48771624094509</v>
      </c>
      <c r="BB28" s="76">
        <f t="shared" si="53"/>
        <v>17.649377884069615</v>
      </c>
      <c r="BC28" s="76">
        <f t="shared" si="54"/>
        <v>14.465721126089564</v>
      </c>
      <c r="BD28" s="76">
        <f t="shared" si="55"/>
        <v>-1.1211745897921135</v>
      </c>
      <c r="BE28" s="76">
        <f t="shared" si="56"/>
        <v>-78.01282249434254</v>
      </c>
      <c r="BF28" s="76">
        <f t="shared" si="57"/>
        <v>-36.393667498752</v>
      </c>
      <c r="BG28" s="76">
        <f t="shared" si="58"/>
        <v>441.40475051809346</v>
      </c>
      <c r="BH28" s="76">
        <f t="shared" si="59"/>
        <v>36.233920415330864</v>
      </c>
    </row>
    <row r="29" spans="1:60" s="77" customFormat="1" ht="15.75">
      <c r="A29" s="95" t="s">
        <v>44</v>
      </c>
      <c r="B29" s="96">
        <f t="shared" si="33"/>
        <v>715.796</v>
      </c>
      <c r="C29" s="96">
        <f t="shared" si="33"/>
        <v>440.22900000000004</v>
      </c>
      <c r="D29" s="96">
        <f t="shared" si="33"/>
        <v>856.4000000000001</v>
      </c>
      <c r="E29" s="96">
        <f t="shared" si="33"/>
        <v>787.4000000000001</v>
      </c>
      <c r="F29" s="96">
        <f t="shared" si="33"/>
        <v>854</v>
      </c>
      <c r="G29" s="96">
        <f t="shared" si="33"/>
        <v>891</v>
      </c>
      <c r="H29" s="96">
        <f t="shared" si="33"/>
        <v>864.5</v>
      </c>
      <c r="I29" s="96">
        <f t="shared" si="33"/>
        <v>856.74</v>
      </c>
      <c r="J29" s="96">
        <f t="shared" si="33"/>
        <v>898.211</v>
      </c>
      <c r="K29" s="96">
        <f t="shared" si="33"/>
        <v>988.547</v>
      </c>
      <c r="L29" s="96">
        <f t="shared" si="33"/>
        <v>1109.434</v>
      </c>
      <c r="M29" s="96">
        <f t="shared" si="33"/>
        <v>1170.3220000000001</v>
      </c>
      <c r="N29" s="96">
        <f t="shared" si="33"/>
        <v>1017.385</v>
      </c>
      <c r="O29" s="96">
        <f t="shared" si="33"/>
        <v>892.6529999999999</v>
      </c>
      <c r="P29" s="96">
        <f t="shared" si="33"/>
        <v>961.8499999999999</v>
      </c>
      <c r="Q29" s="96">
        <f t="shared" si="33"/>
        <v>1018.914</v>
      </c>
      <c r="R29" s="96">
        <f>R13+R28</f>
        <v>998.3219999999999</v>
      </c>
      <c r="S29" s="96">
        <f t="shared" si="33"/>
        <v>964.095</v>
      </c>
      <c r="T29" s="96">
        <f t="shared" si="33"/>
        <v>989.8490000000002</v>
      </c>
      <c r="U29" s="96">
        <f t="shared" si="33"/>
        <v>882.998</v>
      </c>
      <c r="V29" s="96">
        <f t="shared" si="33"/>
        <v>877.957</v>
      </c>
      <c r="W29" s="96">
        <f t="shared" si="33"/>
        <v>973.7660000000001</v>
      </c>
      <c r="X29" s="96">
        <f t="shared" si="61"/>
        <v>993.736</v>
      </c>
      <c r="Y29" s="96">
        <f aca="true" t="shared" si="62" ref="Y29:AI35">Y13+Y28</f>
        <v>924.135</v>
      </c>
      <c r="Z29" s="96">
        <f t="shared" si="62"/>
        <v>979.835</v>
      </c>
      <c r="AA29" s="96">
        <f t="shared" si="62"/>
        <v>1035.8980000000001</v>
      </c>
      <c r="AB29" s="96">
        <f t="shared" si="62"/>
        <v>1255.24</v>
      </c>
      <c r="AC29" s="96">
        <f t="shared" si="62"/>
        <v>1463.2060000000001</v>
      </c>
      <c r="AD29" s="96">
        <f t="shared" si="62"/>
        <v>1645.149</v>
      </c>
      <c r="AE29" s="96">
        <f t="shared" si="62"/>
        <v>1631.0230280590692</v>
      </c>
      <c r="AF29" s="96">
        <f t="shared" si="62"/>
        <v>255.6746397186129</v>
      </c>
      <c r="AG29" s="96">
        <f t="shared" si="62"/>
        <v>340.984</v>
      </c>
      <c r="AH29" s="96">
        <f t="shared" si="62"/>
        <v>1221.382</v>
      </c>
      <c r="AI29" s="96">
        <f t="shared" si="62"/>
        <v>1613.69</v>
      </c>
      <c r="AJ29" s="76">
        <f t="shared" si="35"/>
        <v>10.05732506059267</v>
      </c>
      <c r="AK29" s="76">
        <f t="shared" si="36"/>
        <v>12.228755941801445</v>
      </c>
      <c r="AL29" s="76">
        <f t="shared" si="37"/>
        <v>5.488203894959065</v>
      </c>
      <c r="AM29" s="76">
        <f t="shared" si="38"/>
        <v>-13.067941985197246</v>
      </c>
      <c r="AN29" s="76">
        <f t="shared" si="39"/>
        <v>-12.260058876433218</v>
      </c>
      <c r="AO29" s="76">
        <f t="shared" si="40"/>
        <v>7.751836379869895</v>
      </c>
      <c r="AP29" s="76">
        <f t="shared" si="41"/>
        <v>5.932733794250671</v>
      </c>
      <c r="AQ29" s="76">
        <f t="shared" si="42"/>
        <v>-2.0209752736737445</v>
      </c>
      <c r="AR29" s="76">
        <f t="shared" si="43"/>
        <v>-3.4284529440400857</v>
      </c>
      <c r="AS29" s="76">
        <f t="shared" si="44"/>
        <v>2.6713135116352777</v>
      </c>
      <c r="AT29" s="76">
        <f t="shared" si="45"/>
        <v>-10.794676763829644</v>
      </c>
      <c r="AU29" s="76">
        <f t="shared" si="46"/>
        <v>-0.5708959703193046</v>
      </c>
      <c r="AV29" s="76">
        <f t="shared" si="47"/>
        <v>10.912721238056088</v>
      </c>
      <c r="AW29" s="76">
        <f t="shared" si="48"/>
        <v>2.0508007057136837</v>
      </c>
      <c r="AX29" s="76">
        <f t="shared" si="49"/>
        <v>-7.003972886158899</v>
      </c>
      <c r="AY29" s="76">
        <f t="shared" si="50"/>
        <v>6.027257922273266</v>
      </c>
      <c r="AZ29" s="76">
        <f t="shared" si="51"/>
        <v>5.721677629396797</v>
      </c>
      <c r="BA29" s="76">
        <f t="shared" si="52"/>
        <v>21.17409242994965</v>
      </c>
      <c r="BB29" s="76">
        <f t="shared" si="53"/>
        <v>16.567827666422367</v>
      </c>
      <c r="BC29" s="76">
        <f t="shared" si="54"/>
        <v>12.434544418215873</v>
      </c>
      <c r="BD29" s="76">
        <f t="shared" si="55"/>
        <v>-0.858643924710202</v>
      </c>
      <c r="BE29" s="76">
        <f t="shared" si="56"/>
        <v>-84.3242777495994</v>
      </c>
      <c r="BF29" s="76">
        <f t="shared" si="57"/>
        <v>33.366375474421616</v>
      </c>
      <c r="BG29" s="76">
        <f t="shared" si="58"/>
        <v>258.1933463153697</v>
      </c>
      <c r="BH29" s="76">
        <f t="shared" si="59"/>
        <v>32.12000831844583</v>
      </c>
    </row>
    <row r="30" spans="1:60" s="77" customFormat="1" ht="15.75">
      <c r="A30" s="95" t="s">
        <v>45</v>
      </c>
      <c r="B30" s="96">
        <f t="shared" si="33"/>
        <v>920.133</v>
      </c>
      <c r="C30" s="96">
        <f t="shared" si="33"/>
        <v>632.229</v>
      </c>
      <c r="D30" s="96">
        <f t="shared" si="33"/>
        <v>1109.5</v>
      </c>
      <c r="E30" s="96">
        <f t="shared" si="33"/>
        <v>1011.9000000000001</v>
      </c>
      <c r="F30" s="96">
        <f t="shared" si="33"/>
        <v>1131</v>
      </c>
      <c r="G30" s="96">
        <f t="shared" si="33"/>
        <v>1169</v>
      </c>
      <c r="H30" s="96">
        <f t="shared" si="33"/>
        <v>1108.9</v>
      </c>
      <c r="I30" s="96">
        <f t="shared" si="33"/>
        <v>1132.275</v>
      </c>
      <c r="J30" s="96">
        <f t="shared" si="33"/>
        <v>1208.194</v>
      </c>
      <c r="K30" s="96">
        <f t="shared" si="33"/>
        <v>1310.588</v>
      </c>
      <c r="L30" s="96">
        <f t="shared" si="33"/>
        <v>1471.733</v>
      </c>
      <c r="M30" s="96">
        <f t="shared" si="33"/>
        <v>1543.707</v>
      </c>
      <c r="N30" s="96">
        <f t="shared" si="33"/>
        <v>1344.789</v>
      </c>
      <c r="O30" s="96">
        <f t="shared" si="33"/>
        <v>1210.7959999999998</v>
      </c>
      <c r="P30" s="96">
        <f t="shared" si="33"/>
        <v>1267.828</v>
      </c>
      <c r="Q30" s="96">
        <f t="shared" si="33"/>
        <v>1357.886</v>
      </c>
      <c r="R30" s="96">
        <f>R14+R29</f>
        <v>1339.7649999999999</v>
      </c>
      <c r="S30" s="96">
        <f t="shared" si="33"/>
        <v>1316.518</v>
      </c>
      <c r="T30" s="96">
        <f t="shared" si="33"/>
        <v>1332.4030000000002</v>
      </c>
      <c r="U30" s="96">
        <f t="shared" si="33"/>
        <v>1187.124</v>
      </c>
      <c r="V30" s="96">
        <f t="shared" si="33"/>
        <v>1184.063</v>
      </c>
      <c r="W30" s="96">
        <f t="shared" si="33"/>
        <v>1332.8700000000001</v>
      </c>
      <c r="X30" s="96">
        <f t="shared" si="61"/>
        <v>1365.1889999999999</v>
      </c>
      <c r="Y30" s="96">
        <f t="shared" si="62"/>
        <v>1285.577</v>
      </c>
      <c r="Z30" s="96">
        <f t="shared" si="62"/>
        <v>1361.79</v>
      </c>
      <c r="AA30" s="96">
        <f t="shared" si="62"/>
        <v>1450.4250000000002</v>
      </c>
      <c r="AB30" s="96">
        <f t="shared" si="62"/>
        <v>1737.372</v>
      </c>
      <c r="AC30" s="96">
        <f t="shared" si="62"/>
        <v>1994.236</v>
      </c>
      <c r="AD30" s="96">
        <f t="shared" si="62"/>
        <v>2184.7749999999996</v>
      </c>
      <c r="AE30" s="96">
        <f t="shared" si="62"/>
        <v>2181.994028059069</v>
      </c>
      <c r="AF30" s="96">
        <f t="shared" si="62"/>
        <v>320.5886397186129</v>
      </c>
      <c r="AG30" s="96">
        <f t="shared" si="62"/>
        <v>638.2919999999999</v>
      </c>
      <c r="AH30" s="96">
        <f t="shared" si="62"/>
        <v>1676.039</v>
      </c>
      <c r="AI30" s="96">
        <f t="shared" si="62"/>
        <v>2137.408</v>
      </c>
      <c r="AJ30" s="76">
        <f t="shared" si="35"/>
        <v>8.47496345785528</v>
      </c>
      <c r="AK30" s="76">
        <f t="shared" si="36"/>
        <v>12.29562608539068</v>
      </c>
      <c r="AL30" s="76">
        <f t="shared" si="37"/>
        <v>4.890425097487123</v>
      </c>
      <c r="AM30" s="76">
        <f t="shared" si="38"/>
        <v>-12.885735440728071</v>
      </c>
      <c r="AN30" s="76">
        <f t="shared" si="39"/>
        <v>-9.963867937646736</v>
      </c>
      <c r="AO30" s="76">
        <f t="shared" si="40"/>
        <v>4.710289759794397</v>
      </c>
      <c r="AP30" s="76">
        <f t="shared" si="41"/>
        <v>7.1033294737140995</v>
      </c>
      <c r="AQ30" s="76">
        <f t="shared" si="42"/>
        <v>-1.3345008343852205</v>
      </c>
      <c r="AR30" s="76">
        <f t="shared" si="43"/>
        <v>-1.7351550458475813</v>
      </c>
      <c r="AS30" s="76">
        <f t="shared" si="44"/>
        <v>1.206591934177901</v>
      </c>
      <c r="AT30" s="76">
        <f t="shared" si="45"/>
        <v>-10.903532940108976</v>
      </c>
      <c r="AU30" s="76">
        <f t="shared" si="46"/>
        <v>-0.25785006452568743</v>
      </c>
      <c r="AV30" s="76">
        <f t="shared" si="47"/>
        <v>12.567490074430163</v>
      </c>
      <c r="AW30" s="76">
        <f t="shared" si="48"/>
        <v>2.4247676067433233</v>
      </c>
      <c r="AX30" s="76">
        <f t="shared" si="49"/>
        <v>-5.8315735037419625</v>
      </c>
      <c r="AY30" s="76">
        <f t="shared" si="50"/>
        <v>5.928310789629868</v>
      </c>
      <c r="AZ30" s="76">
        <f t="shared" si="51"/>
        <v>6.508712797127327</v>
      </c>
      <c r="BA30" s="76">
        <f t="shared" si="52"/>
        <v>19.783649619938974</v>
      </c>
      <c r="BB30" s="76">
        <f t="shared" si="53"/>
        <v>14.784628738117112</v>
      </c>
      <c r="BC30" s="76">
        <f t="shared" si="54"/>
        <v>9.554486028734791</v>
      </c>
      <c r="BD30" s="76">
        <f t="shared" si="55"/>
        <v>-0.12728871123711197</v>
      </c>
      <c r="BE30" s="76">
        <f t="shared" si="56"/>
        <v>-85.30753816939712</v>
      </c>
      <c r="BF30" s="76">
        <f t="shared" si="57"/>
        <v>99.10000571456357</v>
      </c>
      <c r="BG30" s="76">
        <f t="shared" si="58"/>
        <v>162.58185908643696</v>
      </c>
      <c r="BH30" s="76">
        <f t="shared" si="59"/>
        <v>27.527342740831205</v>
      </c>
    </row>
    <row r="31" spans="1:60" s="77" customFormat="1" ht="15.75">
      <c r="A31" s="95" t="s">
        <v>46</v>
      </c>
      <c r="B31" s="96">
        <f t="shared" si="33"/>
        <v>1118.058</v>
      </c>
      <c r="C31" s="96">
        <f t="shared" si="33"/>
        <v>836.229</v>
      </c>
      <c r="D31" s="96">
        <f t="shared" si="33"/>
        <v>1359.3</v>
      </c>
      <c r="E31" s="96">
        <f t="shared" si="33"/>
        <v>1256.7</v>
      </c>
      <c r="F31" s="96">
        <f t="shared" si="33"/>
        <v>1416</v>
      </c>
      <c r="G31" s="96">
        <f t="shared" si="33"/>
        <v>1432</v>
      </c>
      <c r="H31" s="96">
        <f t="shared" si="33"/>
        <v>1360.9</v>
      </c>
      <c r="I31" s="96">
        <f t="shared" si="33"/>
        <v>1426.162</v>
      </c>
      <c r="J31" s="96">
        <f t="shared" si="33"/>
        <v>1535.048</v>
      </c>
      <c r="K31" s="96">
        <f t="shared" si="33"/>
        <v>1651.676</v>
      </c>
      <c r="L31" s="96">
        <f t="shared" si="33"/>
        <v>1828.4189999999999</v>
      </c>
      <c r="M31" s="96">
        <f t="shared" si="33"/>
        <v>1915.2430000000002</v>
      </c>
      <c r="N31" s="96">
        <f t="shared" si="33"/>
        <v>1646.513</v>
      </c>
      <c r="O31" s="96">
        <f t="shared" si="33"/>
        <v>1536.1859999999997</v>
      </c>
      <c r="P31" s="96">
        <f t="shared" si="33"/>
        <v>1573.754</v>
      </c>
      <c r="Q31" s="96">
        <f t="shared" si="33"/>
        <v>1694.473</v>
      </c>
      <c r="R31" s="96">
        <f>R15+R30</f>
        <v>1654.637</v>
      </c>
      <c r="S31" s="96">
        <f t="shared" si="33"/>
        <v>1657.0520000000001</v>
      </c>
      <c r="T31" s="96">
        <f t="shared" si="33"/>
        <v>1660.5030000000002</v>
      </c>
      <c r="U31" s="96">
        <f t="shared" si="33"/>
        <v>1478.707</v>
      </c>
      <c r="V31" s="96">
        <f t="shared" si="33"/>
        <v>1488.3270000000002</v>
      </c>
      <c r="W31" s="96">
        <f t="shared" si="33"/>
        <v>1669.883</v>
      </c>
      <c r="X31" s="96">
        <f t="shared" si="61"/>
        <v>1728.7619999999997</v>
      </c>
      <c r="Y31" s="96">
        <f t="shared" si="62"/>
        <v>1637.792</v>
      </c>
      <c r="Z31" s="96">
        <f t="shared" si="62"/>
        <v>1734.876</v>
      </c>
      <c r="AA31" s="96">
        <f t="shared" si="62"/>
        <v>1842.6970000000001</v>
      </c>
      <c r="AB31" s="96">
        <f aca="true" t="shared" si="63" ref="AB31:AI31">AB15+AB30</f>
        <v>2196.017</v>
      </c>
      <c r="AC31" s="96">
        <f t="shared" si="63"/>
        <v>2517.887</v>
      </c>
      <c r="AD31" s="96">
        <f t="shared" si="63"/>
        <v>2719.6219999999994</v>
      </c>
      <c r="AE31" s="96">
        <f t="shared" si="63"/>
        <v>2735.8390280590693</v>
      </c>
      <c r="AF31" s="96">
        <f t="shared" si="63"/>
        <v>424.84963971861293</v>
      </c>
      <c r="AG31" s="96">
        <f t="shared" si="63"/>
        <v>960.1499999999999</v>
      </c>
      <c r="AH31" s="96">
        <f t="shared" si="63"/>
        <v>2127.172</v>
      </c>
      <c r="AI31" s="96">
        <f t="shared" si="63"/>
        <v>2648.795</v>
      </c>
      <c r="AJ31" s="76">
        <f t="shared" si="35"/>
        <v>7.59767772734142</v>
      </c>
      <c r="AK31" s="76">
        <f t="shared" si="36"/>
        <v>10.70082752307353</v>
      </c>
      <c r="AL31" s="76">
        <f t="shared" si="37"/>
        <v>4.7485833389392855</v>
      </c>
      <c r="AM31" s="76">
        <f t="shared" si="38"/>
        <v>-14.031117722398683</v>
      </c>
      <c r="AN31" s="76">
        <f t="shared" si="39"/>
        <v>-6.700645546072229</v>
      </c>
      <c r="AO31" s="76">
        <f t="shared" si="40"/>
        <v>2.445537194063754</v>
      </c>
      <c r="AP31" s="76">
        <f t="shared" si="41"/>
        <v>7.670766841577531</v>
      </c>
      <c r="AQ31" s="76">
        <f t="shared" si="42"/>
        <v>-2.3509374301036376</v>
      </c>
      <c r="AR31" s="76">
        <f t="shared" si="43"/>
        <v>0.145953462904564</v>
      </c>
      <c r="AS31" s="76">
        <f t="shared" si="44"/>
        <v>0.2082614184708761</v>
      </c>
      <c r="AT31" s="76">
        <f t="shared" si="45"/>
        <v>-10.94824881376306</v>
      </c>
      <c r="AU31" s="76">
        <f t="shared" si="46"/>
        <v>0.6505683681757182</v>
      </c>
      <c r="AV31" s="76">
        <f t="shared" si="47"/>
        <v>12.198663331378103</v>
      </c>
      <c r="AW31" s="76">
        <f t="shared" si="48"/>
        <v>3.5259356493837997</v>
      </c>
      <c r="AX31" s="76">
        <f t="shared" si="49"/>
        <v>-5.262147131878177</v>
      </c>
      <c r="AY31" s="76">
        <f t="shared" si="50"/>
        <v>5.927736855473715</v>
      </c>
      <c r="AZ31" s="76">
        <f t="shared" si="51"/>
        <v>6.214911036869502</v>
      </c>
      <c r="BA31" s="76">
        <f t="shared" si="52"/>
        <v>19.174069312534815</v>
      </c>
      <c r="BB31" s="76">
        <f t="shared" si="53"/>
        <v>14.656990360275005</v>
      </c>
      <c r="BC31" s="76">
        <f t="shared" si="54"/>
        <v>8.012075204328042</v>
      </c>
      <c r="BD31" s="76">
        <f t="shared" si="55"/>
        <v>0.5962971346411338</v>
      </c>
      <c r="BE31" s="76">
        <f t="shared" si="56"/>
        <v>-84.47095624554998</v>
      </c>
      <c r="BF31" s="76">
        <f t="shared" si="57"/>
        <v>125.99760250142329</v>
      </c>
      <c r="BG31" s="76">
        <f t="shared" si="58"/>
        <v>121.54580013539555</v>
      </c>
      <c r="BH31" s="76">
        <f t="shared" si="59"/>
        <v>24.521900438704535</v>
      </c>
    </row>
    <row r="32" spans="1:60" s="77" customFormat="1" ht="15.75">
      <c r="A32" s="95" t="s">
        <v>47</v>
      </c>
      <c r="B32" s="96">
        <f t="shared" si="33"/>
        <v>1293.007</v>
      </c>
      <c r="C32" s="96">
        <f t="shared" si="33"/>
        <v>1026.329</v>
      </c>
      <c r="D32" s="96">
        <f t="shared" si="33"/>
        <v>1603.3</v>
      </c>
      <c r="E32" s="96">
        <f t="shared" si="33"/>
        <v>1479.2</v>
      </c>
      <c r="F32" s="96">
        <f t="shared" si="33"/>
        <v>1663</v>
      </c>
      <c r="G32" s="96">
        <f t="shared" si="33"/>
        <v>1686</v>
      </c>
      <c r="H32" s="96">
        <f t="shared" si="33"/>
        <v>1581.8000000000002</v>
      </c>
      <c r="I32" s="96">
        <f t="shared" si="33"/>
        <v>1668.787</v>
      </c>
      <c r="J32" s="96">
        <f t="shared" si="33"/>
        <v>1805.3310000000001</v>
      </c>
      <c r="K32" s="96">
        <f t="shared" si="33"/>
        <v>1961.174</v>
      </c>
      <c r="L32" s="96">
        <f t="shared" si="33"/>
        <v>2158.383</v>
      </c>
      <c r="M32" s="96">
        <f t="shared" si="33"/>
        <v>2244.643</v>
      </c>
      <c r="N32" s="96">
        <f t="shared" si="33"/>
        <v>1953.244</v>
      </c>
      <c r="O32" s="96">
        <f t="shared" si="33"/>
        <v>1823.5439999999996</v>
      </c>
      <c r="P32" s="96">
        <f t="shared" si="33"/>
        <v>1877.2599999999998</v>
      </c>
      <c r="Q32" s="96">
        <f t="shared" si="33"/>
        <v>1997.306</v>
      </c>
      <c r="R32" s="96">
        <f t="shared" si="33"/>
        <v>1951.1689999999999</v>
      </c>
      <c r="S32" s="96">
        <f>S16+S31</f>
        <v>1972.489</v>
      </c>
      <c r="T32" s="96">
        <f>T16+T31</f>
        <v>1965.851</v>
      </c>
      <c r="U32" s="96">
        <f>U16+U31</f>
        <v>1754.8850000000002</v>
      </c>
      <c r="V32" s="96">
        <f t="shared" si="33"/>
        <v>1777.4530000000002</v>
      </c>
      <c r="W32" s="96">
        <f t="shared" si="33"/>
        <v>1974.143</v>
      </c>
      <c r="X32" s="96">
        <f t="shared" si="61"/>
        <v>2064.1139999999996</v>
      </c>
      <c r="Y32" s="96">
        <f t="shared" si="62"/>
        <v>1995.445</v>
      </c>
      <c r="Z32" s="96">
        <f t="shared" si="62"/>
        <v>2051.478</v>
      </c>
      <c r="AA32" s="96">
        <f t="shared" si="62"/>
        <v>2203.596</v>
      </c>
      <c r="AB32" s="96">
        <f t="shared" si="62"/>
        <v>2617.218</v>
      </c>
      <c r="AC32" s="96">
        <f t="shared" si="62"/>
        <v>3001.603</v>
      </c>
      <c r="AD32" s="96">
        <f t="shared" si="62"/>
        <v>3239.7599999999993</v>
      </c>
      <c r="AE32" s="96">
        <f t="shared" si="62"/>
        <v>3260.546028059069</v>
      </c>
      <c r="AF32" s="96">
        <f aca="true" t="shared" si="64" ref="AF32:AH34">AF16+AF31</f>
        <v>512.183639718613</v>
      </c>
      <c r="AG32" s="96">
        <f t="shared" si="64"/>
        <v>1299.3919999999998</v>
      </c>
      <c r="AH32" s="96">
        <f t="shared" si="64"/>
        <v>2540.554</v>
      </c>
      <c r="AI32" s="96"/>
      <c r="AJ32" s="76">
        <f t="shared" si="35"/>
        <v>8.632378217623241</v>
      </c>
      <c r="AK32" s="76">
        <f t="shared" si="36"/>
        <v>10.055660538024664</v>
      </c>
      <c r="AL32" s="76">
        <f t="shared" si="37"/>
        <v>3.996510350572638</v>
      </c>
      <c r="AM32" s="76">
        <f t="shared" si="38"/>
        <v>-12.981975307431966</v>
      </c>
      <c r="AN32" s="76">
        <f t="shared" si="39"/>
        <v>-6.640235423736117</v>
      </c>
      <c r="AO32" s="76">
        <f t="shared" si="40"/>
        <v>2.9456925634917575</v>
      </c>
      <c r="AP32" s="76">
        <f t="shared" si="41"/>
        <v>6.394745533383777</v>
      </c>
      <c r="AQ32" s="76">
        <f t="shared" si="42"/>
        <v>-2.309961518164977</v>
      </c>
      <c r="AR32" s="76">
        <f t="shared" si="43"/>
        <v>1.0926782867091556</v>
      </c>
      <c r="AS32" s="76">
        <f t="shared" si="44"/>
        <v>-0.33652912639816596</v>
      </c>
      <c r="AT32" s="76">
        <f t="shared" si="45"/>
        <v>-10.73153560468214</v>
      </c>
      <c r="AU32" s="76">
        <f t="shared" si="46"/>
        <v>1.2860101944002018</v>
      </c>
      <c r="AV32" s="76">
        <f t="shared" si="47"/>
        <v>11.065834089565227</v>
      </c>
      <c r="AW32" s="76">
        <f t="shared" si="48"/>
        <v>4.557471267278994</v>
      </c>
      <c r="AX32" s="76">
        <f t="shared" si="49"/>
        <v>-3.3268026862857214</v>
      </c>
      <c r="AY32" s="76">
        <f t="shared" si="50"/>
        <v>2.8080453232236486</v>
      </c>
      <c r="AZ32" s="76">
        <f t="shared" si="51"/>
        <v>7.4150441779049014</v>
      </c>
      <c r="BA32" s="76">
        <f t="shared" si="52"/>
        <v>18.770319060299613</v>
      </c>
      <c r="BB32" s="76">
        <f t="shared" si="53"/>
        <v>14.6867780979651</v>
      </c>
      <c r="BC32" s="76">
        <f t="shared" si="54"/>
        <v>7.9343270912242305</v>
      </c>
      <c r="BD32" s="76">
        <f t="shared" si="55"/>
        <v>0.6415916012010103</v>
      </c>
      <c r="BE32" s="76">
        <f t="shared" si="56"/>
        <v>-84.2914764793704</v>
      </c>
      <c r="BF32" s="76">
        <f t="shared" si="57"/>
        <v>153.69650633781836</v>
      </c>
      <c r="BG32" s="76">
        <f t="shared" si="58"/>
        <v>95.51867334876623</v>
      </c>
      <c r="BH32" s="76"/>
    </row>
    <row r="33" spans="1:60" s="77" customFormat="1" ht="15.75">
      <c r="A33" s="95" t="s">
        <v>48</v>
      </c>
      <c r="B33" s="96">
        <f t="shared" si="33"/>
        <v>1440.135</v>
      </c>
      <c r="C33" s="96">
        <f t="shared" si="33"/>
        <v>1198.629</v>
      </c>
      <c r="D33" s="96">
        <f t="shared" si="33"/>
        <v>1804</v>
      </c>
      <c r="E33" s="96">
        <f t="shared" si="33"/>
        <v>1684.5</v>
      </c>
      <c r="F33" s="96">
        <f t="shared" si="33"/>
        <v>1894</v>
      </c>
      <c r="G33" s="96">
        <f t="shared" si="33"/>
        <v>1917</v>
      </c>
      <c r="H33" s="96">
        <f t="shared" si="33"/>
        <v>1776.3000000000002</v>
      </c>
      <c r="I33" s="96">
        <f t="shared" si="33"/>
        <v>1893.1580000000001</v>
      </c>
      <c r="J33" s="96">
        <f t="shared" si="33"/>
        <v>2034.2120000000002</v>
      </c>
      <c r="K33" s="96">
        <f t="shared" si="33"/>
        <v>2231.906</v>
      </c>
      <c r="L33" s="96">
        <f t="shared" si="33"/>
        <v>2458.9799999999996</v>
      </c>
      <c r="M33" s="96">
        <f t="shared" si="33"/>
        <v>2514.387</v>
      </c>
      <c r="N33" s="96">
        <f t="shared" si="33"/>
        <v>2229.084</v>
      </c>
      <c r="O33" s="96">
        <f t="shared" si="33"/>
        <v>2095.5239999999994</v>
      </c>
      <c r="P33" s="96">
        <f t="shared" si="33"/>
        <v>2156.236</v>
      </c>
      <c r="Q33" s="96">
        <f t="shared" si="33"/>
        <v>2289.579</v>
      </c>
      <c r="R33" s="96">
        <f t="shared" si="33"/>
        <v>2234.2149999999997</v>
      </c>
      <c r="S33" s="96">
        <f>S17+S32</f>
        <v>2247.592</v>
      </c>
      <c r="T33" s="96">
        <f aca="true" t="shared" si="65" ref="T33:U35">T17+T32</f>
        <v>2233.717</v>
      </c>
      <c r="U33" s="96">
        <f t="shared" si="65"/>
        <v>1985.3160000000003</v>
      </c>
      <c r="V33" s="96">
        <f t="shared" si="33"/>
        <v>2019.1510000000003</v>
      </c>
      <c r="W33" s="96">
        <f t="shared" si="33"/>
        <v>2234.006</v>
      </c>
      <c r="X33" s="96">
        <f t="shared" si="61"/>
        <v>2326.1109999999994</v>
      </c>
      <c r="Y33" s="96">
        <f t="shared" si="62"/>
        <v>2269.032</v>
      </c>
      <c r="Z33" s="96">
        <f t="shared" si="62"/>
        <v>2302.931</v>
      </c>
      <c r="AA33" s="96">
        <f t="shared" si="62"/>
        <v>2472.959</v>
      </c>
      <c r="AB33" s="96">
        <f t="shared" si="62"/>
        <v>2974.412</v>
      </c>
      <c r="AC33" s="96">
        <f t="shared" si="62"/>
        <v>3408.473</v>
      </c>
      <c r="AD33" s="96">
        <f t="shared" si="62"/>
        <v>3673.3769999999995</v>
      </c>
      <c r="AE33" s="96">
        <f aca="true" t="shared" si="66" ref="AE33:AH35">AE17+AE32</f>
        <v>3697.055028059069</v>
      </c>
      <c r="AF33" s="96">
        <f t="shared" si="64"/>
        <v>612.9746397186129</v>
      </c>
      <c r="AG33" s="96">
        <f t="shared" si="64"/>
        <v>1691.0299999999997</v>
      </c>
      <c r="AH33" s="96">
        <f t="shared" si="64"/>
        <v>2941.1820000000002</v>
      </c>
      <c r="AI33" s="96"/>
      <c r="AJ33" s="76">
        <f t="shared" si="35"/>
        <v>9.718456090122354</v>
      </c>
      <c r="AK33" s="76">
        <f t="shared" si="36"/>
        <v>10.17399478293439</v>
      </c>
      <c r="AL33" s="76">
        <f t="shared" si="37"/>
        <v>2.253251348119977</v>
      </c>
      <c r="AM33" s="76">
        <f t="shared" si="38"/>
        <v>-11.346821312709633</v>
      </c>
      <c r="AN33" s="76">
        <f t="shared" si="39"/>
        <v>-5.991698832345501</v>
      </c>
      <c r="AO33" s="76">
        <f t="shared" si="40"/>
        <v>2.8972228425921376</v>
      </c>
      <c r="AP33" s="76">
        <f t="shared" si="41"/>
        <v>6.184063340005468</v>
      </c>
      <c r="AQ33" s="76">
        <f t="shared" si="42"/>
        <v>-2.418086469171864</v>
      </c>
      <c r="AR33" s="76">
        <f t="shared" si="43"/>
        <v>0.5987337834541622</v>
      </c>
      <c r="AS33" s="76">
        <f t="shared" si="44"/>
        <v>-0.6173273441087171</v>
      </c>
      <c r="AT33" s="76">
        <f t="shared" si="45"/>
        <v>-11.12052242965424</v>
      </c>
      <c r="AU33" s="76">
        <f t="shared" si="46"/>
        <v>1.7042626967193146</v>
      </c>
      <c r="AV33" s="76">
        <f t="shared" si="47"/>
        <v>10.64085845981799</v>
      </c>
      <c r="AW33" s="76">
        <f t="shared" si="48"/>
        <v>4.122862695981997</v>
      </c>
      <c r="AX33" s="76">
        <f t="shared" si="49"/>
        <v>-2.453838187429546</v>
      </c>
      <c r="AY33" s="76">
        <f t="shared" si="50"/>
        <v>1.4939851002542002</v>
      </c>
      <c r="AZ33" s="76">
        <f t="shared" si="51"/>
        <v>7.383113085020774</v>
      </c>
      <c r="BA33" s="76">
        <f t="shared" si="52"/>
        <v>20.277448999356643</v>
      </c>
      <c r="BB33" s="76">
        <f t="shared" si="53"/>
        <v>14.593170011417389</v>
      </c>
      <c r="BC33" s="76">
        <f t="shared" si="54"/>
        <v>7.771926020831016</v>
      </c>
      <c r="BD33" s="76">
        <f t="shared" si="55"/>
        <v>0.6445847529145436</v>
      </c>
      <c r="BE33" s="76">
        <f t="shared" si="56"/>
        <v>-83.41992112461412</v>
      </c>
      <c r="BF33" s="76">
        <f t="shared" si="57"/>
        <v>175.8727507513639</v>
      </c>
      <c r="BG33" s="76">
        <f t="shared" si="58"/>
        <v>73.92843414960117</v>
      </c>
      <c r="BH33" s="76"/>
    </row>
    <row r="34" spans="1:60" s="77" customFormat="1" ht="15.75">
      <c r="A34" s="95" t="s">
        <v>49</v>
      </c>
      <c r="B34" s="96">
        <f t="shared" si="33"/>
        <v>1499.658</v>
      </c>
      <c r="C34" s="96">
        <f t="shared" si="33"/>
        <v>1288.9289999999999</v>
      </c>
      <c r="D34" s="96">
        <f t="shared" si="33"/>
        <v>1915.5</v>
      </c>
      <c r="E34" s="96">
        <f t="shared" si="33"/>
        <v>1776</v>
      </c>
      <c r="F34" s="96">
        <f t="shared" si="33"/>
        <v>2000</v>
      </c>
      <c r="G34" s="96">
        <f t="shared" si="33"/>
        <v>2025</v>
      </c>
      <c r="H34" s="96">
        <f t="shared" si="33"/>
        <v>1868.8000000000002</v>
      </c>
      <c r="I34" s="96">
        <f t="shared" si="33"/>
        <v>2004.268</v>
      </c>
      <c r="J34" s="96">
        <f t="shared" si="33"/>
        <v>2139.985</v>
      </c>
      <c r="K34" s="96">
        <f t="shared" si="33"/>
        <v>2350.011</v>
      </c>
      <c r="L34" s="96">
        <f t="shared" si="33"/>
        <v>2592.4799999999996</v>
      </c>
      <c r="M34" s="96">
        <f t="shared" si="33"/>
        <v>2621.8410000000003</v>
      </c>
      <c r="N34" s="96">
        <f t="shared" si="33"/>
        <v>2340.411</v>
      </c>
      <c r="O34" s="96">
        <f t="shared" si="33"/>
        <v>2219.3239999999996</v>
      </c>
      <c r="P34" s="96">
        <f t="shared" si="33"/>
        <v>2270.2839999999997</v>
      </c>
      <c r="Q34" s="96">
        <f t="shared" si="33"/>
        <v>2394.4010000000003</v>
      </c>
      <c r="R34" s="96">
        <f t="shared" si="33"/>
        <v>2329.8969999999995</v>
      </c>
      <c r="S34" s="96">
        <f>S18+S33</f>
        <v>2342.333</v>
      </c>
      <c r="T34" s="96">
        <f t="shared" si="65"/>
        <v>2331.617</v>
      </c>
      <c r="U34" s="96">
        <f t="shared" si="65"/>
        <v>2074.9860000000003</v>
      </c>
      <c r="V34" s="96">
        <f t="shared" si="33"/>
        <v>2111.7940000000003</v>
      </c>
      <c r="W34" s="96">
        <f t="shared" si="33"/>
        <v>2326.884</v>
      </c>
      <c r="X34" s="96">
        <f t="shared" si="61"/>
        <v>2410.1309999999994</v>
      </c>
      <c r="Y34" s="96">
        <f t="shared" si="62"/>
        <v>2350.574</v>
      </c>
      <c r="Z34" s="96">
        <f t="shared" si="62"/>
        <v>2384.368</v>
      </c>
      <c r="AA34" s="96">
        <f t="shared" si="62"/>
        <v>2581.0519999999997</v>
      </c>
      <c r="AB34" s="96">
        <f t="shared" si="62"/>
        <v>3098.604</v>
      </c>
      <c r="AC34" s="96">
        <f t="shared" si="62"/>
        <v>3553.149</v>
      </c>
      <c r="AD34" s="96">
        <f t="shared" si="62"/>
        <v>3832.0619999999994</v>
      </c>
      <c r="AE34" s="96">
        <f t="shared" si="66"/>
        <v>3866.447028059069</v>
      </c>
      <c r="AF34" s="96">
        <f t="shared" si="64"/>
        <v>621.9266397186129</v>
      </c>
      <c r="AG34" s="96">
        <f t="shared" si="64"/>
        <v>1840.0029999999997</v>
      </c>
      <c r="AH34" s="96">
        <f t="shared" si="64"/>
        <v>3091.039</v>
      </c>
      <c r="AI34" s="96"/>
      <c r="AJ34" s="76">
        <f t="shared" si="35"/>
        <v>9.814367857718622</v>
      </c>
      <c r="AK34" s="76">
        <f t="shared" si="36"/>
        <v>10.317781491235555</v>
      </c>
      <c r="AL34" s="76">
        <f t="shared" si="37"/>
        <v>1.132544899092791</v>
      </c>
      <c r="AM34" s="76">
        <f t="shared" si="38"/>
        <v>-10.73406053227485</v>
      </c>
      <c r="AN34" s="76">
        <f t="shared" si="39"/>
        <v>-5.173749397007638</v>
      </c>
      <c r="AO34" s="76">
        <f t="shared" si="40"/>
        <v>2.2961946971239913</v>
      </c>
      <c r="AP34" s="76">
        <f t="shared" si="41"/>
        <v>5.4670252708472</v>
      </c>
      <c r="AQ34" s="76">
        <f t="shared" si="42"/>
        <v>-2.6939514308589416</v>
      </c>
      <c r="AR34" s="76">
        <f t="shared" si="43"/>
        <v>0.5337575008680902</v>
      </c>
      <c r="AS34" s="76">
        <f t="shared" si="44"/>
        <v>-0.45749259392237973</v>
      </c>
      <c r="AT34" s="76">
        <f t="shared" si="45"/>
        <v>-11.006567545184302</v>
      </c>
      <c r="AU34" s="76">
        <f t="shared" si="46"/>
        <v>1.7738914864967759</v>
      </c>
      <c r="AV34" s="76">
        <f t="shared" si="47"/>
        <v>10.18517904681989</v>
      </c>
      <c r="AW34" s="76">
        <f t="shared" si="48"/>
        <v>3.577617105107061</v>
      </c>
      <c r="AX34" s="76">
        <f t="shared" si="49"/>
        <v>-2.4711104915043767</v>
      </c>
      <c r="AY34" s="76">
        <f t="shared" si="50"/>
        <v>1.4376913894223227</v>
      </c>
      <c r="AZ34" s="76">
        <f t="shared" si="51"/>
        <v>8.248894465954908</v>
      </c>
      <c r="BA34" s="76">
        <f t="shared" si="52"/>
        <v>20.051978805541314</v>
      </c>
      <c r="BB34" s="76">
        <f t="shared" si="53"/>
        <v>14.669347874074909</v>
      </c>
      <c r="BC34" s="76">
        <f t="shared" si="54"/>
        <v>7.849741173252221</v>
      </c>
      <c r="BD34" s="76">
        <f t="shared" si="55"/>
        <v>0.897298322915171</v>
      </c>
      <c r="BE34" s="76">
        <f t="shared" si="56"/>
        <v>-83.9147766617453</v>
      </c>
      <c r="BF34" s="76">
        <f t="shared" si="57"/>
        <v>195.85531194362383</v>
      </c>
      <c r="BG34" s="76">
        <f t="shared" si="58"/>
        <v>67.99097610166945</v>
      </c>
      <c r="BH34" s="76"/>
    </row>
    <row r="35" spans="1:60" s="88" customFormat="1" ht="15.75">
      <c r="A35" s="95" t="s">
        <v>50</v>
      </c>
      <c r="B35" s="99">
        <f t="shared" si="33"/>
        <v>1561.4789999999998</v>
      </c>
      <c r="C35" s="99">
        <f t="shared" si="33"/>
        <v>1385.129</v>
      </c>
      <c r="D35" s="99">
        <f t="shared" si="33"/>
        <v>1991</v>
      </c>
      <c r="E35" s="99">
        <f t="shared" si="33"/>
        <v>1841</v>
      </c>
      <c r="F35" s="99">
        <f t="shared" si="33"/>
        <v>2069</v>
      </c>
      <c r="G35" s="99">
        <f t="shared" si="33"/>
        <v>2100</v>
      </c>
      <c r="H35" s="99">
        <f t="shared" si="33"/>
        <v>1950.0000000000002</v>
      </c>
      <c r="I35" s="99">
        <f t="shared" si="33"/>
        <v>2088</v>
      </c>
      <c r="J35" s="99">
        <f t="shared" si="33"/>
        <v>2222.701</v>
      </c>
      <c r="K35" s="99">
        <f t="shared" si="33"/>
        <v>2434.285</v>
      </c>
      <c r="L35" s="99">
        <f t="shared" si="33"/>
        <v>2686.2019999999998</v>
      </c>
      <c r="M35" s="99">
        <f t="shared" si="33"/>
        <v>2696.7280000000005</v>
      </c>
      <c r="N35" s="99">
        <f t="shared" si="33"/>
        <v>2418.233</v>
      </c>
      <c r="O35" s="99">
        <f t="shared" si="33"/>
        <v>2303.2429999999995</v>
      </c>
      <c r="P35" s="99">
        <f t="shared" si="33"/>
        <v>2349.0069999999996</v>
      </c>
      <c r="Q35" s="99">
        <f t="shared" si="33"/>
        <v>2470.0570000000002</v>
      </c>
      <c r="R35" s="99">
        <f t="shared" si="33"/>
        <v>2400.9189999999994</v>
      </c>
      <c r="S35" s="99">
        <f>S19+S34</f>
        <v>2416.0750000000003</v>
      </c>
      <c r="T35" s="99">
        <f t="shared" si="65"/>
        <v>2403.744</v>
      </c>
      <c r="U35" s="99">
        <f t="shared" si="65"/>
        <v>2141.1870000000004</v>
      </c>
      <c r="V35" s="99">
        <f>V19+V34</f>
        <v>2172.9930000000004</v>
      </c>
      <c r="W35" s="99">
        <f>W19+W34</f>
        <v>2392.223</v>
      </c>
      <c r="X35" s="99">
        <f t="shared" si="61"/>
        <v>2464.9029999999993</v>
      </c>
      <c r="Y35" s="99">
        <f t="shared" si="62"/>
        <v>2405.387</v>
      </c>
      <c r="Z35" s="99">
        <f t="shared" si="62"/>
        <v>2441.2309999999998</v>
      </c>
      <c r="AA35" s="99">
        <f t="shared" si="62"/>
        <v>2659.3999999999996</v>
      </c>
      <c r="AB35" s="99">
        <f>AB19+AB34</f>
        <v>3186.531</v>
      </c>
      <c r="AC35" s="99">
        <f>AC19+AC34</f>
        <v>3652.073</v>
      </c>
      <c r="AD35" s="99">
        <f>AD19+AD34</f>
        <v>3938.6249999999995</v>
      </c>
      <c r="AE35" s="99">
        <f t="shared" si="66"/>
        <v>3976.777028059069</v>
      </c>
      <c r="AF35" s="99">
        <f t="shared" si="66"/>
        <v>631.608639718613</v>
      </c>
      <c r="AG35" s="99">
        <f t="shared" si="66"/>
        <v>1936.9309999999996</v>
      </c>
      <c r="AH35" s="99">
        <f t="shared" si="66"/>
        <v>3201.0800000000004</v>
      </c>
      <c r="AI35" s="99"/>
      <c r="AJ35" s="87">
        <f t="shared" si="35"/>
        <v>9.519229082094254</v>
      </c>
      <c r="AK35" s="87">
        <f t="shared" si="36"/>
        <v>10.348706088235351</v>
      </c>
      <c r="AL35" s="87">
        <f t="shared" si="37"/>
        <v>0.39185437282828134</v>
      </c>
      <c r="AM35" s="87">
        <f t="shared" si="38"/>
        <v>-10.327144598936203</v>
      </c>
      <c r="AN35" s="87">
        <f t="shared" si="39"/>
        <v>-4.755124919724472</v>
      </c>
      <c r="AO35" s="87">
        <f t="shared" si="40"/>
        <v>1.9869375484914156</v>
      </c>
      <c r="AP35" s="87">
        <f t="shared" si="41"/>
        <v>5.153241348365529</v>
      </c>
      <c r="AQ35" s="87">
        <f t="shared" si="42"/>
        <v>-2.7990447184012686</v>
      </c>
      <c r="AR35" s="87">
        <f t="shared" si="43"/>
        <v>0.631258280683391</v>
      </c>
      <c r="AS35" s="87">
        <f t="shared" si="44"/>
        <v>-0.5103732293078704</v>
      </c>
      <c r="AT35" s="87">
        <f t="shared" si="45"/>
        <v>-10.922835376812163</v>
      </c>
      <c r="AU35" s="87">
        <f t="shared" si="46"/>
        <v>1.485437750182494</v>
      </c>
      <c r="AV35" s="87">
        <f t="shared" si="47"/>
        <v>10.08884980301361</v>
      </c>
      <c r="AW35" s="87">
        <f t="shared" si="48"/>
        <v>3.0381782969229616</v>
      </c>
      <c r="AX35" s="87">
        <f t="shared" si="49"/>
        <v>-2.41453720491229</v>
      </c>
      <c r="AY35" s="87">
        <f t="shared" si="50"/>
        <v>1.4901552224236514</v>
      </c>
      <c r="AZ35" s="87">
        <f t="shared" si="51"/>
        <v>8.936843748092658</v>
      </c>
      <c r="BA35" s="87">
        <f t="shared" si="52"/>
        <v>19.821425885538105</v>
      </c>
      <c r="BB35" s="87">
        <f t="shared" si="53"/>
        <v>14.60968055857608</v>
      </c>
      <c r="BC35" s="87">
        <f t="shared" si="54"/>
        <v>7.846283466951501</v>
      </c>
      <c r="BD35" s="87">
        <f t="shared" si="55"/>
        <v>0.9686636341126506</v>
      </c>
      <c r="BE35" s="87">
        <f t="shared" si="56"/>
        <v>-84.11757472792283</v>
      </c>
      <c r="BF35" s="87">
        <f>(AG35-AF35)/AF35*100</f>
        <v>206.6663243971645</v>
      </c>
      <c r="BG35" s="87">
        <f>(AH35-AG35)/AG35*100</f>
        <v>65.26556702329619</v>
      </c>
      <c r="BH35" s="87"/>
    </row>
    <row r="36" spans="1:60" ht="15">
      <c r="A36" s="79"/>
      <c r="B36" s="98"/>
      <c r="C36" s="98"/>
      <c r="D36" s="100"/>
      <c r="E36" s="100"/>
      <c r="F36" s="100"/>
      <c r="G36" s="100"/>
      <c r="H36" s="100"/>
      <c r="I36" s="100"/>
      <c r="J36" s="101"/>
      <c r="K36" s="101"/>
      <c r="L36" s="101"/>
      <c r="M36" s="101"/>
      <c r="N36" s="101"/>
      <c r="O36" s="101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</row>
    <row r="37" spans="1:60" ht="15">
      <c r="A37" s="103" t="s">
        <v>51</v>
      </c>
      <c r="B37" s="104"/>
      <c r="C37" s="104"/>
      <c r="D37" s="105"/>
      <c r="E37" s="105"/>
      <c r="F37" s="105"/>
      <c r="G37" s="105"/>
      <c r="H37" s="105"/>
      <c r="I37" s="105"/>
      <c r="J37" s="97"/>
      <c r="K37" s="97"/>
      <c r="L37" s="97"/>
      <c r="M37" s="97"/>
      <c r="N37" s="97"/>
      <c r="O37" s="97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1"/>
      <c r="AT37" s="71"/>
      <c r="AU37" s="71"/>
      <c r="AV37" s="71"/>
      <c r="AW37" s="71"/>
      <c r="AX37" s="71"/>
      <c r="AY37" s="71"/>
      <c r="AZ37" s="71"/>
      <c r="BE37" s="113"/>
      <c r="BF37" s="113"/>
      <c r="BG37" s="113"/>
      <c r="BH37" s="113"/>
    </row>
    <row r="38" spans="1:59" ht="15.75">
      <c r="A38" s="106" t="s">
        <v>52</v>
      </c>
      <c r="B38" s="99"/>
      <c r="C38" s="99"/>
      <c r="D38" s="107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6"/>
      <c r="AI38" s="86"/>
      <c r="AJ38" s="87"/>
      <c r="AK38" s="87"/>
      <c r="AL38" s="87"/>
      <c r="AM38" s="87"/>
      <c r="AN38" s="87"/>
      <c r="AO38" s="87"/>
      <c r="AP38" s="87"/>
      <c r="AQ38" s="87"/>
      <c r="AR38" s="87"/>
      <c r="AS38" s="71"/>
      <c r="AT38" s="71"/>
      <c r="BE38" s="113"/>
      <c r="BF38" s="113"/>
      <c r="BG38" s="113"/>
    </row>
    <row r="39" spans="1:59" s="112" customFormat="1" ht="15">
      <c r="A39" s="106" t="s">
        <v>53</v>
      </c>
      <c r="B39" s="108"/>
      <c r="C39" s="108"/>
      <c r="D39" s="109"/>
      <c r="E39" s="109"/>
      <c r="F39" s="109"/>
      <c r="G39" s="109"/>
      <c r="H39" s="109"/>
      <c r="I39" s="109"/>
      <c r="J39" s="110"/>
      <c r="K39" s="110"/>
      <c r="L39" s="110"/>
      <c r="M39" s="110"/>
      <c r="N39" s="110"/>
      <c r="O39" s="110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76"/>
      <c r="AK39" s="76"/>
      <c r="AL39" s="76"/>
      <c r="AM39" s="76"/>
      <c r="AN39" s="76"/>
      <c r="AO39" s="76"/>
      <c r="AP39" s="76"/>
      <c r="AQ39" s="76"/>
      <c r="AR39" s="76"/>
      <c r="AS39" s="77"/>
      <c r="AT39" s="77"/>
      <c r="AU39" s="77"/>
      <c r="BE39" s="113"/>
      <c r="BF39" s="113"/>
      <c r="BG39" s="113"/>
    </row>
    <row r="40" spans="1:56" s="112" customFormat="1" ht="15">
      <c r="A40" s="104"/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5"/>
      <c r="O40" s="75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7"/>
      <c r="AR40" s="77"/>
      <c r="AS40" s="77"/>
      <c r="AT40" s="77"/>
      <c r="AU40" s="77"/>
      <c r="BD40" s="71"/>
    </row>
    <row r="41" spans="21:56" ht="15">
      <c r="U41" s="76"/>
      <c r="V41" s="76"/>
      <c r="W41" s="76"/>
      <c r="X41" s="76"/>
      <c r="Y41" s="76"/>
      <c r="Z41" s="114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BD41" s="71"/>
    </row>
    <row r="42" spans="1:56" ht="15">
      <c r="A42" s="115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BD42" s="71"/>
    </row>
    <row r="43" spans="1:56" ht="15">
      <c r="A43" s="115"/>
      <c r="U43" s="76"/>
      <c r="V43" s="76"/>
      <c r="W43" s="76"/>
      <c r="X43" s="76"/>
      <c r="Y43" s="76"/>
      <c r="Z43" s="76"/>
      <c r="AA43" s="97"/>
      <c r="AB43" s="97"/>
      <c r="AC43" s="97"/>
      <c r="AD43" s="97"/>
      <c r="AE43" s="97"/>
      <c r="AF43" s="97"/>
      <c r="AG43" s="97"/>
      <c r="AH43" s="97"/>
      <c r="AI43" s="97"/>
      <c r="AJ43" s="116"/>
      <c r="AK43" s="254"/>
      <c r="BD43" s="71"/>
    </row>
    <row r="44" spans="1:56" ht="15">
      <c r="A44" s="115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BD44" s="71"/>
    </row>
    <row r="45" spans="21:36" ht="15"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</row>
    <row r="46" spans="21:36" ht="15"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</row>
    <row r="47" spans="21:36" ht="15"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</row>
    <row r="48" spans="21:36" ht="15"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</row>
    <row r="49" spans="21:36" ht="15"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</row>
    <row r="50" spans="21:36" ht="15"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</row>
    <row r="51" spans="21:36" ht="15"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</row>
    <row r="52" spans="21:35" ht="15"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  <colBreaks count="1" manualBreakCount="1">
    <brk id="35" max="65535" man="1"/>
  </colBreaks>
  <ignoredErrors>
    <ignoredError sqref="AJ4:AN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1">
      <selection activeCell="O34" sqref="O34"/>
    </sheetView>
  </sheetViews>
  <sheetFormatPr defaultColWidth="20.140625" defaultRowHeight="15"/>
  <cols>
    <col min="1" max="1" width="28.8515625" style="117" customWidth="1"/>
    <col min="2" max="5" width="20.140625" style="117" hidden="1" customWidth="1"/>
    <col min="6" max="6" width="20.140625" style="118" hidden="1" customWidth="1"/>
    <col min="7" max="11" width="9.28125" style="118" hidden="1" customWidth="1"/>
    <col min="12" max="13" width="9.28125" style="118" customWidth="1"/>
    <col min="14" max="14" width="9.28125" style="119" customWidth="1"/>
    <col min="15" max="19" width="9.28125" style="118" customWidth="1"/>
    <col min="20" max="20" width="9.28125" style="14" customWidth="1"/>
    <col min="21" max="22" width="9.28125" style="117" customWidth="1"/>
    <col min="23" max="23" width="9.140625" style="0" customWidth="1"/>
    <col min="24" max="24" width="9.421875" style="0" customWidth="1"/>
    <col min="25" max="25" width="9.421875" style="117" customWidth="1"/>
    <col min="26" max="26" width="9.421875" style="117" bestFit="1" customWidth="1"/>
    <col min="27" max="27" width="9.00390625" style="117" customWidth="1"/>
    <col min="28" max="28" width="9.8515625" style="117" customWidth="1"/>
    <col min="29" max="29" width="9.00390625" style="117" customWidth="1"/>
    <col min="30" max="30" width="11.57421875" style="117" customWidth="1"/>
    <col min="31" max="16384" width="20.140625" style="117" customWidth="1"/>
  </cols>
  <sheetData>
    <row r="1" spans="21:27" ht="15">
      <c r="U1" s="14"/>
      <c r="V1" s="14"/>
      <c r="W1" s="14"/>
      <c r="X1" s="14"/>
      <c r="Y1" s="14"/>
      <c r="AA1" s="198"/>
    </row>
    <row r="2" spans="1:27" ht="15.75">
      <c r="A2" s="15" t="s">
        <v>54</v>
      </c>
      <c r="B2" s="16"/>
      <c r="C2" s="16"/>
      <c r="D2" s="16"/>
      <c r="E2" s="16"/>
      <c r="F2" s="17"/>
      <c r="G2" s="17"/>
      <c r="H2" s="17"/>
      <c r="I2" s="17"/>
      <c r="J2" s="226"/>
      <c r="K2" s="226"/>
      <c r="L2" s="226"/>
      <c r="M2" s="226"/>
      <c r="N2" s="227"/>
      <c r="U2" s="14"/>
      <c r="V2" s="14"/>
      <c r="W2" s="14"/>
      <c r="X2" s="14"/>
      <c r="Y2" s="14"/>
      <c r="AA2" s="198"/>
    </row>
    <row r="3" spans="1:30" s="19" customFormat="1" ht="15.75" customHeight="1">
      <c r="A3" s="18"/>
      <c r="F3" s="8"/>
      <c r="G3" s="8"/>
      <c r="H3" s="8"/>
      <c r="I3" s="8"/>
      <c r="J3" s="8"/>
      <c r="K3" s="8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30" s="125" customFormat="1" ht="15.75" customHeight="1">
      <c r="A4" s="120"/>
      <c r="B4" s="121" t="s">
        <v>14</v>
      </c>
      <c r="C4" s="121" t="s">
        <v>15</v>
      </c>
      <c r="D4" s="121" t="s">
        <v>16</v>
      </c>
      <c r="E4" s="121" t="s">
        <v>17</v>
      </c>
      <c r="F4" s="122">
        <v>1999</v>
      </c>
      <c r="G4" s="123">
        <v>2000</v>
      </c>
      <c r="H4" s="124" t="s">
        <v>20</v>
      </c>
      <c r="I4" s="124" t="s">
        <v>21</v>
      </c>
      <c r="J4" s="124" t="s">
        <v>22</v>
      </c>
      <c r="K4" s="124" t="s">
        <v>24</v>
      </c>
      <c r="L4" s="21">
        <v>2005</v>
      </c>
      <c r="M4" s="21">
        <v>2006</v>
      </c>
      <c r="N4" s="21">
        <v>2007</v>
      </c>
      <c r="O4" s="21">
        <v>2008</v>
      </c>
      <c r="P4" s="21">
        <v>2009</v>
      </c>
      <c r="Q4" s="21">
        <v>2010</v>
      </c>
      <c r="R4" s="21">
        <v>2011</v>
      </c>
      <c r="S4" s="21">
        <v>2012</v>
      </c>
      <c r="T4" s="21">
        <v>2013</v>
      </c>
      <c r="U4" s="21">
        <v>2014</v>
      </c>
      <c r="V4" s="21">
        <v>2015</v>
      </c>
      <c r="W4" s="21">
        <v>2016</v>
      </c>
      <c r="X4" s="21">
        <v>2017</v>
      </c>
      <c r="Y4" s="21">
        <v>2018</v>
      </c>
      <c r="Z4" s="21">
        <v>2019</v>
      </c>
      <c r="AA4" s="21">
        <v>2020</v>
      </c>
      <c r="AB4" s="21">
        <v>2021</v>
      </c>
      <c r="AC4" s="21">
        <v>2022</v>
      </c>
      <c r="AD4" s="21">
        <v>2023</v>
      </c>
    </row>
    <row r="5" spans="1:30" s="19" customFormat="1" ht="15.75" customHeight="1">
      <c r="A5" s="2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 t="s">
        <v>139</v>
      </c>
    </row>
    <row r="6" spans="1:30" s="9" customFormat="1" ht="15" customHeight="1">
      <c r="A6" s="273" t="s">
        <v>55</v>
      </c>
      <c r="B6" s="274">
        <v>850</v>
      </c>
      <c r="C6" s="274">
        <v>720</v>
      </c>
      <c r="D6" s="274">
        <v>846.309</v>
      </c>
      <c r="E6" s="274">
        <v>1015.234</v>
      </c>
      <c r="F6" s="275">
        <v>1155.623</v>
      </c>
      <c r="G6" s="275">
        <v>1362.913</v>
      </c>
      <c r="H6" s="275">
        <v>1486.703</v>
      </c>
      <c r="I6" s="275">
        <v>1337.646</v>
      </c>
      <c r="J6" s="275">
        <v>1347.043</v>
      </c>
      <c r="K6" s="276">
        <v>1332.852</v>
      </c>
      <c r="L6" s="276">
        <v>1391.849</v>
      </c>
      <c r="M6" s="276">
        <v>1360.136</v>
      </c>
      <c r="N6" s="276">
        <v>1282.873</v>
      </c>
      <c r="O6" s="276">
        <v>1242.655</v>
      </c>
      <c r="P6" s="276">
        <v>1069.196</v>
      </c>
      <c r="Q6" s="276">
        <v>996.046</v>
      </c>
      <c r="R6" s="276">
        <v>1020.709</v>
      </c>
      <c r="S6" s="276">
        <v>959.463</v>
      </c>
      <c r="T6" s="276">
        <v>891.229</v>
      </c>
      <c r="U6" s="276">
        <v>871.517</v>
      </c>
      <c r="V6" s="276">
        <v>1041.203</v>
      </c>
      <c r="W6" s="276">
        <v>1157.978</v>
      </c>
      <c r="X6" s="276">
        <v>1253.839</v>
      </c>
      <c r="Y6" s="276">
        <v>1327.805</v>
      </c>
      <c r="Z6" s="276">
        <v>1330.635</v>
      </c>
      <c r="AA6" s="276">
        <v>228.047</v>
      </c>
      <c r="AB6" s="276">
        <v>390.638</v>
      </c>
      <c r="AC6" s="276">
        <v>1212.603</v>
      </c>
      <c r="AD6" s="277">
        <v>910.186</v>
      </c>
    </row>
    <row r="7" spans="1:30" s="9" customFormat="1" ht="15">
      <c r="A7" s="273" t="s">
        <v>56</v>
      </c>
      <c r="B7" s="274">
        <v>235</v>
      </c>
      <c r="C7" s="274">
        <v>240</v>
      </c>
      <c r="D7" s="274">
        <v>250.053</v>
      </c>
      <c r="E7" s="274">
        <v>208.356</v>
      </c>
      <c r="F7" s="275">
        <v>238.763</v>
      </c>
      <c r="G7" s="275">
        <v>233.687</v>
      </c>
      <c r="H7" s="275">
        <v>214.153</v>
      </c>
      <c r="I7" s="275">
        <v>173.718</v>
      </c>
      <c r="J7" s="275">
        <v>129.034</v>
      </c>
      <c r="K7" s="276">
        <v>161.574</v>
      </c>
      <c r="L7" s="276">
        <v>182.689</v>
      </c>
      <c r="M7" s="276">
        <v>152.808</v>
      </c>
      <c r="N7" s="276">
        <v>138.451</v>
      </c>
      <c r="O7" s="276">
        <v>132.058</v>
      </c>
      <c r="P7" s="276">
        <v>131.161</v>
      </c>
      <c r="Q7" s="276">
        <v>139.19</v>
      </c>
      <c r="R7" s="276">
        <v>157.89</v>
      </c>
      <c r="S7" s="276">
        <v>144.407</v>
      </c>
      <c r="T7" s="276">
        <v>98.93</v>
      </c>
      <c r="U7" s="276">
        <v>86.394</v>
      </c>
      <c r="V7" s="276">
        <v>112.214</v>
      </c>
      <c r="W7" s="276">
        <v>124.03</v>
      </c>
      <c r="X7" s="276">
        <v>188.826</v>
      </c>
      <c r="Y7" s="276">
        <v>189.2</v>
      </c>
      <c r="Z7" s="276">
        <v>151.5</v>
      </c>
      <c r="AA7" s="276">
        <v>60.43</v>
      </c>
      <c r="AB7" s="276">
        <v>93.092</v>
      </c>
      <c r="AC7" s="276">
        <v>198.424</v>
      </c>
      <c r="AD7" s="277">
        <v>131.888</v>
      </c>
    </row>
    <row r="8" spans="1:30" s="126" customFormat="1" ht="15">
      <c r="A8" s="273" t="s">
        <v>57</v>
      </c>
      <c r="B8" s="274">
        <v>110</v>
      </c>
      <c r="C8" s="274">
        <v>88</v>
      </c>
      <c r="D8" s="274">
        <v>95.256</v>
      </c>
      <c r="E8" s="274">
        <v>83.72</v>
      </c>
      <c r="F8" s="275">
        <v>88.989</v>
      </c>
      <c r="G8" s="275">
        <v>79.202</v>
      </c>
      <c r="H8" s="275">
        <v>76.912</v>
      </c>
      <c r="I8" s="275">
        <v>64.691</v>
      </c>
      <c r="J8" s="275">
        <v>37.619</v>
      </c>
      <c r="K8" s="276">
        <v>41.292</v>
      </c>
      <c r="L8" s="276">
        <v>40.287</v>
      </c>
      <c r="M8" s="276">
        <v>41.559</v>
      </c>
      <c r="N8" s="276">
        <v>41.543</v>
      </c>
      <c r="O8" s="276">
        <v>38.603</v>
      </c>
      <c r="P8" s="276">
        <v>38.755</v>
      </c>
      <c r="Q8" s="276">
        <v>41.744</v>
      </c>
      <c r="R8" s="276">
        <v>45.45</v>
      </c>
      <c r="S8" s="276">
        <v>46.853</v>
      </c>
      <c r="T8" s="276">
        <v>41.705</v>
      </c>
      <c r="U8" s="276">
        <v>48.941</v>
      </c>
      <c r="V8" s="276">
        <v>46.596</v>
      </c>
      <c r="W8" s="276">
        <v>53.319</v>
      </c>
      <c r="X8" s="276">
        <v>57.54</v>
      </c>
      <c r="Y8" s="276">
        <v>74.216</v>
      </c>
      <c r="Z8" s="276">
        <v>67.534</v>
      </c>
      <c r="AA8" s="276">
        <v>16.086</v>
      </c>
      <c r="AB8" s="276">
        <v>31.483</v>
      </c>
      <c r="AC8" s="276">
        <v>60.817</v>
      </c>
      <c r="AD8" s="277">
        <v>45.836</v>
      </c>
    </row>
    <row r="9" spans="1:30" s="126" customFormat="1" ht="15">
      <c r="A9" s="273" t="s">
        <v>58</v>
      </c>
      <c r="B9" s="274">
        <v>46</v>
      </c>
      <c r="C9" s="274">
        <v>46</v>
      </c>
      <c r="D9" s="274">
        <v>32.356</v>
      </c>
      <c r="E9" s="274">
        <v>28.603</v>
      </c>
      <c r="F9" s="275">
        <v>32.461</v>
      </c>
      <c r="G9" s="275">
        <v>36.587</v>
      </c>
      <c r="H9" s="275">
        <v>32.829</v>
      </c>
      <c r="I9" s="275">
        <v>29.545</v>
      </c>
      <c r="J9" s="275">
        <v>31.419</v>
      </c>
      <c r="K9" s="276">
        <v>46.798</v>
      </c>
      <c r="L9" s="276">
        <v>52.783</v>
      </c>
      <c r="M9" s="276">
        <v>37.779</v>
      </c>
      <c r="N9" s="276">
        <v>41.394</v>
      </c>
      <c r="O9" s="276">
        <v>36.099</v>
      </c>
      <c r="P9" s="276">
        <v>26.187</v>
      </c>
      <c r="Q9" s="276">
        <v>28.749</v>
      </c>
      <c r="R9" s="276">
        <v>34.363</v>
      </c>
      <c r="S9" s="276">
        <v>35.955</v>
      </c>
      <c r="T9" s="276">
        <v>27.154</v>
      </c>
      <c r="U9" s="276">
        <v>29.16</v>
      </c>
      <c r="V9" s="276">
        <v>36.464</v>
      </c>
      <c r="W9" s="276">
        <v>42.576</v>
      </c>
      <c r="X9" s="276">
        <v>35.931</v>
      </c>
      <c r="Y9" s="276">
        <v>36.5</v>
      </c>
      <c r="Z9" s="276">
        <v>31.114</v>
      </c>
      <c r="AA9" s="276">
        <v>7.746</v>
      </c>
      <c r="AB9" s="276">
        <v>36.08</v>
      </c>
      <c r="AC9" s="276">
        <v>61.301</v>
      </c>
      <c r="AD9" s="277">
        <v>56.56</v>
      </c>
    </row>
    <row r="10" spans="1:30" ht="15.75" customHeight="1">
      <c r="A10" s="273" t="s">
        <v>59</v>
      </c>
      <c r="B10" s="274">
        <v>58</v>
      </c>
      <c r="C10" s="274">
        <v>58</v>
      </c>
      <c r="D10" s="274">
        <v>45.704</v>
      </c>
      <c r="E10" s="274">
        <v>48.213</v>
      </c>
      <c r="F10" s="275">
        <v>53.591</v>
      </c>
      <c r="G10" s="275">
        <v>55.433</v>
      </c>
      <c r="H10" s="275">
        <v>50.747</v>
      </c>
      <c r="I10" s="275">
        <v>39.788</v>
      </c>
      <c r="J10" s="275">
        <v>32.008</v>
      </c>
      <c r="K10" s="276">
        <v>32.234</v>
      </c>
      <c r="L10" s="276">
        <v>29.493</v>
      </c>
      <c r="M10" s="276">
        <v>28.21</v>
      </c>
      <c r="N10" s="276">
        <v>26.65</v>
      </c>
      <c r="O10" s="276">
        <v>26.302</v>
      </c>
      <c r="P10" s="276">
        <v>30.996</v>
      </c>
      <c r="Q10" s="276">
        <v>34.212</v>
      </c>
      <c r="R10" s="276">
        <v>41.631</v>
      </c>
      <c r="S10" s="276">
        <v>33.024</v>
      </c>
      <c r="T10" s="276">
        <v>20.241</v>
      </c>
      <c r="U10" s="276">
        <v>22.211</v>
      </c>
      <c r="V10" s="276">
        <v>29.328</v>
      </c>
      <c r="W10" s="276">
        <v>29.45</v>
      </c>
      <c r="X10" s="276">
        <v>37.585</v>
      </c>
      <c r="Y10" s="276">
        <v>42.217</v>
      </c>
      <c r="Z10" s="276">
        <v>43.198</v>
      </c>
      <c r="AA10" s="276">
        <v>5.165</v>
      </c>
      <c r="AB10" s="276">
        <v>25.859</v>
      </c>
      <c r="AC10" s="276">
        <v>41.485</v>
      </c>
      <c r="AD10" s="277">
        <v>33.829</v>
      </c>
    </row>
    <row r="11" spans="1:30" s="172" customFormat="1" ht="15">
      <c r="A11" s="273" t="s">
        <v>60</v>
      </c>
      <c r="B11" s="274">
        <v>43</v>
      </c>
      <c r="C11" s="274">
        <v>36</v>
      </c>
      <c r="D11" s="274">
        <v>26.841</v>
      </c>
      <c r="E11" s="274">
        <v>27.438</v>
      </c>
      <c r="F11" s="275">
        <v>31.626</v>
      </c>
      <c r="G11" s="275">
        <v>40.999</v>
      </c>
      <c r="H11" s="275">
        <v>31.035</v>
      </c>
      <c r="I11" s="275">
        <v>29.053</v>
      </c>
      <c r="J11" s="275">
        <v>25.894</v>
      </c>
      <c r="K11" s="276">
        <v>28.643</v>
      </c>
      <c r="L11" s="276">
        <v>36.988</v>
      </c>
      <c r="M11" s="276">
        <v>23.788</v>
      </c>
      <c r="N11" s="276">
        <v>24.359</v>
      </c>
      <c r="O11" s="276">
        <v>26.62</v>
      </c>
      <c r="P11" s="276">
        <v>27.463</v>
      </c>
      <c r="Q11" s="276">
        <v>21.559</v>
      </c>
      <c r="R11" s="276">
        <v>23.341</v>
      </c>
      <c r="S11" s="276">
        <v>23.166</v>
      </c>
      <c r="T11" s="276">
        <v>16.8</v>
      </c>
      <c r="U11" s="276">
        <v>23.658</v>
      </c>
      <c r="V11" s="276">
        <v>32.01</v>
      </c>
      <c r="W11" s="276">
        <v>30.419</v>
      </c>
      <c r="X11" s="276">
        <v>40.473</v>
      </c>
      <c r="Y11" s="276">
        <v>45.888</v>
      </c>
      <c r="Z11" s="276">
        <v>44.538</v>
      </c>
      <c r="AA11" s="276">
        <v>11.174</v>
      </c>
      <c r="AB11" s="276">
        <v>30.284</v>
      </c>
      <c r="AC11" s="276">
        <v>70.112</v>
      </c>
      <c r="AD11" s="277">
        <v>52.029</v>
      </c>
    </row>
    <row r="12" spans="1:30" s="172" customFormat="1" ht="15">
      <c r="A12" s="273" t="s">
        <v>61</v>
      </c>
      <c r="B12" s="274">
        <v>21</v>
      </c>
      <c r="C12" s="274">
        <v>22</v>
      </c>
      <c r="D12" s="274">
        <v>19.593</v>
      </c>
      <c r="E12" s="274">
        <v>21.583</v>
      </c>
      <c r="F12" s="275">
        <v>21.832</v>
      </c>
      <c r="G12" s="275">
        <v>27.238</v>
      </c>
      <c r="H12" s="275">
        <v>21.91</v>
      </c>
      <c r="I12" s="275">
        <v>12.185</v>
      </c>
      <c r="J12" s="275">
        <v>13.381</v>
      </c>
      <c r="K12" s="276">
        <v>20.681</v>
      </c>
      <c r="L12" s="276">
        <v>20.202</v>
      </c>
      <c r="M12" s="276">
        <v>17.865</v>
      </c>
      <c r="N12" s="276">
        <v>19.225</v>
      </c>
      <c r="O12" s="276">
        <v>16.859</v>
      </c>
      <c r="P12" s="276">
        <v>15.604</v>
      </c>
      <c r="Q12" s="276">
        <v>12.992</v>
      </c>
      <c r="R12" s="276">
        <v>16.828</v>
      </c>
      <c r="S12" s="276">
        <v>34.415</v>
      </c>
      <c r="T12" s="276">
        <v>23.481</v>
      </c>
      <c r="U12" s="276">
        <v>14.452</v>
      </c>
      <c r="V12" s="276">
        <v>16.295</v>
      </c>
      <c r="W12" s="276">
        <v>17.905</v>
      </c>
      <c r="X12" s="276">
        <v>19.322</v>
      </c>
      <c r="Y12" s="276">
        <v>24.041</v>
      </c>
      <c r="Z12" s="276">
        <v>27.491</v>
      </c>
      <c r="AA12" s="276">
        <v>4.259</v>
      </c>
      <c r="AB12" s="276">
        <v>17.337</v>
      </c>
      <c r="AC12" s="276">
        <v>41.771</v>
      </c>
      <c r="AD12" s="277">
        <v>27.034</v>
      </c>
    </row>
    <row r="13" spans="1:30" s="172" customFormat="1" ht="15">
      <c r="A13" s="273" t="s">
        <v>62</v>
      </c>
      <c r="B13" s="274">
        <v>16</v>
      </c>
      <c r="C13" s="274">
        <v>14.5</v>
      </c>
      <c r="D13" s="274">
        <v>20.141</v>
      </c>
      <c r="E13" s="274">
        <v>21.93</v>
      </c>
      <c r="F13" s="275">
        <v>31.138</v>
      </c>
      <c r="G13" s="275">
        <v>36.192</v>
      </c>
      <c r="H13" s="275">
        <v>51.881</v>
      </c>
      <c r="I13" s="275">
        <v>56.654</v>
      </c>
      <c r="J13" s="275">
        <v>61.571</v>
      </c>
      <c r="K13" s="276">
        <v>44.292</v>
      </c>
      <c r="L13" s="276">
        <v>52.711</v>
      </c>
      <c r="M13" s="276">
        <v>47.463</v>
      </c>
      <c r="N13" s="276">
        <v>35.875</v>
      </c>
      <c r="O13" s="276">
        <v>23.632</v>
      </c>
      <c r="P13" s="276">
        <v>18.537</v>
      </c>
      <c r="Q13" s="276">
        <v>10.527</v>
      </c>
      <c r="R13" s="276">
        <v>9.662</v>
      </c>
      <c r="S13" s="276">
        <v>7.832</v>
      </c>
      <c r="T13" s="276">
        <v>6.035</v>
      </c>
      <c r="U13" s="276">
        <v>2.868</v>
      </c>
      <c r="V13" s="276">
        <v>2.979</v>
      </c>
      <c r="W13" s="276">
        <v>4.066</v>
      </c>
      <c r="X13" s="276">
        <v>7.31</v>
      </c>
      <c r="Y13" s="276">
        <v>19.987</v>
      </c>
      <c r="Z13" s="276">
        <v>19.513</v>
      </c>
      <c r="AA13" s="276"/>
      <c r="AB13" s="276" t="s">
        <v>118</v>
      </c>
      <c r="AC13" s="276">
        <v>16.139</v>
      </c>
      <c r="AD13" s="277">
        <v>11.456</v>
      </c>
    </row>
    <row r="14" spans="1:30" s="7" customFormat="1" ht="15">
      <c r="A14" s="273" t="s">
        <v>63</v>
      </c>
      <c r="B14" s="274">
        <v>65</v>
      </c>
      <c r="C14" s="274">
        <v>75</v>
      </c>
      <c r="D14" s="274">
        <v>67.749</v>
      </c>
      <c r="E14" s="274">
        <v>70.768</v>
      </c>
      <c r="F14" s="275">
        <v>83.134</v>
      </c>
      <c r="G14" s="275">
        <v>100.105</v>
      </c>
      <c r="H14" s="275">
        <v>89.763</v>
      </c>
      <c r="I14" s="275">
        <v>93.225</v>
      </c>
      <c r="J14" s="275">
        <v>110.226</v>
      </c>
      <c r="K14" s="276">
        <v>133.407</v>
      </c>
      <c r="L14" s="276">
        <v>130.156</v>
      </c>
      <c r="M14" s="276">
        <v>126.768</v>
      </c>
      <c r="N14" s="276">
        <v>139.815</v>
      </c>
      <c r="O14" s="276">
        <v>133.015</v>
      </c>
      <c r="P14" s="276">
        <v>131.875</v>
      </c>
      <c r="Q14" s="276">
        <v>127.667</v>
      </c>
      <c r="R14" s="276">
        <v>138.721</v>
      </c>
      <c r="S14" s="276">
        <v>132.99</v>
      </c>
      <c r="T14" s="276">
        <v>104.949</v>
      </c>
      <c r="U14" s="276">
        <v>100.949</v>
      </c>
      <c r="V14" s="276">
        <v>139.534</v>
      </c>
      <c r="W14" s="276">
        <v>160.254</v>
      </c>
      <c r="X14" s="276">
        <v>169.712</v>
      </c>
      <c r="Y14" s="276">
        <v>186.37</v>
      </c>
      <c r="Z14" s="276">
        <v>171.512</v>
      </c>
      <c r="AA14" s="276">
        <v>62.788</v>
      </c>
      <c r="AB14" s="276">
        <v>109.395</v>
      </c>
      <c r="AC14" s="276">
        <v>169.831</v>
      </c>
      <c r="AD14" s="277">
        <v>125.885</v>
      </c>
    </row>
    <row r="15" spans="1:30" s="172" customFormat="1" ht="15">
      <c r="A15" s="273" t="s">
        <v>64</v>
      </c>
      <c r="B15" s="274">
        <v>33</v>
      </c>
      <c r="C15" s="274">
        <v>40</v>
      </c>
      <c r="D15" s="274">
        <v>52.474</v>
      </c>
      <c r="E15" s="274">
        <v>53.597</v>
      </c>
      <c r="F15" s="275">
        <v>61.029</v>
      </c>
      <c r="G15" s="275">
        <v>44.404</v>
      </c>
      <c r="H15" s="275">
        <v>36.678</v>
      </c>
      <c r="I15" s="275">
        <v>39.943</v>
      </c>
      <c r="J15" s="275">
        <v>27.206</v>
      </c>
      <c r="K15" s="276">
        <v>36.917</v>
      </c>
      <c r="L15" s="276">
        <v>40.94</v>
      </c>
      <c r="M15" s="276">
        <v>34.197</v>
      </c>
      <c r="N15" s="276">
        <v>34.205</v>
      </c>
      <c r="O15" s="276">
        <v>32.034</v>
      </c>
      <c r="P15" s="276">
        <v>31.364</v>
      </c>
      <c r="Q15" s="276">
        <v>37.876</v>
      </c>
      <c r="R15" s="276">
        <v>31.91</v>
      </c>
      <c r="S15" s="276">
        <v>39.42</v>
      </c>
      <c r="T15" s="276">
        <v>43.653</v>
      </c>
      <c r="U15" s="276">
        <v>68.817</v>
      </c>
      <c r="V15" s="276">
        <v>98.593</v>
      </c>
      <c r="W15" s="276">
        <v>148.739</v>
      </c>
      <c r="X15" s="276">
        <v>261.966</v>
      </c>
      <c r="Y15" s="276">
        <v>232.561</v>
      </c>
      <c r="Z15" s="276">
        <v>293.746</v>
      </c>
      <c r="AA15" s="276">
        <v>27.272</v>
      </c>
      <c r="AB15" s="276">
        <v>82.098</v>
      </c>
      <c r="AC15" s="276">
        <v>277.397</v>
      </c>
      <c r="AD15" s="277">
        <v>311.754</v>
      </c>
    </row>
    <row r="16" spans="1:30" s="255" customFormat="1" ht="15">
      <c r="A16" s="273" t="s">
        <v>65</v>
      </c>
      <c r="B16" s="274"/>
      <c r="C16" s="274"/>
      <c r="D16" s="274"/>
      <c r="E16" s="274">
        <v>175.709</v>
      </c>
      <c r="F16" s="275">
        <v>113.507</v>
      </c>
      <c r="G16" s="275">
        <v>129.889</v>
      </c>
      <c r="H16" s="275">
        <v>116.496</v>
      </c>
      <c r="I16" s="275">
        <v>108.821</v>
      </c>
      <c r="J16" s="275">
        <v>105.05</v>
      </c>
      <c r="K16" s="276">
        <v>83.818</v>
      </c>
      <c r="L16" s="276">
        <v>97.6</v>
      </c>
      <c r="M16" s="276">
        <v>114.763</v>
      </c>
      <c r="N16" s="276">
        <v>145.921</v>
      </c>
      <c r="O16" s="276">
        <v>180.926</v>
      </c>
      <c r="P16" s="276">
        <v>148.74</v>
      </c>
      <c r="Q16" s="276">
        <v>223.861</v>
      </c>
      <c r="R16" s="276">
        <v>334.083</v>
      </c>
      <c r="S16" s="276">
        <v>474.426</v>
      </c>
      <c r="T16" s="276">
        <v>608.576</v>
      </c>
      <c r="U16" s="276">
        <v>636.759</v>
      </c>
      <c r="V16" s="276">
        <v>524.848</v>
      </c>
      <c r="W16" s="276">
        <v>781.634</v>
      </c>
      <c r="X16" s="276">
        <v>824.494</v>
      </c>
      <c r="Y16" s="276">
        <v>783.631</v>
      </c>
      <c r="Z16" s="276">
        <v>781.856</v>
      </c>
      <c r="AA16" s="276">
        <v>27.74</v>
      </c>
      <c r="AB16" s="276">
        <v>519.174</v>
      </c>
      <c r="AC16" s="276">
        <v>51.815</v>
      </c>
      <c r="AD16" s="277">
        <v>41.172</v>
      </c>
    </row>
    <row r="17" spans="1:30" s="7" customFormat="1" ht="15">
      <c r="A17" s="273" t="s">
        <v>66</v>
      </c>
      <c r="B17" s="274">
        <v>99</v>
      </c>
      <c r="C17" s="274">
        <v>106</v>
      </c>
      <c r="D17" s="274">
        <v>90.813</v>
      </c>
      <c r="E17" s="274">
        <v>112.675</v>
      </c>
      <c r="F17" s="275">
        <v>126.728</v>
      </c>
      <c r="G17" s="275">
        <v>127.498</v>
      </c>
      <c r="H17" s="275">
        <v>127.419</v>
      </c>
      <c r="I17" s="275">
        <v>99.753</v>
      </c>
      <c r="J17" s="275">
        <v>86.824</v>
      </c>
      <c r="K17" s="276">
        <v>83.964</v>
      </c>
      <c r="L17" s="276">
        <v>88.125</v>
      </c>
      <c r="M17" s="276">
        <v>94.028</v>
      </c>
      <c r="N17" s="276">
        <v>120.989</v>
      </c>
      <c r="O17" s="276">
        <v>124.948</v>
      </c>
      <c r="P17" s="276">
        <v>108.253</v>
      </c>
      <c r="Q17" s="276">
        <v>109.746</v>
      </c>
      <c r="R17" s="276">
        <v>112.212</v>
      </c>
      <c r="S17" s="276">
        <v>117.286</v>
      </c>
      <c r="T17" s="276">
        <v>117.958</v>
      </c>
      <c r="U17" s="276">
        <v>106.661</v>
      </c>
      <c r="V17" s="276">
        <v>108.6</v>
      </c>
      <c r="W17" s="276">
        <v>115.019</v>
      </c>
      <c r="X17" s="276">
        <v>136.725</v>
      </c>
      <c r="Y17" s="276">
        <v>153.769</v>
      </c>
      <c r="Z17" s="276">
        <v>144.605</v>
      </c>
      <c r="AA17" s="276">
        <v>5.862</v>
      </c>
      <c r="AB17" s="276">
        <v>39.074</v>
      </c>
      <c r="AC17" s="276">
        <v>118.858</v>
      </c>
      <c r="AD17" s="277">
        <v>102.27</v>
      </c>
    </row>
    <row r="18" spans="1:30" s="7" customFormat="1" ht="15">
      <c r="A18" s="273" t="s">
        <v>67</v>
      </c>
      <c r="B18" s="274">
        <v>50</v>
      </c>
      <c r="C18" s="274">
        <v>43</v>
      </c>
      <c r="D18" s="274">
        <v>37.93</v>
      </c>
      <c r="E18" s="274">
        <v>40.104</v>
      </c>
      <c r="F18" s="275">
        <v>38.739</v>
      </c>
      <c r="G18" s="275">
        <v>34.591</v>
      </c>
      <c r="H18" s="275">
        <v>33.015</v>
      </c>
      <c r="I18" s="275">
        <v>31.805</v>
      </c>
      <c r="J18" s="275">
        <v>28.517</v>
      </c>
      <c r="K18" s="276">
        <v>30.281</v>
      </c>
      <c r="L18" s="276">
        <v>29.547</v>
      </c>
      <c r="M18" s="276">
        <v>30.802</v>
      </c>
      <c r="N18" s="276">
        <v>34.759</v>
      </c>
      <c r="O18" s="276">
        <v>38.216</v>
      </c>
      <c r="P18" s="276">
        <v>29.667</v>
      </c>
      <c r="Q18" s="276">
        <v>30.335</v>
      </c>
      <c r="R18" s="276">
        <v>34.064</v>
      </c>
      <c r="S18" s="276">
        <v>31.763</v>
      </c>
      <c r="T18" s="276">
        <v>30.011</v>
      </c>
      <c r="U18" s="276">
        <v>30.55</v>
      </c>
      <c r="V18" s="276">
        <v>25.334</v>
      </c>
      <c r="W18" s="276">
        <v>29.593</v>
      </c>
      <c r="X18" s="276">
        <v>34.99</v>
      </c>
      <c r="Y18" s="276">
        <v>43.063</v>
      </c>
      <c r="Z18" s="276">
        <v>40.568</v>
      </c>
      <c r="AA18" s="276">
        <v>15.861</v>
      </c>
      <c r="AB18" s="276">
        <v>34.406</v>
      </c>
      <c r="AC18" s="276">
        <v>67.621</v>
      </c>
      <c r="AD18" s="277">
        <v>42.837</v>
      </c>
    </row>
    <row r="19" spans="1:30" s="172" customFormat="1" ht="15">
      <c r="A19" s="273" t="s">
        <v>68</v>
      </c>
      <c r="B19" s="274">
        <v>43</v>
      </c>
      <c r="C19" s="274">
        <v>46</v>
      </c>
      <c r="D19" s="274">
        <v>47.895</v>
      </c>
      <c r="E19" s="274">
        <v>46.486</v>
      </c>
      <c r="F19" s="275">
        <v>52.724</v>
      </c>
      <c r="G19" s="275">
        <v>60.127</v>
      </c>
      <c r="H19" s="275">
        <v>61.62</v>
      </c>
      <c r="I19" s="275">
        <v>57.706</v>
      </c>
      <c r="J19" s="275">
        <v>56.098</v>
      </c>
      <c r="K19" s="276">
        <v>50.706</v>
      </c>
      <c r="L19" s="276">
        <v>48.281</v>
      </c>
      <c r="M19" s="276">
        <v>50.664</v>
      </c>
      <c r="N19" s="276">
        <v>53.442</v>
      </c>
      <c r="O19" s="276">
        <v>63.47</v>
      </c>
      <c r="P19" s="276">
        <v>60.245</v>
      </c>
      <c r="Q19" s="276">
        <v>63.347</v>
      </c>
      <c r="R19" s="276">
        <v>64.024</v>
      </c>
      <c r="S19" s="276">
        <v>69.41</v>
      </c>
      <c r="T19" s="276">
        <v>65.736</v>
      </c>
      <c r="U19" s="276">
        <v>56.739</v>
      </c>
      <c r="V19" s="276">
        <v>46.644</v>
      </c>
      <c r="W19" s="276">
        <v>47.037</v>
      </c>
      <c r="X19" s="276">
        <v>54.342</v>
      </c>
      <c r="Y19" s="276">
        <v>55.273</v>
      </c>
      <c r="Z19" s="276">
        <v>60.782</v>
      </c>
      <c r="AA19" s="276" t="s">
        <v>118</v>
      </c>
      <c r="AB19" s="276">
        <v>6.387</v>
      </c>
      <c r="AC19" s="276">
        <v>48.804</v>
      </c>
      <c r="AD19" s="277" t="s">
        <v>118</v>
      </c>
    </row>
    <row r="20" spans="1:30" s="172" customFormat="1" ht="15">
      <c r="A20" s="273" t="s">
        <v>69</v>
      </c>
      <c r="B20" s="274">
        <v>38</v>
      </c>
      <c r="C20" s="274">
        <v>40</v>
      </c>
      <c r="D20" s="274">
        <v>48.38</v>
      </c>
      <c r="E20" s="274">
        <v>43.175</v>
      </c>
      <c r="F20" s="275">
        <v>47.147</v>
      </c>
      <c r="G20" s="275">
        <v>41.953</v>
      </c>
      <c r="H20" s="275">
        <v>48.758</v>
      </c>
      <c r="I20" s="275">
        <v>45.443</v>
      </c>
      <c r="J20" s="275">
        <v>28.865</v>
      </c>
      <c r="K20" s="276">
        <v>31.676</v>
      </c>
      <c r="L20" s="276">
        <v>29.29</v>
      </c>
      <c r="M20" s="276">
        <v>30.333</v>
      </c>
      <c r="N20" s="276">
        <v>21.461</v>
      </c>
      <c r="O20" s="276">
        <v>32.333</v>
      </c>
      <c r="P20" s="276">
        <v>32.758</v>
      </c>
      <c r="Q20" s="276">
        <v>32.886</v>
      </c>
      <c r="R20" s="276">
        <v>36.289</v>
      </c>
      <c r="S20" s="276">
        <v>29.216</v>
      </c>
      <c r="T20" s="276">
        <v>28.381</v>
      </c>
      <c r="U20" s="276">
        <v>23.917</v>
      </c>
      <c r="V20" s="276">
        <v>19.392</v>
      </c>
      <c r="W20" s="276">
        <v>18.463</v>
      </c>
      <c r="X20" s="276">
        <v>20.962</v>
      </c>
      <c r="Y20" s="276">
        <v>26.507</v>
      </c>
      <c r="Z20" s="276">
        <v>24.661</v>
      </c>
      <c r="AA20" s="276">
        <v>2.873</v>
      </c>
      <c r="AB20" s="276">
        <v>5.71</v>
      </c>
      <c r="AC20" s="276">
        <v>30.518</v>
      </c>
      <c r="AD20" s="277">
        <v>22.533</v>
      </c>
    </row>
    <row r="21" spans="1:30" s="172" customFormat="1" ht="15">
      <c r="A21" s="273" t="s">
        <v>70</v>
      </c>
      <c r="B21" s="274"/>
      <c r="C21" s="274"/>
      <c r="D21" s="274"/>
      <c r="E21" s="274">
        <v>6.718</v>
      </c>
      <c r="F21" s="275">
        <v>10.721</v>
      </c>
      <c r="G21" s="275">
        <v>13.412</v>
      </c>
      <c r="H21" s="275">
        <v>9.895</v>
      </c>
      <c r="I21" s="275">
        <v>13.826</v>
      </c>
      <c r="J21" s="275">
        <v>13.082</v>
      </c>
      <c r="K21" s="275">
        <v>18.74</v>
      </c>
      <c r="L21" s="275">
        <v>14.58</v>
      </c>
      <c r="M21" s="275">
        <v>18.764</v>
      </c>
      <c r="N21" s="276">
        <v>20.972</v>
      </c>
      <c r="O21" s="276">
        <v>20.027</v>
      </c>
      <c r="P21" s="276">
        <v>20.477</v>
      </c>
      <c r="Q21" s="276">
        <v>15.458</v>
      </c>
      <c r="R21" s="276">
        <v>20.576</v>
      </c>
      <c r="S21" s="276">
        <v>14.741</v>
      </c>
      <c r="T21" s="276">
        <v>11.487</v>
      </c>
      <c r="U21" s="276">
        <v>10.421</v>
      </c>
      <c r="V21" s="276">
        <v>9.774</v>
      </c>
      <c r="W21" s="276">
        <v>9.744</v>
      </c>
      <c r="X21" s="276">
        <v>12.749</v>
      </c>
      <c r="Y21" s="276">
        <v>20.823</v>
      </c>
      <c r="Z21" s="276">
        <v>24.607</v>
      </c>
      <c r="AA21" s="276" t="s">
        <v>118</v>
      </c>
      <c r="AB21" s="276" t="s">
        <v>118</v>
      </c>
      <c r="AC21" s="276">
        <v>28.928</v>
      </c>
      <c r="AD21" s="277">
        <v>26.858</v>
      </c>
    </row>
    <row r="22" spans="1:30" s="172" customFormat="1" ht="15">
      <c r="A22" s="273" t="s">
        <v>129</v>
      </c>
      <c r="B22" s="274" t="s">
        <v>131</v>
      </c>
      <c r="C22" s="274" t="s">
        <v>131</v>
      </c>
      <c r="D22" s="274" t="s">
        <v>131</v>
      </c>
      <c r="E22" s="274">
        <v>12.391</v>
      </c>
      <c r="F22" s="275">
        <v>12.688</v>
      </c>
      <c r="G22" s="275">
        <v>9.361</v>
      </c>
      <c r="H22" s="275">
        <v>7.141</v>
      </c>
      <c r="I22" s="275">
        <v>8.558</v>
      </c>
      <c r="J22" s="275">
        <v>6.673</v>
      </c>
      <c r="K22" s="275">
        <v>5.778</v>
      </c>
      <c r="L22" s="275">
        <v>5.083</v>
      </c>
      <c r="M22" s="275">
        <v>6.374</v>
      </c>
      <c r="N22" s="276">
        <v>8.729</v>
      </c>
      <c r="O22" s="276">
        <v>8.847</v>
      </c>
      <c r="P22" s="276">
        <v>7.496</v>
      </c>
      <c r="Q22" s="276">
        <v>11.766</v>
      </c>
      <c r="R22" s="276">
        <v>14.274</v>
      </c>
      <c r="S22" s="276">
        <v>19.482</v>
      </c>
      <c r="T22" s="276">
        <v>34.027</v>
      </c>
      <c r="U22" s="276">
        <v>41.093</v>
      </c>
      <c r="V22" s="276">
        <v>50.644</v>
      </c>
      <c r="W22" s="276">
        <v>62.292</v>
      </c>
      <c r="X22" s="276">
        <v>48.19</v>
      </c>
      <c r="Y22" s="276">
        <v>69.619</v>
      </c>
      <c r="Z22" s="276">
        <v>95.031</v>
      </c>
      <c r="AA22" s="276">
        <v>12.121</v>
      </c>
      <c r="AB22" s="276">
        <v>95.811</v>
      </c>
      <c r="AC22" s="276" t="s">
        <v>118</v>
      </c>
      <c r="AD22" s="277">
        <v>15.646</v>
      </c>
    </row>
    <row r="23" spans="1:30" s="172" customFormat="1" ht="15">
      <c r="A23" s="273" t="s">
        <v>130</v>
      </c>
      <c r="B23" s="274" t="s">
        <v>131</v>
      </c>
      <c r="C23" s="274" t="s">
        <v>131</v>
      </c>
      <c r="D23" s="274" t="s">
        <v>131</v>
      </c>
      <c r="E23" s="274">
        <v>18.352</v>
      </c>
      <c r="F23" s="275">
        <v>24.675</v>
      </c>
      <c r="G23" s="275">
        <v>29.593</v>
      </c>
      <c r="H23" s="275">
        <v>25.146</v>
      </c>
      <c r="I23" s="275">
        <v>19.52</v>
      </c>
      <c r="J23" s="275">
        <v>11.764</v>
      </c>
      <c r="K23" s="275">
        <v>16.962</v>
      </c>
      <c r="L23" s="275">
        <v>14.904</v>
      </c>
      <c r="M23" s="275">
        <v>13.707</v>
      </c>
      <c r="N23" s="276">
        <v>16.669</v>
      </c>
      <c r="O23" s="276">
        <v>20.358</v>
      </c>
      <c r="P23" s="276">
        <v>17.186</v>
      </c>
      <c r="Q23" s="276">
        <v>18.439</v>
      </c>
      <c r="R23" s="276">
        <v>24.236</v>
      </c>
      <c r="S23" s="276">
        <v>30.981</v>
      </c>
      <c r="T23" s="276">
        <v>24.878</v>
      </c>
      <c r="U23" s="276">
        <v>29.063</v>
      </c>
      <c r="V23" s="276">
        <v>43.38</v>
      </c>
      <c r="W23" s="276">
        <v>42.683</v>
      </c>
      <c r="X23" s="276">
        <v>56.665</v>
      </c>
      <c r="Y23" s="276">
        <v>89.508</v>
      </c>
      <c r="Z23" s="276">
        <v>80.243</v>
      </c>
      <c r="AA23" s="276">
        <v>28.755</v>
      </c>
      <c r="AB23" s="276">
        <v>113.126</v>
      </c>
      <c r="AC23" s="276">
        <v>186.796</v>
      </c>
      <c r="AD23" s="277">
        <v>179.586</v>
      </c>
    </row>
    <row r="24" spans="1:30" s="24" customFormat="1" ht="19.5" customHeight="1">
      <c r="A24" s="24" t="s">
        <v>71</v>
      </c>
      <c r="B24" s="25">
        <v>2100</v>
      </c>
      <c r="C24" s="25">
        <v>1950</v>
      </c>
      <c r="D24" s="25">
        <v>2088</v>
      </c>
      <c r="E24" s="25">
        <v>2222.706</v>
      </c>
      <c r="F24" s="26">
        <v>2434.285</v>
      </c>
      <c r="G24" s="26">
        <v>2686.205</v>
      </c>
      <c r="H24" s="26">
        <v>2696.732</v>
      </c>
      <c r="I24" s="26">
        <v>2418.238</v>
      </c>
      <c r="J24" s="26">
        <v>2303.247</v>
      </c>
      <c r="K24" s="26">
        <v>2349.012</v>
      </c>
      <c r="L24" s="26">
        <v>2470.063</v>
      </c>
      <c r="M24" s="26">
        <v>2400.924</v>
      </c>
      <c r="N24" s="26">
        <v>2416.081</v>
      </c>
      <c r="O24" s="26">
        <v>2403.75</v>
      </c>
      <c r="P24" s="26">
        <v>2141.193</v>
      </c>
      <c r="Q24" s="26">
        <v>2172.998</v>
      </c>
      <c r="R24" s="26">
        <v>2392.228</v>
      </c>
      <c r="S24" s="26">
        <v>2464.908</v>
      </c>
      <c r="T24" s="26">
        <v>2405.387</v>
      </c>
      <c r="U24" s="26">
        <v>2441.231</v>
      </c>
      <c r="V24" s="26">
        <v>2659.4</v>
      </c>
      <c r="W24" s="26">
        <v>3186.531</v>
      </c>
      <c r="X24" s="26">
        <v>3652.073</v>
      </c>
      <c r="Y24" s="26">
        <v>3938.625</v>
      </c>
      <c r="Z24" s="26">
        <v>3976.777</v>
      </c>
      <c r="AA24" s="26">
        <v>631.609</v>
      </c>
      <c r="AB24" s="26">
        <v>1936.931</v>
      </c>
      <c r="AC24" s="26">
        <v>3201.08</v>
      </c>
      <c r="AD24" s="248">
        <v>2648.795</v>
      </c>
    </row>
    <row r="25" spans="1:87" ht="15.75">
      <c r="A25" s="127"/>
      <c r="B25" s="27"/>
      <c r="C25" s="27"/>
      <c r="D25" s="27"/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9"/>
      <c r="AF25" s="29"/>
      <c r="AG25" s="1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</row>
    <row r="26" spans="1:87" ht="15.75">
      <c r="A26" s="11" t="s">
        <v>51</v>
      </c>
      <c r="B26" s="29"/>
      <c r="C26" s="29"/>
      <c r="D26" s="29"/>
      <c r="E26" s="29"/>
      <c r="F26" s="26"/>
      <c r="G26" s="26"/>
      <c r="H26" s="26"/>
      <c r="I26" s="26"/>
      <c r="J26" s="26"/>
      <c r="K26" s="2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</row>
    <row r="27" spans="1:87" ht="15.75">
      <c r="A27" s="12" t="s">
        <v>52</v>
      </c>
      <c r="B27" s="29"/>
      <c r="C27" s="29"/>
      <c r="D27" s="29"/>
      <c r="E27" s="29"/>
      <c r="F27" s="26"/>
      <c r="G27" s="26"/>
      <c r="H27" s="26"/>
      <c r="I27" s="26"/>
      <c r="J27" s="26"/>
      <c r="K27" s="26"/>
      <c r="L27" s="26"/>
      <c r="M27" s="26"/>
      <c r="N27" s="2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</row>
    <row r="28" spans="1:87" ht="15.75">
      <c r="A28" s="12" t="s">
        <v>53</v>
      </c>
      <c r="B28" s="29"/>
      <c r="C28" s="29"/>
      <c r="D28" s="29"/>
      <c r="E28" s="29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</row>
    <row r="29" spans="1:30" ht="15.75">
      <c r="A29" s="15" t="s">
        <v>72</v>
      </c>
      <c r="B29" s="16"/>
      <c r="C29" s="16"/>
      <c r="D29" s="16"/>
      <c r="E29" s="16"/>
      <c r="F29" s="17"/>
      <c r="G29" s="17"/>
      <c r="H29" s="17"/>
      <c r="I29" s="17"/>
      <c r="J29" s="226"/>
      <c r="K29" s="226"/>
      <c r="L29" s="226"/>
      <c r="M29" s="226"/>
      <c r="N29" s="227"/>
      <c r="O29" s="224"/>
      <c r="P29" s="224"/>
      <c r="Q29" s="224"/>
      <c r="R29" s="224"/>
      <c r="S29" s="224"/>
      <c r="U29" s="14"/>
      <c r="V29" s="159"/>
      <c r="W29" s="225"/>
      <c r="X29" s="225"/>
      <c r="Y29" s="225"/>
      <c r="Z29" s="225"/>
      <c r="AA29" s="225"/>
      <c r="AC29" s="198"/>
      <c r="AD29" s="198"/>
    </row>
    <row r="30" spans="1:30" s="19" customFormat="1" ht="15.75" customHeight="1">
      <c r="A30" s="18"/>
      <c r="F30" s="8"/>
      <c r="G30" s="8"/>
      <c r="H30" s="8"/>
      <c r="I30" s="8"/>
      <c r="J30" s="8"/>
      <c r="K30" s="8"/>
      <c r="L30" s="8"/>
      <c r="M30" s="8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30" s="129" customFormat="1" ht="15.75" customHeight="1">
      <c r="A31" s="128"/>
      <c r="B31" s="124" t="s">
        <v>14</v>
      </c>
      <c r="C31" s="124" t="s">
        <v>15</v>
      </c>
      <c r="D31" s="124" t="s">
        <v>16</v>
      </c>
      <c r="E31" s="124" t="s">
        <v>17</v>
      </c>
      <c r="F31" s="122">
        <v>1999</v>
      </c>
      <c r="G31" s="123">
        <v>2000</v>
      </c>
      <c r="H31" s="124" t="s">
        <v>20</v>
      </c>
      <c r="I31" s="124" t="s">
        <v>21</v>
      </c>
      <c r="J31" s="124" t="s">
        <v>22</v>
      </c>
      <c r="K31" s="124" t="s">
        <v>24</v>
      </c>
      <c r="L31" s="124" t="s">
        <v>73</v>
      </c>
      <c r="M31" s="124" t="s">
        <v>74</v>
      </c>
      <c r="N31" s="26">
        <v>2007</v>
      </c>
      <c r="O31" s="21">
        <v>2008</v>
      </c>
      <c r="P31" s="21">
        <v>2009</v>
      </c>
      <c r="Q31" s="21">
        <v>2010</v>
      </c>
      <c r="R31" s="21">
        <v>2011</v>
      </c>
      <c r="S31" s="21">
        <v>2012</v>
      </c>
      <c r="T31" s="21">
        <v>2013</v>
      </c>
      <c r="U31" s="21">
        <f aca="true" t="shared" si="0" ref="U31:Z31">U4</f>
        <v>2014</v>
      </c>
      <c r="V31" s="21">
        <f t="shared" si="0"/>
        <v>2015</v>
      </c>
      <c r="W31" s="21">
        <f t="shared" si="0"/>
        <v>2016</v>
      </c>
      <c r="X31" s="21">
        <f t="shared" si="0"/>
        <v>2017</v>
      </c>
      <c r="Y31" s="21">
        <f t="shared" si="0"/>
        <v>2018</v>
      </c>
      <c r="Z31" s="21">
        <f t="shared" si="0"/>
        <v>2019</v>
      </c>
      <c r="AA31" s="21">
        <f>AA4</f>
        <v>2020</v>
      </c>
      <c r="AB31" s="21">
        <f>AB4</f>
        <v>2021</v>
      </c>
      <c r="AC31" s="21">
        <f>AC4</f>
        <v>2022</v>
      </c>
      <c r="AD31" s="21">
        <f>AD4</f>
        <v>2023</v>
      </c>
    </row>
    <row r="32" spans="1:30" s="19" customFormat="1" ht="15.75" customHeight="1">
      <c r="A32" s="22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30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 t="str">
        <f>AD5</f>
        <v>Jan-Aug</v>
      </c>
    </row>
    <row r="33" spans="2:30" s="19" customFormat="1" ht="15.7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5">
      <c r="A34" s="7" t="s">
        <v>55</v>
      </c>
      <c r="B34" s="131"/>
      <c r="C34" s="8">
        <f aca="true" t="shared" si="1" ref="C34:W34">C6/B6*100-100</f>
        <v>-15.294117647058826</v>
      </c>
      <c r="D34" s="8">
        <f t="shared" si="1"/>
        <v>17.542916666666656</v>
      </c>
      <c r="E34" s="8">
        <f t="shared" si="1"/>
        <v>19.960203660837834</v>
      </c>
      <c r="F34" s="8">
        <f t="shared" si="1"/>
        <v>13.828240582959197</v>
      </c>
      <c r="G34" s="8">
        <f t="shared" si="1"/>
        <v>17.93751076259298</v>
      </c>
      <c r="H34" s="8">
        <f t="shared" si="1"/>
        <v>9.082751430208674</v>
      </c>
      <c r="I34" s="8">
        <f t="shared" si="1"/>
        <v>-10.026010575077876</v>
      </c>
      <c r="J34" s="8">
        <f t="shared" si="1"/>
        <v>0.7025027548394718</v>
      </c>
      <c r="K34" s="8">
        <f t="shared" si="1"/>
        <v>-1.0534927244341645</v>
      </c>
      <c r="L34" s="8">
        <f t="shared" si="1"/>
        <v>4.426372920624331</v>
      </c>
      <c r="M34" s="8">
        <f t="shared" si="1"/>
        <v>-2.2784799213133056</v>
      </c>
      <c r="N34" s="8">
        <f t="shared" si="1"/>
        <v>-5.680534887687699</v>
      </c>
      <c r="O34" s="8">
        <f t="shared" si="1"/>
        <v>-3.134994656524853</v>
      </c>
      <c r="P34" s="8">
        <f t="shared" si="1"/>
        <v>-13.95874156543853</v>
      </c>
      <c r="Q34" s="8">
        <f t="shared" si="1"/>
        <v>-6.8415893811798725</v>
      </c>
      <c r="R34" s="8">
        <f t="shared" si="1"/>
        <v>2.4760904616854873</v>
      </c>
      <c r="S34" s="8">
        <f t="shared" si="1"/>
        <v>-6.000338980061898</v>
      </c>
      <c r="T34" s="8">
        <f t="shared" si="1"/>
        <v>-7.111686432931748</v>
      </c>
      <c r="U34" s="8">
        <f t="shared" si="1"/>
        <v>-2.2117772199962076</v>
      </c>
      <c r="V34" s="8">
        <f t="shared" si="1"/>
        <v>19.470188189100128</v>
      </c>
      <c r="W34" s="8">
        <f t="shared" si="1"/>
        <v>11.215392195374022</v>
      </c>
      <c r="X34" s="8">
        <v>8.278309259761414</v>
      </c>
      <c r="Y34" s="8">
        <v>5.89916249215409</v>
      </c>
      <c r="Z34" s="8">
        <v>0.21313370562697287</v>
      </c>
      <c r="AA34" s="8">
        <f aca="true" t="shared" si="2" ref="AA34:AB46">AA6/Z6*100-100</f>
        <v>-82.86179155065062</v>
      </c>
      <c r="AB34" s="8">
        <f t="shared" si="2"/>
        <v>71.29714488679963</v>
      </c>
      <c r="AC34" s="240">
        <v>210.41603735427685</v>
      </c>
      <c r="AD34" s="244">
        <v>10.04120261336763</v>
      </c>
    </row>
    <row r="35" spans="1:30" ht="15">
      <c r="A35" s="7" t="s">
        <v>56</v>
      </c>
      <c r="B35" s="131"/>
      <c r="C35" s="8">
        <f aca="true" t="shared" si="3" ref="C35:W35">C7/B7*100-100</f>
        <v>2.1276595744680833</v>
      </c>
      <c r="D35" s="8">
        <f t="shared" si="3"/>
        <v>4.188750000000013</v>
      </c>
      <c r="E35" s="8">
        <f t="shared" si="3"/>
        <v>-16.6752648438531</v>
      </c>
      <c r="F35" s="8">
        <f t="shared" si="3"/>
        <v>14.593772197584912</v>
      </c>
      <c r="G35" s="8">
        <f t="shared" si="3"/>
        <v>-2.1259575394847587</v>
      </c>
      <c r="H35" s="8">
        <f t="shared" si="3"/>
        <v>-8.359044362758738</v>
      </c>
      <c r="I35" s="8">
        <f t="shared" si="3"/>
        <v>-18.881360522617</v>
      </c>
      <c r="J35" s="8">
        <f t="shared" si="3"/>
        <v>-25.72214738829598</v>
      </c>
      <c r="K35" s="8">
        <f t="shared" si="3"/>
        <v>25.218159554846025</v>
      </c>
      <c r="L35" s="8">
        <f t="shared" si="3"/>
        <v>13.06831544679217</v>
      </c>
      <c r="M35" s="8">
        <f t="shared" si="3"/>
        <v>-16.356211922994817</v>
      </c>
      <c r="N35" s="8">
        <f t="shared" si="3"/>
        <v>-9.395450499973819</v>
      </c>
      <c r="O35" s="8">
        <f t="shared" si="3"/>
        <v>-4.617518111100679</v>
      </c>
      <c r="P35" s="8">
        <f t="shared" si="3"/>
        <v>-0.6792469975313793</v>
      </c>
      <c r="Q35" s="8">
        <f t="shared" si="3"/>
        <v>6.121484282675496</v>
      </c>
      <c r="R35" s="8">
        <f t="shared" si="3"/>
        <v>13.434873194913408</v>
      </c>
      <c r="S35" s="8">
        <f t="shared" si="3"/>
        <v>-8.539489518018854</v>
      </c>
      <c r="T35" s="8">
        <f t="shared" si="3"/>
        <v>-31.492240680853428</v>
      </c>
      <c r="U35" s="8">
        <f t="shared" si="3"/>
        <v>-12.671585969877697</v>
      </c>
      <c r="V35" s="8">
        <f t="shared" si="3"/>
        <v>29.886334699168913</v>
      </c>
      <c r="W35" s="8">
        <f t="shared" si="3"/>
        <v>10.529880407079332</v>
      </c>
      <c r="X35" s="8">
        <v>52.24219946787068</v>
      </c>
      <c r="Y35" s="8">
        <v>0.1980659443085102</v>
      </c>
      <c r="Z35" s="8">
        <v>-19.926004228329802</v>
      </c>
      <c r="AA35" s="8">
        <f t="shared" si="2"/>
        <v>-60.11221122112212</v>
      </c>
      <c r="AB35" s="8">
        <f t="shared" si="2"/>
        <v>54.049313255005785</v>
      </c>
      <c r="AC35" s="240">
        <v>113.14828341855366</v>
      </c>
      <c r="AD35" s="240" t="s">
        <v>118</v>
      </c>
    </row>
    <row r="36" spans="1:30" ht="15">
      <c r="A36" s="7" t="s">
        <v>57</v>
      </c>
      <c r="B36" s="131"/>
      <c r="C36" s="8">
        <f aca="true" t="shared" si="4" ref="C36:W36">C8/B8*100-100</f>
        <v>-20</v>
      </c>
      <c r="D36" s="8">
        <f t="shared" si="4"/>
        <v>8.24545454545455</v>
      </c>
      <c r="E36" s="8">
        <f t="shared" si="4"/>
        <v>-12.110523221634338</v>
      </c>
      <c r="F36" s="8">
        <f t="shared" si="4"/>
        <v>6.293597706641194</v>
      </c>
      <c r="G36" s="8">
        <f t="shared" si="4"/>
        <v>-10.9979885154345</v>
      </c>
      <c r="H36" s="8">
        <f t="shared" si="4"/>
        <v>-2.8913411277492855</v>
      </c>
      <c r="I36" s="8">
        <f t="shared" si="4"/>
        <v>-15.889588100686495</v>
      </c>
      <c r="J36" s="8">
        <f t="shared" si="4"/>
        <v>-41.848170533768226</v>
      </c>
      <c r="K36" s="8">
        <f t="shared" si="4"/>
        <v>9.763683245168679</v>
      </c>
      <c r="L36" s="8">
        <f t="shared" si="4"/>
        <v>-2.4338854984016365</v>
      </c>
      <c r="M36" s="8">
        <f t="shared" si="4"/>
        <v>3.1573460421475943</v>
      </c>
      <c r="N36" s="8">
        <f t="shared" si="4"/>
        <v>-0.03849948266319814</v>
      </c>
      <c r="O36" s="8">
        <f t="shared" si="4"/>
        <v>-7.077004549502917</v>
      </c>
      <c r="P36" s="8">
        <f t="shared" si="4"/>
        <v>0.3937517809496711</v>
      </c>
      <c r="Q36" s="8">
        <f t="shared" si="4"/>
        <v>7.71255321893949</v>
      </c>
      <c r="R36" s="8">
        <f t="shared" si="4"/>
        <v>8.8779225756995</v>
      </c>
      <c r="S36" s="8">
        <f t="shared" si="4"/>
        <v>3.0869086908690946</v>
      </c>
      <c r="T36" s="8">
        <f t="shared" si="4"/>
        <v>-10.987556826670655</v>
      </c>
      <c r="U36" s="8">
        <f t="shared" si="4"/>
        <v>17.35043759741039</v>
      </c>
      <c r="V36" s="8">
        <f t="shared" si="4"/>
        <v>-4.7914836231380775</v>
      </c>
      <c r="W36" s="8">
        <f t="shared" si="4"/>
        <v>14.428277105330949</v>
      </c>
      <c r="X36" s="8">
        <v>7.916502560063023</v>
      </c>
      <c r="Y36" s="8">
        <v>28.981578032672928</v>
      </c>
      <c r="Z36" s="8">
        <v>-9.003449390966907</v>
      </c>
      <c r="AA36" s="8">
        <f t="shared" si="2"/>
        <v>-76.18088666449492</v>
      </c>
      <c r="AB36" s="8">
        <f t="shared" si="2"/>
        <v>95.71677234862617</v>
      </c>
      <c r="AC36" s="240">
        <v>93.17409395546804</v>
      </c>
      <c r="AD36" s="240" t="s">
        <v>118</v>
      </c>
    </row>
    <row r="37" spans="1:30" ht="15">
      <c r="A37" s="7" t="s">
        <v>58</v>
      </c>
      <c r="B37" s="131"/>
      <c r="C37" s="8">
        <f aca="true" t="shared" si="5" ref="C37:W37">C9/B9*100-100</f>
        <v>0</v>
      </c>
      <c r="D37" s="8">
        <f t="shared" si="5"/>
        <v>-29.660869565217382</v>
      </c>
      <c r="E37" s="8">
        <f t="shared" si="5"/>
        <v>-11.59908517740142</v>
      </c>
      <c r="F37" s="8">
        <f t="shared" si="5"/>
        <v>13.488095654301986</v>
      </c>
      <c r="G37" s="8">
        <f t="shared" si="5"/>
        <v>12.710637380240925</v>
      </c>
      <c r="H37" s="8">
        <f t="shared" si="5"/>
        <v>-10.271407877114825</v>
      </c>
      <c r="I37" s="8">
        <f t="shared" si="5"/>
        <v>-10.00335069603095</v>
      </c>
      <c r="J37" s="8">
        <f t="shared" si="5"/>
        <v>6.342866813335576</v>
      </c>
      <c r="K37" s="8">
        <f t="shared" si="5"/>
        <v>48.948088736115096</v>
      </c>
      <c r="L37" s="8">
        <f t="shared" si="5"/>
        <v>12.789008077268264</v>
      </c>
      <c r="M37" s="8">
        <f t="shared" si="5"/>
        <v>-28.42581891897011</v>
      </c>
      <c r="N37" s="8">
        <f t="shared" si="5"/>
        <v>9.56880806797426</v>
      </c>
      <c r="O37" s="8">
        <f t="shared" si="5"/>
        <v>-12.79170894332512</v>
      </c>
      <c r="P37" s="8">
        <f t="shared" si="5"/>
        <v>-27.457824316463046</v>
      </c>
      <c r="Q37" s="8">
        <f t="shared" si="5"/>
        <v>9.783480352846823</v>
      </c>
      <c r="R37" s="8">
        <f t="shared" si="5"/>
        <v>19.527635743851974</v>
      </c>
      <c r="S37" s="8">
        <f t="shared" si="5"/>
        <v>4.632890027063993</v>
      </c>
      <c r="T37" s="8">
        <f t="shared" si="5"/>
        <v>-24.477819496592957</v>
      </c>
      <c r="U37" s="8">
        <f t="shared" si="5"/>
        <v>7.3874935552773024</v>
      </c>
      <c r="V37" s="8">
        <f t="shared" si="5"/>
        <v>25.048010973936897</v>
      </c>
      <c r="W37" s="8">
        <f t="shared" si="5"/>
        <v>16.761737604212385</v>
      </c>
      <c r="X37" s="8">
        <v>-15.607384441939118</v>
      </c>
      <c r="Y37" s="8">
        <v>1.5835907712003632</v>
      </c>
      <c r="Z37" s="8">
        <v>-14.75616438356164</v>
      </c>
      <c r="AA37" s="8">
        <f t="shared" si="2"/>
        <v>-75.10445458635984</v>
      </c>
      <c r="AB37" s="8">
        <f t="shared" si="2"/>
        <v>365.7887942163697</v>
      </c>
      <c r="AC37" s="240">
        <v>69.9029933481153</v>
      </c>
      <c r="AD37" s="240" t="s">
        <v>118</v>
      </c>
    </row>
    <row r="38" spans="1:30" ht="15">
      <c r="A38" s="7" t="s">
        <v>59</v>
      </c>
      <c r="B38" s="131"/>
      <c r="C38" s="8">
        <f aca="true" t="shared" si="6" ref="C38:W38">C10/B10*100-100</f>
        <v>0</v>
      </c>
      <c r="D38" s="8">
        <f t="shared" si="6"/>
        <v>-21.200000000000003</v>
      </c>
      <c r="E38" s="8">
        <f t="shared" si="6"/>
        <v>5.4896726763521855</v>
      </c>
      <c r="F38" s="8">
        <f t="shared" si="6"/>
        <v>11.154667828179129</v>
      </c>
      <c r="G38" s="8">
        <f t="shared" si="6"/>
        <v>3.437144296616964</v>
      </c>
      <c r="H38" s="8">
        <f t="shared" si="6"/>
        <v>-8.453448306965157</v>
      </c>
      <c r="I38" s="8">
        <f t="shared" si="6"/>
        <v>-21.59536524326562</v>
      </c>
      <c r="J38" s="8">
        <f t="shared" si="6"/>
        <v>-19.553634261586396</v>
      </c>
      <c r="K38" s="8">
        <f t="shared" si="6"/>
        <v>0.7060734816295877</v>
      </c>
      <c r="L38" s="8">
        <f t="shared" si="6"/>
        <v>-8.503443568902412</v>
      </c>
      <c r="M38" s="8">
        <f t="shared" si="6"/>
        <v>-4.350184789611092</v>
      </c>
      <c r="N38" s="8">
        <f t="shared" si="6"/>
        <v>-5.529953917050705</v>
      </c>
      <c r="O38" s="8">
        <f t="shared" si="6"/>
        <v>-1.3058161350844273</v>
      </c>
      <c r="P38" s="8">
        <f t="shared" si="6"/>
        <v>17.846551593034746</v>
      </c>
      <c r="Q38" s="8">
        <f t="shared" si="6"/>
        <v>10.375532326751852</v>
      </c>
      <c r="R38" s="8">
        <f t="shared" si="6"/>
        <v>21.685373553139243</v>
      </c>
      <c r="S38" s="8">
        <f t="shared" si="6"/>
        <v>-20.674497369748508</v>
      </c>
      <c r="T38" s="8">
        <f t="shared" si="6"/>
        <v>-38.70821220930233</v>
      </c>
      <c r="U38" s="8">
        <f t="shared" si="6"/>
        <v>9.73272071537967</v>
      </c>
      <c r="V38" s="8">
        <f t="shared" si="6"/>
        <v>32.04268155418487</v>
      </c>
      <c r="W38" s="8">
        <f t="shared" si="6"/>
        <v>0.4159847244953596</v>
      </c>
      <c r="X38" s="8">
        <v>27.62308998302207</v>
      </c>
      <c r="Y38" s="8">
        <v>12.324065451642952</v>
      </c>
      <c r="Z38" s="8">
        <v>2.323708458677771</v>
      </c>
      <c r="AA38" s="8">
        <f t="shared" si="2"/>
        <v>-88.04342793647854</v>
      </c>
      <c r="AB38" s="8">
        <f t="shared" si="2"/>
        <v>400.65827686350434</v>
      </c>
      <c r="AC38" s="240">
        <v>60.42770408755172</v>
      </c>
      <c r="AD38" s="240" t="s">
        <v>118</v>
      </c>
    </row>
    <row r="39" spans="1:30" ht="15">
      <c r="A39" s="7" t="s">
        <v>60</v>
      </c>
      <c r="B39" s="131"/>
      <c r="C39" s="8">
        <f aca="true" t="shared" si="7" ref="C39:W39">C11/B11*100-100</f>
        <v>-16.279069767441854</v>
      </c>
      <c r="D39" s="8">
        <f t="shared" si="7"/>
        <v>-25.441666666666663</v>
      </c>
      <c r="E39" s="8">
        <f t="shared" si="7"/>
        <v>2.2242092321448297</v>
      </c>
      <c r="F39" s="8">
        <f t="shared" si="7"/>
        <v>15.263503170785043</v>
      </c>
      <c r="G39" s="8">
        <f t="shared" si="7"/>
        <v>29.637007525453754</v>
      </c>
      <c r="H39" s="8">
        <f t="shared" si="7"/>
        <v>-24.30303178126296</v>
      </c>
      <c r="I39" s="8">
        <f t="shared" si="7"/>
        <v>-6.386338005477683</v>
      </c>
      <c r="J39" s="8">
        <f t="shared" si="7"/>
        <v>-10.873231680033044</v>
      </c>
      <c r="K39" s="8">
        <f t="shared" si="7"/>
        <v>10.616359002085446</v>
      </c>
      <c r="L39" s="8">
        <f t="shared" si="7"/>
        <v>29.134518032328998</v>
      </c>
      <c r="M39" s="8">
        <f t="shared" si="7"/>
        <v>-35.68724991889262</v>
      </c>
      <c r="N39" s="8">
        <f t="shared" si="7"/>
        <v>2.4003699344207234</v>
      </c>
      <c r="O39" s="8">
        <f t="shared" si="7"/>
        <v>9.281990229483966</v>
      </c>
      <c r="P39" s="8">
        <f t="shared" si="7"/>
        <v>3.1667918858001514</v>
      </c>
      <c r="Q39" s="8">
        <f t="shared" si="7"/>
        <v>-21.498015511779485</v>
      </c>
      <c r="R39" s="8">
        <f t="shared" si="7"/>
        <v>8.265689503223712</v>
      </c>
      <c r="S39" s="8">
        <f t="shared" si="7"/>
        <v>-0.7497536523713677</v>
      </c>
      <c r="T39" s="8">
        <f t="shared" si="7"/>
        <v>-27.479927479927483</v>
      </c>
      <c r="U39" s="8">
        <f t="shared" si="7"/>
        <v>40.821428571428555</v>
      </c>
      <c r="V39" s="8">
        <f t="shared" si="7"/>
        <v>35.30306872939383</v>
      </c>
      <c r="W39" s="8">
        <f t="shared" si="7"/>
        <v>-4.97032177444548</v>
      </c>
      <c r="X39" s="8">
        <v>33.0517111016141</v>
      </c>
      <c r="Y39" s="8">
        <v>13.379289896968345</v>
      </c>
      <c r="Z39" s="8">
        <v>-2.94194560669456</v>
      </c>
      <c r="AA39" s="8">
        <f t="shared" si="2"/>
        <v>-74.91131168889487</v>
      </c>
      <c r="AB39" s="8">
        <f t="shared" si="2"/>
        <v>171.0220153928763</v>
      </c>
      <c r="AC39" s="240">
        <v>131.51499141460837</v>
      </c>
      <c r="AD39" s="240" t="s">
        <v>118</v>
      </c>
    </row>
    <row r="40" spans="1:30" ht="15">
      <c r="A40" s="7" t="s">
        <v>61</v>
      </c>
      <c r="B40" s="131"/>
      <c r="C40" s="8">
        <f aca="true" t="shared" si="8" ref="C40:W40">C12/B12*100-100</f>
        <v>4.761904761904773</v>
      </c>
      <c r="D40" s="8">
        <f t="shared" si="8"/>
        <v>-10.940909090909088</v>
      </c>
      <c r="E40" s="8">
        <f t="shared" si="8"/>
        <v>10.156688613280252</v>
      </c>
      <c r="F40" s="8">
        <f t="shared" si="8"/>
        <v>1.1536857712088278</v>
      </c>
      <c r="G40" s="8">
        <f t="shared" si="8"/>
        <v>24.76181751557347</v>
      </c>
      <c r="H40" s="8">
        <f t="shared" si="8"/>
        <v>-19.560907555620815</v>
      </c>
      <c r="I40" s="8">
        <f t="shared" si="8"/>
        <v>-44.38612505705157</v>
      </c>
      <c r="J40" s="8">
        <f t="shared" si="8"/>
        <v>9.815346737792368</v>
      </c>
      <c r="K40" s="8">
        <f t="shared" si="8"/>
        <v>54.55496599656229</v>
      </c>
      <c r="L40" s="8">
        <f t="shared" si="8"/>
        <v>-2.316135583385716</v>
      </c>
      <c r="M40" s="8">
        <f t="shared" si="8"/>
        <v>-11.568161568161585</v>
      </c>
      <c r="N40" s="8">
        <f t="shared" si="8"/>
        <v>7.6126504338091365</v>
      </c>
      <c r="O40" s="8">
        <f t="shared" si="8"/>
        <v>-12.306892067620282</v>
      </c>
      <c r="P40" s="8">
        <f t="shared" si="8"/>
        <v>-7.4440951420606325</v>
      </c>
      <c r="Q40" s="8">
        <f t="shared" si="8"/>
        <v>-16.73929761599588</v>
      </c>
      <c r="R40" s="8">
        <f t="shared" si="8"/>
        <v>29.525862068965495</v>
      </c>
      <c r="S40" s="8">
        <f t="shared" si="8"/>
        <v>104.51033990967434</v>
      </c>
      <c r="T40" s="8">
        <f t="shared" si="8"/>
        <v>-31.77103007409559</v>
      </c>
      <c r="U40" s="8">
        <f t="shared" si="8"/>
        <v>-38.45236574251523</v>
      </c>
      <c r="V40" s="8">
        <f t="shared" si="8"/>
        <v>12.752560199280396</v>
      </c>
      <c r="W40" s="8">
        <f t="shared" si="8"/>
        <v>9.88033138999694</v>
      </c>
      <c r="X40" s="8">
        <v>7.913990505445412</v>
      </c>
      <c r="Y40" s="8">
        <v>24.422937584101035</v>
      </c>
      <c r="Z40" s="8">
        <v>14.350484588827413</v>
      </c>
      <c r="AA40" s="8">
        <f t="shared" si="2"/>
        <v>-84.50765705139864</v>
      </c>
      <c r="AB40" s="8">
        <f t="shared" si="2"/>
        <v>307.06738671049544</v>
      </c>
      <c r="AC40" s="240">
        <v>140.93557132145125</v>
      </c>
      <c r="AD40" s="240" t="s">
        <v>118</v>
      </c>
    </row>
    <row r="41" spans="1:30" ht="15" hidden="1">
      <c r="A41" s="215" t="s">
        <v>62</v>
      </c>
      <c r="B41" s="218"/>
      <c r="C41" s="217">
        <f aca="true" t="shared" si="9" ref="C41:W41">C13/B13*100-100</f>
        <v>-9.375</v>
      </c>
      <c r="D41" s="217">
        <f t="shared" si="9"/>
        <v>38.90344827586205</v>
      </c>
      <c r="E41" s="217">
        <f t="shared" si="9"/>
        <v>8.882379226453523</v>
      </c>
      <c r="F41" s="217">
        <f t="shared" si="9"/>
        <v>41.98814409484726</v>
      </c>
      <c r="G41" s="217">
        <f t="shared" si="9"/>
        <v>16.230971802941724</v>
      </c>
      <c r="H41" s="217">
        <f t="shared" si="9"/>
        <v>43.34935897435898</v>
      </c>
      <c r="I41" s="217">
        <f t="shared" si="9"/>
        <v>9.199899770628946</v>
      </c>
      <c r="J41" s="217">
        <f t="shared" si="9"/>
        <v>8.67899883503371</v>
      </c>
      <c r="K41" s="217">
        <f t="shared" si="9"/>
        <v>-28.063536405125788</v>
      </c>
      <c r="L41" s="217">
        <f t="shared" si="9"/>
        <v>19.007947259098714</v>
      </c>
      <c r="M41" s="217">
        <f t="shared" si="9"/>
        <v>-9.95617613021949</v>
      </c>
      <c r="N41" s="217">
        <f t="shared" si="9"/>
        <v>-24.414807323599447</v>
      </c>
      <c r="O41" s="217">
        <f t="shared" si="9"/>
        <v>-34.12682926829268</v>
      </c>
      <c r="P41" s="217">
        <f t="shared" si="9"/>
        <v>-21.559749492213953</v>
      </c>
      <c r="Q41" s="217">
        <f t="shared" si="9"/>
        <v>-43.21087554620489</v>
      </c>
      <c r="R41" s="217">
        <f t="shared" si="9"/>
        <v>-8.216965897216667</v>
      </c>
      <c r="S41" s="217">
        <f t="shared" si="9"/>
        <v>-18.940178016973718</v>
      </c>
      <c r="T41" s="217">
        <f t="shared" si="9"/>
        <v>-22.94433094994892</v>
      </c>
      <c r="U41" s="217">
        <f t="shared" si="9"/>
        <v>-52.47721623860812</v>
      </c>
      <c r="V41" s="217">
        <f t="shared" si="9"/>
        <v>3.8702928870292936</v>
      </c>
      <c r="W41" s="217">
        <f t="shared" si="9"/>
        <v>36.48875461564282</v>
      </c>
      <c r="X41" s="217">
        <v>79.78357107722579</v>
      </c>
      <c r="Y41" s="217">
        <v>173.41997264021887</v>
      </c>
      <c r="Z41" s="217">
        <v>-2.3715415019762816</v>
      </c>
      <c r="AA41" s="8">
        <f t="shared" si="2"/>
        <v>-100</v>
      </c>
      <c r="AB41" s="8" t="e">
        <f t="shared" si="2"/>
        <v>#VALUE!</v>
      </c>
      <c r="AC41" s="240">
        <v>139.52211338676165</v>
      </c>
      <c r="AD41" s="240" t="e">
        <v>#VALUE!</v>
      </c>
    </row>
    <row r="42" spans="1:30" ht="15">
      <c r="A42" s="7" t="s">
        <v>63</v>
      </c>
      <c r="B42" s="131"/>
      <c r="C42" s="8">
        <f aca="true" t="shared" si="10" ref="C42:W42">C14/B14*100-100</f>
        <v>15.384615384615373</v>
      </c>
      <c r="D42" s="8">
        <f t="shared" si="10"/>
        <v>-9.668000000000006</v>
      </c>
      <c r="E42" s="8">
        <f t="shared" si="10"/>
        <v>4.456154334381338</v>
      </c>
      <c r="F42" s="8">
        <f t="shared" si="10"/>
        <v>17.473999547818238</v>
      </c>
      <c r="G42" s="8">
        <f t="shared" si="10"/>
        <v>20.41403036062262</v>
      </c>
      <c r="H42" s="8">
        <f t="shared" si="10"/>
        <v>-10.331152290095403</v>
      </c>
      <c r="I42" s="8">
        <f t="shared" si="10"/>
        <v>3.8568229671467975</v>
      </c>
      <c r="J42" s="8">
        <f t="shared" si="10"/>
        <v>18.236524537409494</v>
      </c>
      <c r="K42" s="8">
        <f t="shared" si="10"/>
        <v>21.030428392575274</v>
      </c>
      <c r="L42" s="8">
        <f t="shared" si="10"/>
        <v>-2.436903610755053</v>
      </c>
      <c r="M42" s="8">
        <f t="shared" si="10"/>
        <v>-2.6030302099019735</v>
      </c>
      <c r="N42" s="8">
        <f t="shared" si="10"/>
        <v>10.292029534267314</v>
      </c>
      <c r="O42" s="8">
        <f t="shared" si="10"/>
        <v>-4.863569717126211</v>
      </c>
      <c r="P42" s="8">
        <f t="shared" si="10"/>
        <v>-0.8570461977972315</v>
      </c>
      <c r="Q42" s="8">
        <f t="shared" si="10"/>
        <v>-3.190900473933638</v>
      </c>
      <c r="R42" s="8">
        <f t="shared" si="10"/>
        <v>8.658463032733593</v>
      </c>
      <c r="S42" s="8">
        <f t="shared" si="10"/>
        <v>-4.13131393228133</v>
      </c>
      <c r="T42" s="8">
        <f t="shared" si="10"/>
        <v>-21.085043988269803</v>
      </c>
      <c r="U42" s="8">
        <f t="shared" si="10"/>
        <v>-3.8113750488332414</v>
      </c>
      <c r="V42" s="8">
        <f t="shared" si="10"/>
        <v>38.22227065151708</v>
      </c>
      <c r="W42" s="8">
        <f t="shared" si="10"/>
        <v>14.84942737970674</v>
      </c>
      <c r="X42" s="8">
        <v>5.901880764286702</v>
      </c>
      <c r="Y42" s="8">
        <v>9.815452059960393</v>
      </c>
      <c r="Z42" s="8">
        <v>-7.972313140526907</v>
      </c>
      <c r="AA42" s="8">
        <f t="shared" si="2"/>
        <v>-63.39148281169831</v>
      </c>
      <c r="AB42" s="8">
        <f t="shared" si="2"/>
        <v>74.22915206727401</v>
      </c>
      <c r="AC42" s="240">
        <v>55.24566936331644</v>
      </c>
      <c r="AD42" s="244">
        <v>22.39669421487602</v>
      </c>
    </row>
    <row r="43" spans="1:30" ht="15">
      <c r="A43" s="7" t="s">
        <v>64</v>
      </c>
      <c r="B43" s="131"/>
      <c r="C43" s="8">
        <f aca="true" t="shared" si="11" ref="C43:W43">C15/B15*100-100</f>
        <v>21.212121212121218</v>
      </c>
      <c r="D43" s="8">
        <f t="shared" si="11"/>
        <v>31.185000000000002</v>
      </c>
      <c r="E43" s="8">
        <f t="shared" si="11"/>
        <v>2.140107481800513</v>
      </c>
      <c r="F43" s="8">
        <f t="shared" si="11"/>
        <v>13.86644774894117</v>
      </c>
      <c r="G43" s="8">
        <f t="shared" si="11"/>
        <v>-27.241147651116677</v>
      </c>
      <c r="H43" s="8">
        <f t="shared" si="11"/>
        <v>-17.39933339338799</v>
      </c>
      <c r="I43" s="8">
        <f t="shared" si="11"/>
        <v>8.901793990948264</v>
      </c>
      <c r="J43" s="8">
        <f t="shared" si="11"/>
        <v>-31.887940314948807</v>
      </c>
      <c r="K43" s="8">
        <f t="shared" si="11"/>
        <v>35.6943321326178</v>
      </c>
      <c r="L43" s="8">
        <f t="shared" si="11"/>
        <v>10.897418533466947</v>
      </c>
      <c r="M43" s="8">
        <f t="shared" si="11"/>
        <v>-16.470444553004384</v>
      </c>
      <c r="N43" s="8">
        <f t="shared" si="11"/>
        <v>0.023393864958904942</v>
      </c>
      <c r="O43" s="8">
        <f t="shared" si="11"/>
        <v>-6.347025288700479</v>
      </c>
      <c r="P43" s="8">
        <f t="shared" si="11"/>
        <v>-2.091527751763749</v>
      </c>
      <c r="Q43" s="8">
        <f t="shared" si="11"/>
        <v>20.762657824257104</v>
      </c>
      <c r="R43" s="8">
        <f t="shared" si="11"/>
        <v>-15.751399302988688</v>
      </c>
      <c r="S43" s="8">
        <f t="shared" si="11"/>
        <v>23.53494202444375</v>
      </c>
      <c r="T43" s="8">
        <f t="shared" si="11"/>
        <v>10.738203957382026</v>
      </c>
      <c r="U43" s="8">
        <f t="shared" si="11"/>
        <v>57.64552264449179</v>
      </c>
      <c r="V43" s="8">
        <f t="shared" si="11"/>
        <v>43.26837845299855</v>
      </c>
      <c r="W43" s="8">
        <f t="shared" si="11"/>
        <v>50.861623036118175</v>
      </c>
      <c r="X43" s="8">
        <v>76.12462098037503</v>
      </c>
      <c r="Y43" s="8">
        <v>-11.224739088278639</v>
      </c>
      <c r="Z43" s="8">
        <v>26.309226396515314</v>
      </c>
      <c r="AA43" s="8">
        <f t="shared" si="2"/>
        <v>-90.71578847031108</v>
      </c>
      <c r="AB43" s="8">
        <f t="shared" si="2"/>
        <v>201.03402757406866</v>
      </c>
      <c r="AC43" s="240">
        <v>237.8852103583522</v>
      </c>
      <c r="AD43" s="244">
        <v>80.64422670197416</v>
      </c>
    </row>
    <row r="44" spans="1:30" ht="15">
      <c r="A44" s="7" t="s">
        <v>65</v>
      </c>
      <c r="B44" s="131"/>
      <c r="C44" s="8"/>
      <c r="D44" s="8"/>
      <c r="E44" s="8"/>
      <c r="F44" s="8">
        <f aca="true" t="shared" si="12" ref="F44:W44">F16/E16*100-100</f>
        <v>-35.40057709053036</v>
      </c>
      <c r="G44" s="8">
        <f t="shared" si="12"/>
        <v>14.432590060524902</v>
      </c>
      <c r="H44" s="8">
        <f t="shared" si="12"/>
        <v>-10.311111795456128</v>
      </c>
      <c r="I44" s="8">
        <f t="shared" si="12"/>
        <v>-6.588209037220167</v>
      </c>
      <c r="J44" s="8">
        <f t="shared" si="12"/>
        <v>-3.4653237886069803</v>
      </c>
      <c r="K44" s="8">
        <f t="shared" si="12"/>
        <v>-20.211327939076625</v>
      </c>
      <c r="L44" s="8">
        <f t="shared" si="12"/>
        <v>16.442768856331583</v>
      </c>
      <c r="M44" s="8">
        <f t="shared" si="12"/>
        <v>17.58504098360656</v>
      </c>
      <c r="N44" s="8">
        <f t="shared" si="12"/>
        <v>27.149865374728762</v>
      </c>
      <c r="O44" s="8">
        <f t="shared" si="12"/>
        <v>23.989007750769247</v>
      </c>
      <c r="P44" s="8">
        <f t="shared" si="12"/>
        <v>-17.789593535478588</v>
      </c>
      <c r="Q44" s="8">
        <f t="shared" si="12"/>
        <v>50.504907892967566</v>
      </c>
      <c r="R44" s="8">
        <f t="shared" si="12"/>
        <v>49.236803194839666</v>
      </c>
      <c r="S44" s="8">
        <f t="shared" si="12"/>
        <v>42.00842305654581</v>
      </c>
      <c r="T44" s="8">
        <f t="shared" si="12"/>
        <v>28.276274909048</v>
      </c>
      <c r="U44" s="8">
        <f t="shared" si="12"/>
        <v>4.630974603007672</v>
      </c>
      <c r="V44" s="8">
        <f t="shared" si="12"/>
        <v>-17.57509513018269</v>
      </c>
      <c r="W44" s="8">
        <f t="shared" si="12"/>
        <v>48.92578422705242</v>
      </c>
      <c r="X44" s="8">
        <v>5.483384806699803</v>
      </c>
      <c r="Y44" s="8">
        <v>-4.95613066923471</v>
      </c>
      <c r="Z44" s="8">
        <v>-0.22650967100587138</v>
      </c>
      <c r="AA44" s="8">
        <f t="shared" si="2"/>
        <v>-96.45203208775017</v>
      </c>
      <c r="AB44" s="8">
        <f t="shared" si="2"/>
        <v>1771.571737563086</v>
      </c>
      <c r="AC44" s="240">
        <v>-90.01972363793256</v>
      </c>
      <c r="AD44" s="240" t="s">
        <v>118</v>
      </c>
    </row>
    <row r="45" spans="1:30" ht="15">
      <c r="A45" s="7" t="s">
        <v>66</v>
      </c>
      <c r="B45" s="131"/>
      <c r="C45" s="8">
        <f aca="true" t="shared" si="13" ref="C45:E48">C17/B17*100-100</f>
        <v>7.070707070707073</v>
      </c>
      <c r="D45" s="8">
        <f t="shared" si="13"/>
        <v>-14.327358490566027</v>
      </c>
      <c r="E45" s="8">
        <f t="shared" si="13"/>
        <v>24.07364584365675</v>
      </c>
      <c r="F45" s="8">
        <f aca="true" t="shared" si="14" ref="F45:W45">F17/E17*100-100</f>
        <v>12.472154426447759</v>
      </c>
      <c r="G45" s="8">
        <f t="shared" si="14"/>
        <v>0.6076005302695648</v>
      </c>
      <c r="H45" s="8">
        <f t="shared" si="14"/>
        <v>-0.06196175626284628</v>
      </c>
      <c r="I45" s="8">
        <f t="shared" si="14"/>
        <v>-21.7126174275422</v>
      </c>
      <c r="J45" s="8">
        <f t="shared" si="14"/>
        <v>-12.961013703848508</v>
      </c>
      <c r="K45" s="8">
        <f t="shared" si="14"/>
        <v>-3.2940200866119937</v>
      </c>
      <c r="L45" s="8">
        <f t="shared" si="14"/>
        <v>4.955695297984846</v>
      </c>
      <c r="M45" s="8">
        <f t="shared" si="14"/>
        <v>6.698439716312052</v>
      </c>
      <c r="N45" s="8">
        <f t="shared" si="14"/>
        <v>28.67337388862893</v>
      </c>
      <c r="O45" s="8">
        <f t="shared" si="14"/>
        <v>3.2721982990188963</v>
      </c>
      <c r="P45" s="8">
        <f t="shared" si="14"/>
        <v>-13.361558408297853</v>
      </c>
      <c r="Q45" s="8">
        <f t="shared" si="14"/>
        <v>1.3791765586173028</v>
      </c>
      <c r="R45" s="8">
        <f t="shared" si="14"/>
        <v>2.247006724618686</v>
      </c>
      <c r="S45" s="8">
        <f t="shared" si="14"/>
        <v>4.52179802516666</v>
      </c>
      <c r="T45" s="8">
        <f t="shared" si="14"/>
        <v>0.5729584093583213</v>
      </c>
      <c r="U45" s="8">
        <f t="shared" si="14"/>
        <v>-9.577137625256455</v>
      </c>
      <c r="V45" s="8">
        <f t="shared" si="14"/>
        <v>1.8179090764196815</v>
      </c>
      <c r="W45" s="8">
        <f t="shared" si="14"/>
        <v>5.9106813996316845</v>
      </c>
      <c r="X45" s="8">
        <v>18.871664681487403</v>
      </c>
      <c r="Y45" s="8">
        <v>12.46589870177364</v>
      </c>
      <c r="Z45" s="8">
        <v>-5.959588733749982</v>
      </c>
      <c r="AA45" s="8">
        <f t="shared" si="2"/>
        <v>-95.94619826423705</v>
      </c>
      <c r="AB45" s="8">
        <f t="shared" si="2"/>
        <v>566.5643125213237</v>
      </c>
      <c r="AC45" s="240">
        <v>204.1869273685827</v>
      </c>
      <c r="AD45" s="240" t="s">
        <v>118</v>
      </c>
    </row>
    <row r="46" spans="1:30" ht="15">
      <c r="A46" s="7" t="s">
        <v>67</v>
      </c>
      <c r="B46" s="131"/>
      <c r="C46" s="8">
        <f t="shared" si="13"/>
        <v>-14</v>
      </c>
      <c r="D46" s="8">
        <f t="shared" si="13"/>
        <v>-11.79069767441861</v>
      </c>
      <c r="E46" s="8">
        <f t="shared" si="13"/>
        <v>5.731610862114422</v>
      </c>
      <c r="F46" s="8">
        <f aca="true" t="shared" si="15" ref="F46:W46">F18/E18*100-100</f>
        <v>-3.403650508677444</v>
      </c>
      <c r="G46" s="8">
        <f t="shared" si="15"/>
        <v>-10.707555693229025</v>
      </c>
      <c r="H46" s="8">
        <f t="shared" si="15"/>
        <v>-4.556098407100123</v>
      </c>
      <c r="I46" s="8">
        <f t="shared" si="15"/>
        <v>-3.6650007572315673</v>
      </c>
      <c r="J46" s="8">
        <f t="shared" si="15"/>
        <v>-10.337997170256259</v>
      </c>
      <c r="K46" s="8">
        <f t="shared" si="15"/>
        <v>6.1857839183644785</v>
      </c>
      <c r="L46" s="8">
        <f t="shared" si="15"/>
        <v>-2.423962220534321</v>
      </c>
      <c r="M46" s="8">
        <f t="shared" si="15"/>
        <v>4.247470132331529</v>
      </c>
      <c r="N46" s="8">
        <f t="shared" si="15"/>
        <v>12.846568404649062</v>
      </c>
      <c r="O46" s="8">
        <f t="shared" si="15"/>
        <v>9.945625593371517</v>
      </c>
      <c r="P46" s="8">
        <f t="shared" si="15"/>
        <v>-22.370211429767636</v>
      </c>
      <c r="Q46" s="8">
        <f t="shared" si="15"/>
        <v>2.2516600937068034</v>
      </c>
      <c r="R46" s="8">
        <f t="shared" si="15"/>
        <v>12.29273116861711</v>
      </c>
      <c r="S46" s="8">
        <f t="shared" si="15"/>
        <v>-6.754931892907464</v>
      </c>
      <c r="T46" s="8">
        <f t="shared" si="15"/>
        <v>-5.51585177722508</v>
      </c>
      <c r="U46" s="8">
        <f t="shared" si="15"/>
        <v>1.796008130352206</v>
      </c>
      <c r="V46" s="8">
        <f t="shared" si="15"/>
        <v>-17.07364975450082</v>
      </c>
      <c r="W46" s="8">
        <f t="shared" si="15"/>
        <v>16.811399700007883</v>
      </c>
      <c r="X46" s="8">
        <v>18.237421011725743</v>
      </c>
      <c r="Y46" s="8">
        <v>23.072306373249504</v>
      </c>
      <c r="Z46" s="8">
        <v>-5.793836936581286</v>
      </c>
      <c r="AA46" s="8">
        <f t="shared" si="2"/>
        <v>-60.902681916781695</v>
      </c>
      <c r="AB46" s="8">
        <f t="shared" si="2"/>
        <v>116.92200996154085</v>
      </c>
      <c r="AC46" s="240">
        <v>96.53839446608151</v>
      </c>
      <c r="AD46" s="240" t="s">
        <v>118</v>
      </c>
    </row>
    <row r="47" spans="1:30" ht="15">
      <c r="A47" s="7" t="s">
        <v>68</v>
      </c>
      <c r="B47" s="131"/>
      <c r="C47" s="8">
        <f t="shared" si="13"/>
        <v>6.976744186046503</v>
      </c>
      <c r="D47" s="8">
        <f t="shared" si="13"/>
        <v>4.119565217391312</v>
      </c>
      <c r="E47" s="8">
        <f t="shared" si="13"/>
        <v>-2.941851967846347</v>
      </c>
      <c r="F47" s="8">
        <f aca="true" t="shared" si="16" ref="F47:W47">F19/E19*100-100</f>
        <v>13.419093920750342</v>
      </c>
      <c r="G47" s="8">
        <f t="shared" si="16"/>
        <v>14.041043926864432</v>
      </c>
      <c r="H47" s="8">
        <f t="shared" si="16"/>
        <v>2.483077485987991</v>
      </c>
      <c r="I47" s="8">
        <f t="shared" si="16"/>
        <v>-6.351833820188247</v>
      </c>
      <c r="J47" s="8">
        <f t="shared" si="16"/>
        <v>-2.786538661491008</v>
      </c>
      <c r="K47" s="8">
        <f t="shared" si="16"/>
        <v>-9.611750864558445</v>
      </c>
      <c r="L47" s="8">
        <f t="shared" si="16"/>
        <v>-4.782471502386315</v>
      </c>
      <c r="M47" s="8">
        <f t="shared" si="16"/>
        <v>4.935688987386342</v>
      </c>
      <c r="N47" s="8">
        <f t="shared" si="16"/>
        <v>5.483183325438176</v>
      </c>
      <c r="O47" s="8">
        <f t="shared" si="16"/>
        <v>18.764267804348634</v>
      </c>
      <c r="P47" s="8">
        <f t="shared" si="16"/>
        <v>-5.081140696391998</v>
      </c>
      <c r="Q47" s="8">
        <f t="shared" si="16"/>
        <v>5.148975018673752</v>
      </c>
      <c r="R47" s="8">
        <f t="shared" si="16"/>
        <v>1.0687167505959252</v>
      </c>
      <c r="S47" s="8">
        <f t="shared" si="16"/>
        <v>8.41247032362864</v>
      </c>
      <c r="T47" s="8">
        <f t="shared" si="16"/>
        <v>-5.293185419968296</v>
      </c>
      <c r="U47" s="8">
        <f t="shared" si="16"/>
        <v>-13.6865644395765</v>
      </c>
      <c r="V47" s="8">
        <f t="shared" si="16"/>
        <v>-17.79199492412627</v>
      </c>
      <c r="W47" s="8">
        <f t="shared" si="16"/>
        <v>0.8425520967327031</v>
      </c>
      <c r="X47" s="8">
        <v>15.530327189234015</v>
      </c>
      <c r="Y47" s="8">
        <v>1.7132236575760942</v>
      </c>
      <c r="Z47" s="8">
        <v>9.96689161073219</v>
      </c>
      <c r="AA47" s="8" t="s">
        <v>118</v>
      </c>
      <c r="AB47" s="8" t="s">
        <v>118</v>
      </c>
      <c r="AC47" s="240">
        <v>664.1146077970878</v>
      </c>
      <c r="AD47" s="240" t="s">
        <v>118</v>
      </c>
    </row>
    <row r="48" spans="1:30" ht="15">
      <c r="A48" s="7" t="s">
        <v>69</v>
      </c>
      <c r="B48" s="131"/>
      <c r="C48" s="8">
        <f t="shared" si="13"/>
        <v>5.263157894736835</v>
      </c>
      <c r="D48" s="8">
        <f t="shared" si="13"/>
        <v>20.950000000000003</v>
      </c>
      <c r="E48" s="8">
        <f t="shared" si="13"/>
        <v>-10.758577924762307</v>
      </c>
      <c r="F48" s="8">
        <f aca="true" t="shared" si="17" ref="F48:W48">F20/E20*100-100</f>
        <v>9.199768384481757</v>
      </c>
      <c r="G48" s="8">
        <f t="shared" si="17"/>
        <v>-11.016607631450555</v>
      </c>
      <c r="H48" s="8">
        <f t="shared" si="17"/>
        <v>16.220532500655494</v>
      </c>
      <c r="I48" s="8">
        <f t="shared" si="17"/>
        <v>-6.798884285655689</v>
      </c>
      <c r="J48" s="8">
        <f t="shared" si="17"/>
        <v>-36.480866139999556</v>
      </c>
      <c r="K48" s="8">
        <f t="shared" si="17"/>
        <v>9.738437554131309</v>
      </c>
      <c r="L48" s="8">
        <f t="shared" si="17"/>
        <v>-7.53251673191059</v>
      </c>
      <c r="M48" s="8">
        <f t="shared" si="17"/>
        <v>3.5609423011266728</v>
      </c>
      <c r="N48" s="8">
        <f t="shared" si="17"/>
        <v>-29.24867306234134</v>
      </c>
      <c r="O48" s="8">
        <f t="shared" si="17"/>
        <v>50.65933553888448</v>
      </c>
      <c r="P48" s="8">
        <f t="shared" si="17"/>
        <v>1.3144465406859922</v>
      </c>
      <c r="Q48" s="8">
        <f t="shared" si="17"/>
        <v>0.39074424568043753</v>
      </c>
      <c r="R48" s="8">
        <f t="shared" si="17"/>
        <v>10.347868393845403</v>
      </c>
      <c r="S48" s="8">
        <f t="shared" si="17"/>
        <v>-19.490754774173993</v>
      </c>
      <c r="T48" s="8">
        <f t="shared" si="17"/>
        <v>-2.8580230010952903</v>
      </c>
      <c r="U48" s="8">
        <f t="shared" si="17"/>
        <v>-15.728832669743838</v>
      </c>
      <c r="V48" s="8">
        <f t="shared" si="17"/>
        <v>-18.919596939415484</v>
      </c>
      <c r="W48" s="8">
        <f t="shared" si="17"/>
        <v>-4.7906353135313395</v>
      </c>
      <c r="X48" s="8">
        <v>13.535178465038172</v>
      </c>
      <c r="Y48" s="8">
        <v>26.452628565976525</v>
      </c>
      <c r="Z48" s="8">
        <v>-6.964198136341352</v>
      </c>
      <c r="AA48" s="8">
        <f aca="true" t="shared" si="18" ref="AA48:AB51">AA20/Z20*100-100</f>
        <v>-88.35002635740643</v>
      </c>
      <c r="AB48" s="8">
        <f t="shared" si="18"/>
        <v>98.74695440306297</v>
      </c>
      <c r="AC48" s="240">
        <v>434.4658493870403</v>
      </c>
      <c r="AD48" s="240" t="s">
        <v>118</v>
      </c>
    </row>
    <row r="49" spans="1:30" ht="15" hidden="1">
      <c r="A49" s="215" t="s">
        <v>70</v>
      </c>
      <c r="B49" s="216"/>
      <c r="C49" s="217"/>
      <c r="D49" s="217"/>
      <c r="E49" s="217"/>
      <c r="F49" s="217">
        <f aca="true" t="shared" si="19" ref="F49:W49">F21/E21*100-100</f>
        <v>59.58618636498957</v>
      </c>
      <c r="G49" s="217">
        <f t="shared" si="19"/>
        <v>25.100270497155137</v>
      </c>
      <c r="H49" s="217">
        <f t="shared" si="19"/>
        <v>-26.222785565165523</v>
      </c>
      <c r="I49" s="217">
        <f t="shared" si="19"/>
        <v>39.72713491662455</v>
      </c>
      <c r="J49" s="217">
        <f t="shared" si="19"/>
        <v>-5.381165919282509</v>
      </c>
      <c r="K49" s="217">
        <f t="shared" si="19"/>
        <v>43.250267543189096</v>
      </c>
      <c r="L49" s="217">
        <f t="shared" si="19"/>
        <v>-22.198505869797216</v>
      </c>
      <c r="M49" s="217">
        <f t="shared" si="19"/>
        <v>28.696844993141298</v>
      </c>
      <c r="N49" s="217">
        <f t="shared" si="19"/>
        <v>11.7672138136858</v>
      </c>
      <c r="O49" s="217">
        <f t="shared" si="19"/>
        <v>-4.506008010680901</v>
      </c>
      <c r="P49" s="217">
        <f t="shared" si="19"/>
        <v>2.246966595096623</v>
      </c>
      <c r="Q49" s="217">
        <f t="shared" si="19"/>
        <v>-24.51042633198223</v>
      </c>
      <c r="R49" s="217">
        <f t="shared" si="19"/>
        <v>33.109069737352826</v>
      </c>
      <c r="S49" s="217">
        <f t="shared" si="19"/>
        <v>-28.358281493001556</v>
      </c>
      <c r="T49" s="217">
        <f t="shared" si="19"/>
        <v>-22.07448612712841</v>
      </c>
      <c r="U49" s="217">
        <f t="shared" si="19"/>
        <v>-9.280055715156266</v>
      </c>
      <c r="V49" s="217">
        <f t="shared" si="19"/>
        <v>-6.208617215238462</v>
      </c>
      <c r="W49" s="217">
        <f t="shared" si="19"/>
        <v>-0.30693677102516403</v>
      </c>
      <c r="X49" s="217">
        <v>30.83949096880133</v>
      </c>
      <c r="Y49" s="217">
        <v>63.330457290767896</v>
      </c>
      <c r="Z49" s="217">
        <v>18.17221341785526</v>
      </c>
      <c r="AA49" s="8" t="e">
        <f t="shared" si="18"/>
        <v>#VALUE!</v>
      </c>
      <c r="AB49" s="8" t="e">
        <f t="shared" si="18"/>
        <v>#VALUE!</v>
      </c>
      <c r="AC49" s="240">
        <v>90.5414306415492</v>
      </c>
      <c r="AD49" s="240" t="s">
        <v>118</v>
      </c>
    </row>
    <row r="50" spans="1:30" ht="15">
      <c r="A50" s="7" t="s">
        <v>129</v>
      </c>
      <c r="B50" s="172"/>
      <c r="C50" s="8"/>
      <c r="D50" s="8"/>
      <c r="E50" s="8"/>
      <c r="F50" s="8">
        <f aca="true" t="shared" si="20" ref="F50:W50">F22/E22*100-100</f>
        <v>2.3969009765152123</v>
      </c>
      <c r="G50" s="8">
        <f t="shared" si="20"/>
        <v>-26.22162673392181</v>
      </c>
      <c r="H50" s="8">
        <f t="shared" si="20"/>
        <v>-23.715415019762858</v>
      </c>
      <c r="I50" s="8">
        <f t="shared" si="20"/>
        <v>19.84315922139757</v>
      </c>
      <c r="J50" s="8">
        <f t="shared" si="20"/>
        <v>-22.026174339799027</v>
      </c>
      <c r="K50" s="8">
        <f t="shared" si="20"/>
        <v>-13.412258354563164</v>
      </c>
      <c r="L50" s="8">
        <f t="shared" si="20"/>
        <v>-12.028383523710616</v>
      </c>
      <c r="M50" s="8">
        <f t="shared" si="20"/>
        <v>25.398386779460935</v>
      </c>
      <c r="N50" s="8">
        <f t="shared" si="20"/>
        <v>36.94697207405082</v>
      </c>
      <c r="O50" s="8">
        <f t="shared" si="20"/>
        <v>1.3518157864589284</v>
      </c>
      <c r="P50" s="8">
        <f t="shared" si="20"/>
        <v>-15.270713236125232</v>
      </c>
      <c r="Q50" s="8">
        <f t="shared" si="20"/>
        <v>56.96371398078975</v>
      </c>
      <c r="R50" s="8">
        <f t="shared" si="20"/>
        <v>21.315655277919433</v>
      </c>
      <c r="S50" s="8">
        <f t="shared" si="20"/>
        <v>36.485918453131546</v>
      </c>
      <c r="T50" s="8">
        <f t="shared" si="20"/>
        <v>74.65865927522844</v>
      </c>
      <c r="U50" s="8">
        <f t="shared" si="20"/>
        <v>20.765862403385555</v>
      </c>
      <c r="V50" s="8">
        <f t="shared" si="20"/>
        <v>23.242401382230526</v>
      </c>
      <c r="W50" s="8">
        <f t="shared" si="20"/>
        <v>22.999763051891648</v>
      </c>
      <c r="X50" s="8">
        <v>-22.6385410646632</v>
      </c>
      <c r="Y50" s="8">
        <v>44.46773189458392</v>
      </c>
      <c r="Z50" s="8">
        <v>36.5015297548083</v>
      </c>
      <c r="AA50" s="8">
        <f t="shared" si="18"/>
        <v>-87.24521471940736</v>
      </c>
      <c r="AB50" s="8">
        <f t="shared" si="18"/>
        <v>690.4545829552017</v>
      </c>
      <c r="AC50" s="240" t="s">
        <v>118</v>
      </c>
      <c r="AD50" s="240" t="s">
        <v>118</v>
      </c>
    </row>
    <row r="51" spans="1:30" ht="15">
      <c r="A51" s="7" t="s">
        <v>130</v>
      </c>
      <c r="B51" s="172"/>
      <c r="C51" s="8"/>
      <c r="D51" s="8"/>
      <c r="E51" s="8"/>
      <c r="F51" s="8">
        <f aca="true" t="shared" si="21" ref="F51:W51">F23/E23*100-100</f>
        <v>34.45401046207496</v>
      </c>
      <c r="G51" s="8">
        <f t="shared" si="21"/>
        <v>19.93110435663627</v>
      </c>
      <c r="H51" s="8">
        <f t="shared" si="21"/>
        <v>-15.027202378940956</v>
      </c>
      <c r="I51" s="8">
        <f t="shared" si="21"/>
        <v>-22.37333969617434</v>
      </c>
      <c r="J51" s="8">
        <f t="shared" si="21"/>
        <v>-39.73360655737706</v>
      </c>
      <c r="K51" s="8">
        <f t="shared" si="21"/>
        <v>44.18565113906837</v>
      </c>
      <c r="L51" s="8">
        <f t="shared" si="21"/>
        <v>-12.133003183586837</v>
      </c>
      <c r="M51" s="8">
        <f t="shared" si="21"/>
        <v>-8.031400966183568</v>
      </c>
      <c r="N51" s="8">
        <f t="shared" si="21"/>
        <v>21.60939665864157</v>
      </c>
      <c r="O51" s="8">
        <f t="shared" si="21"/>
        <v>22.130901673765678</v>
      </c>
      <c r="P51" s="8">
        <f t="shared" si="21"/>
        <v>-15.581098339719034</v>
      </c>
      <c r="Q51" s="8">
        <f t="shared" si="21"/>
        <v>7.290818107762135</v>
      </c>
      <c r="R51" s="8">
        <f t="shared" si="21"/>
        <v>31.438798199468522</v>
      </c>
      <c r="S51" s="8">
        <f t="shared" si="21"/>
        <v>27.83050008252188</v>
      </c>
      <c r="T51" s="8">
        <f t="shared" si="21"/>
        <v>-19.699170459313777</v>
      </c>
      <c r="U51" s="8">
        <f t="shared" si="21"/>
        <v>16.822091808023146</v>
      </c>
      <c r="V51" s="8">
        <f t="shared" si="21"/>
        <v>49.261948181536695</v>
      </c>
      <c r="W51" s="8">
        <f t="shared" si="21"/>
        <v>-1.6067312125403532</v>
      </c>
      <c r="X51" s="8">
        <v>32.7577724152473</v>
      </c>
      <c r="Y51" s="8">
        <v>57.95993999823523</v>
      </c>
      <c r="Z51" s="8">
        <v>-10.351030075523965</v>
      </c>
      <c r="AA51" s="8">
        <f t="shared" si="18"/>
        <v>-64.16509851326595</v>
      </c>
      <c r="AB51" s="8">
        <f t="shared" si="18"/>
        <v>293.41331942270915</v>
      </c>
      <c r="AC51" s="240">
        <v>65.12207626893905</v>
      </c>
      <c r="AD51" s="244">
        <v>47.28856374253658</v>
      </c>
    </row>
    <row r="52" spans="1:30" ht="17.25" customHeight="1">
      <c r="A52" s="24" t="s">
        <v>71</v>
      </c>
      <c r="C52" s="30">
        <f aca="true" t="shared" si="22" ref="C52:R52">C24/B24*100-100</f>
        <v>-7.142857142857139</v>
      </c>
      <c r="D52" s="30">
        <f t="shared" si="22"/>
        <v>7.076923076923066</v>
      </c>
      <c r="E52" s="30">
        <f t="shared" si="22"/>
        <v>6.451436781609203</v>
      </c>
      <c r="F52" s="30">
        <f t="shared" si="22"/>
        <v>9.518982717462393</v>
      </c>
      <c r="G52" s="31">
        <f t="shared" si="22"/>
        <v>10.348829327708131</v>
      </c>
      <c r="H52" s="31">
        <f t="shared" si="22"/>
        <v>0.3918911624392081</v>
      </c>
      <c r="I52" s="31">
        <f t="shared" si="22"/>
        <v>-10.327092199002351</v>
      </c>
      <c r="J52" s="31">
        <f t="shared" si="22"/>
        <v>-4.755156440350376</v>
      </c>
      <c r="K52" s="31">
        <f t="shared" si="22"/>
        <v>1.9869775147867585</v>
      </c>
      <c r="L52" s="31">
        <f t="shared" si="22"/>
        <v>5.153272950500025</v>
      </c>
      <c r="M52" s="31">
        <f t="shared" si="22"/>
        <v>-2.7990784040731</v>
      </c>
      <c r="N52" s="31">
        <f t="shared" si="22"/>
        <v>0.6312986166992403</v>
      </c>
      <c r="O52" s="31">
        <f t="shared" si="22"/>
        <v>-0.5103719618671789</v>
      </c>
      <c r="P52" s="31">
        <f t="shared" si="22"/>
        <v>-10.92280811232449</v>
      </c>
      <c r="Q52" s="31">
        <f t="shared" si="22"/>
        <v>1.4853868847880562</v>
      </c>
      <c r="R52" s="31">
        <f t="shared" si="22"/>
        <v>10.088826588887784</v>
      </c>
      <c r="S52" s="31">
        <f>S24/R24*100-100</f>
        <v>3.038171946821123</v>
      </c>
      <c r="T52" s="31">
        <f>T24/S24*100-100</f>
        <v>-2.414735154415496</v>
      </c>
      <c r="U52" s="31">
        <f>U24/T24*100-100</f>
        <v>1.4901552224236667</v>
      </c>
      <c r="V52" s="31">
        <f>V24/U24*100-100</f>
        <v>8.936843748092656</v>
      </c>
      <c r="W52" s="31">
        <f>W24/V24*100-100</f>
        <v>19.821425885538076</v>
      </c>
      <c r="X52" s="31">
        <v>14.609680558576073</v>
      </c>
      <c r="Y52" s="31">
        <v>7.846283466951505</v>
      </c>
      <c r="Z52" s="31">
        <v>0.9686629217049045</v>
      </c>
      <c r="AA52" s="31">
        <v>-84.11756555622807</v>
      </c>
      <c r="AB52" s="31">
        <v>206.6663243971645</v>
      </c>
      <c r="AC52" s="31">
        <v>65.26556702329614</v>
      </c>
      <c r="AD52" s="244">
        <v>24.52190043870452</v>
      </c>
    </row>
    <row r="53" spans="1:30" ht="15.75">
      <c r="A53" s="132"/>
      <c r="B53" s="133"/>
      <c r="C53" s="133"/>
      <c r="D53" s="133"/>
      <c r="E53" s="133"/>
      <c r="F53" s="134"/>
      <c r="G53" s="134"/>
      <c r="H53" s="134"/>
      <c r="I53" s="28"/>
      <c r="J53" s="134"/>
      <c r="K53" s="134"/>
      <c r="L53" s="134"/>
      <c r="M53" s="134"/>
      <c r="N53" s="135"/>
      <c r="O53" s="134"/>
      <c r="P53" s="134"/>
      <c r="Q53" s="136"/>
      <c r="R53" s="134"/>
      <c r="S53" s="134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1:30" ht="15.75">
      <c r="A54" s="11" t="s">
        <v>51</v>
      </c>
      <c r="I54" s="26"/>
      <c r="Y54"/>
      <c r="Z54"/>
      <c r="AA54" s="225"/>
      <c r="AB54" s="225"/>
      <c r="AD54" s="198"/>
    </row>
    <row r="55" spans="1:27" ht="15.75">
      <c r="A55" s="12" t="s">
        <v>52</v>
      </c>
      <c r="Y55"/>
      <c r="Z55"/>
      <c r="AA55" s="225"/>
    </row>
    <row r="56" spans="1:27" ht="15.75">
      <c r="A56" s="12" t="s">
        <v>53</v>
      </c>
      <c r="Y56"/>
      <c r="Z56"/>
      <c r="AA56" s="22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9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T77"/>
  <sheetViews>
    <sheetView view="pageBreakPreview" zoomScale="70" zoomScaleSheetLayoutView="70" zoomScalePageLayoutView="0" workbookViewId="0" topLeftCell="O1">
      <selection activeCell="W39" sqref="W39:X40"/>
    </sheetView>
  </sheetViews>
  <sheetFormatPr defaultColWidth="9.140625" defaultRowHeight="15"/>
  <cols>
    <col min="1" max="1" width="9.140625" style="158" customWidth="1"/>
    <col min="2" max="8" width="10.57421875" style="117" customWidth="1"/>
    <col min="9" max="9" width="10.57421875" style="34" customWidth="1"/>
    <col min="10" max="13" width="10.57421875" style="117" customWidth="1"/>
    <col min="14" max="15" width="10.00390625" style="117" customWidth="1"/>
    <col min="16" max="18" width="10.00390625" style="159" customWidth="1"/>
    <col min="19" max="20" width="9.421875" style="159" customWidth="1"/>
    <col min="21" max="24" width="8.7109375" style="198" customWidth="1"/>
    <col min="25" max="25" width="13.421875" style="117" customWidth="1"/>
    <col min="26" max="26" width="13.8515625" style="117" customWidth="1"/>
    <col min="27" max="27" width="23.28125" style="117" customWidth="1"/>
    <col min="28" max="28" width="12.8515625" style="117" customWidth="1"/>
    <col min="29" max="29" width="13.7109375" style="117" customWidth="1"/>
    <col min="30" max="30" width="13.8515625" style="117" customWidth="1"/>
    <col min="31" max="31" width="12.8515625" style="117" customWidth="1"/>
    <col min="32" max="33" width="13.57421875" style="117" customWidth="1"/>
    <col min="34" max="34" width="13.140625" style="117" customWidth="1"/>
    <col min="35" max="36" width="13.28125" style="117" customWidth="1"/>
    <col min="37" max="37" width="12.7109375" style="117" customWidth="1"/>
    <col min="38" max="38" width="13.00390625" style="117" customWidth="1"/>
    <col min="39" max="39" width="11.421875" style="117" customWidth="1"/>
    <col min="40" max="40" width="11.00390625" style="117" customWidth="1"/>
    <col min="41" max="41" width="10.28125" style="117" customWidth="1"/>
    <col min="42" max="42" width="11.28125" style="117" customWidth="1"/>
    <col min="43" max="43" width="11.421875" style="117" customWidth="1"/>
    <col min="44" max="44" width="10.28125" style="117" customWidth="1"/>
    <col min="45" max="45" width="10.8515625" style="117" customWidth="1"/>
    <col min="46" max="46" width="10.7109375" style="117" customWidth="1"/>
    <col min="47" max="16384" width="9.140625" style="117" customWidth="1"/>
  </cols>
  <sheetData>
    <row r="1" spans="43:46" ht="14.25">
      <c r="AQ1" s="198"/>
      <c r="AR1" s="198"/>
      <c r="AT1" s="198"/>
    </row>
    <row r="2" spans="1:9" s="24" customFormat="1" ht="15.75">
      <c r="A2" s="137" t="s">
        <v>75</v>
      </c>
      <c r="B2" s="138"/>
      <c r="C2" s="138"/>
      <c r="I2" s="33"/>
    </row>
    <row r="3" spans="1:46" ht="14.25">
      <c r="A3" s="139"/>
      <c r="B3" s="126"/>
      <c r="C3" s="126"/>
      <c r="D3" s="126"/>
      <c r="E3" s="126"/>
      <c r="F3" s="126"/>
      <c r="G3" s="126"/>
      <c r="H3" s="126"/>
      <c r="J3" s="126"/>
      <c r="K3" s="126"/>
      <c r="L3" s="126"/>
      <c r="M3" s="126"/>
      <c r="N3" s="126"/>
      <c r="O3" s="126"/>
      <c r="P3" s="174"/>
      <c r="Q3" s="174"/>
      <c r="R3" s="174"/>
      <c r="S3" s="174"/>
      <c r="T3" s="174"/>
      <c r="AQ3" s="198"/>
      <c r="AR3" s="198"/>
      <c r="AT3" s="198"/>
    </row>
    <row r="4" spans="1:9" s="10" customFormat="1" ht="12.75">
      <c r="A4" s="140" t="s">
        <v>76</v>
      </c>
      <c r="B4" s="141"/>
      <c r="I4" s="142"/>
    </row>
    <row r="5" spans="1:9" s="9" customFormat="1" ht="12.75">
      <c r="A5" s="143"/>
      <c r="I5" s="34"/>
    </row>
    <row r="6" spans="1:46" s="37" customFormat="1" ht="33.75" customHeight="1">
      <c r="A6" s="144" t="s">
        <v>77</v>
      </c>
      <c r="B6" s="145">
        <v>2001</v>
      </c>
      <c r="C6" s="145">
        <v>2002</v>
      </c>
      <c r="D6" s="145">
        <v>2003</v>
      </c>
      <c r="E6" s="145">
        <v>2004</v>
      </c>
      <c r="F6" s="145">
        <v>2005</v>
      </c>
      <c r="G6" s="145">
        <v>2006</v>
      </c>
      <c r="H6" s="145">
        <v>2007</v>
      </c>
      <c r="I6" s="146">
        <v>2008</v>
      </c>
      <c r="J6" s="145">
        <v>2009</v>
      </c>
      <c r="K6" s="145">
        <v>2010</v>
      </c>
      <c r="L6" s="145">
        <v>2011</v>
      </c>
      <c r="M6" s="145">
        <v>2012</v>
      </c>
      <c r="N6" s="145">
        <v>2013</v>
      </c>
      <c r="O6" s="145">
        <v>2014</v>
      </c>
      <c r="P6" s="145">
        <v>2015</v>
      </c>
      <c r="Q6" s="145">
        <v>2016</v>
      </c>
      <c r="R6" s="145">
        <v>2017</v>
      </c>
      <c r="S6" s="145">
        <v>2018</v>
      </c>
      <c r="T6" s="145">
        <v>2019</v>
      </c>
      <c r="U6" s="145">
        <v>2020</v>
      </c>
      <c r="V6" s="145">
        <v>2021</v>
      </c>
      <c r="W6" s="145">
        <v>2022</v>
      </c>
      <c r="X6" s="145">
        <v>2023</v>
      </c>
      <c r="Y6" s="147" t="s">
        <v>78</v>
      </c>
      <c r="Z6" s="147" t="s">
        <v>79</v>
      </c>
      <c r="AA6" s="147" t="s">
        <v>80</v>
      </c>
      <c r="AB6" s="147" t="s">
        <v>81</v>
      </c>
      <c r="AC6" s="147" t="s">
        <v>82</v>
      </c>
      <c r="AD6" s="147" t="s">
        <v>83</v>
      </c>
      <c r="AE6" s="147" t="s">
        <v>84</v>
      </c>
      <c r="AF6" s="147" t="s">
        <v>85</v>
      </c>
      <c r="AG6" s="147" t="s">
        <v>86</v>
      </c>
      <c r="AH6" s="147" t="s">
        <v>87</v>
      </c>
      <c r="AI6" s="147" t="s">
        <v>88</v>
      </c>
      <c r="AJ6" s="147" t="s">
        <v>89</v>
      </c>
      <c r="AK6" s="147" t="s">
        <v>90</v>
      </c>
      <c r="AL6" s="147" t="s">
        <v>91</v>
      </c>
      <c r="AM6" s="147" t="s">
        <v>92</v>
      </c>
      <c r="AN6" s="147" t="s">
        <v>132</v>
      </c>
      <c r="AO6" s="147" t="s">
        <v>133</v>
      </c>
      <c r="AP6" s="147" t="s">
        <v>134</v>
      </c>
      <c r="AQ6" s="147" t="s">
        <v>135</v>
      </c>
      <c r="AR6" s="147" t="s">
        <v>136</v>
      </c>
      <c r="AS6" s="147" t="s">
        <v>137</v>
      </c>
      <c r="AT6" s="147" t="s">
        <v>138</v>
      </c>
    </row>
    <row r="7" spans="1:46" s="9" customFormat="1" ht="14.25">
      <c r="A7" s="35" t="s">
        <v>26</v>
      </c>
      <c r="B7" s="37">
        <v>82169</v>
      </c>
      <c r="C7" s="37">
        <v>74795</v>
      </c>
      <c r="D7" s="37">
        <v>87788</v>
      </c>
      <c r="E7" s="37">
        <v>88216</v>
      </c>
      <c r="F7" s="37">
        <v>95128</v>
      </c>
      <c r="G7" s="37">
        <v>94917</v>
      </c>
      <c r="H7" s="37">
        <v>99616</v>
      </c>
      <c r="I7" s="37">
        <v>104251</v>
      </c>
      <c r="J7" s="37">
        <v>102169</v>
      </c>
      <c r="K7" s="37">
        <v>107353</v>
      </c>
      <c r="L7" s="37">
        <v>110187</v>
      </c>
      <c r="M7" s="37">
        <v>101790</v>
      </c>
      <c r="N7" s="37">
        <v>84753</v>
      </c>
      <c r="O7" s="37">
        <v>87854</v>
      </c>
      <c r="P7" s="37">
        <v>91874</v>
      </c>
      <c r="Q7" s="37">
        <v>105023</v>
      </c>
      <c r="R7" s="37">
        <v>143096</v>
      </c>
      <c r="S7" s="37">
        <v>153604</v>
      </c>
      <c r="T7" s="37">
        <v>157886</v>
      </c>
      <c r="U7" s="37">
        <v>166306</v>
      </c>
      <c r="V7" s="181">
        <v>17834</v>
      </c>
      <c r="W7" s="181">
        <v>76440</v>
      </c>
      <c r="X7" s="181">
        <v>164712</v>
      </c>
      <c r="Y7" s="36">
        <f aca="true" t="shared" si="0" ref="Y7:AT7">(C7-B7)/B7*100</f>
        <v>-8.97418734559262</v>
      </c>
      <c r="Z7" s="36">
        <f t="shared" si="0"/>
        <v>17.371482050939232</v>
      </c>
      <c r="AA7" s="36">
        <f t="shared" si="0"/>
        <v>0.48753816011299955</v>
      </c>
      <c r="AB7" s="36">
        <f t="shared" si="0"/>
        <v>7.835313321846376</v>
      </c>
      <c r="AC7" s="36">
        <f t="shared" si="0"/>
        <v>-0.22180640820788833</v>
      </c>
      <c r="AD7" s="36">
        <f t="shared" si="0"/>
        <v>4.950641086422874</v>
      </c>
      <c r="AE7" s="36">
        <f t="shared" si="0"/>
        <v>4.652867009315773</v>
      </c>
      <c r="AF7" s="36">
        <f t="shared" si="0"/>
        <v>-1.9971031452935704</v>
      </c>
      <c r="AG7" s="36">
        <f t="shared" si="0"/>
        <v>5.073946108898002</v>
      </c>
      <c r="AH7" s="36">
        <f t="shared" si="0"/>
        <v>2.639888964444403</v>
      </c>
      <c r="AI7" s="36">
        <f t="shared" si="0"/>
        <v>-7.620681205586866</v>
      </c>
      <c r="AJ7" s="36">
        <f t="shared" si="0"/>
        <v>-16.73740053050398</v>
      </c>
      <c r="AK7" s="36">
        <f t="shared" si="0"/>
        <v>3.6588675327127063</v>
      </c>
      <c r="AL7" s="36">
        <f t="shared" si="0"/>
        <v>4.575773442302001</v>
      </c>
      <c r="AM7" s="36">
        <f t="shared" si="0"/>
        <v>14.311992511483119</v>
      </c>
      <c r="AN7" s="36">
        <f t="shared" si="0"/>
        <v>36.252059072774536</v>
      </c>
      <c r="AO7" s="36">
        <f t="shared" si="0"/>
        <v>7.343321965673394</v>
      </c>
      <c r="AP7" s="36">
        <f t="shared" si="0"/>
        <v>2.787687820629671</v>
      </c>
      <c r="AQ7" s="36">
        <f t="shared" si="0"/>
        <v>5.332961757217233</v>
      </c>
      <c r="AR7" s="36">
        <f t="shared" si="0"/>
        <v>-89.2763941168689</v>
      </c>
      <c r="AS7" s="36">
        <f t="shared" si="0"/>
        <v>328.6194908601547</v>
      </c>
      <c r="AT7" s="36">
        <f t="shared" si="0"/>
        <v>115.47880690737833</v>
      </c>
    </row>
    <row r="8" spans="1:46" s="9" customFormat="1" ht="12.75">
      <c r="A8" s="35" t="s">
        <v>27</v>
      </c>
      <c r="B8" s="37">
        <v>90971</v>
      </c>
      <c r="C8" s="37">
        <v>84968</v>
      </c>
      <c r="D8" s="37">
        <v>94087</v>
      </c>
      <c r="E8" s="37">
        <v>94929</v>
      </c>
      <c r="F8" s="37">
        <v>93105</v>
      </c>
      <c r="G8" s="37">
        <v>87970</v>
      </c>
      <c r="H8" s="37">
        <v>103805</v>
      </c>
      <c r="I8" s="37">
        <v>116766</v>
      </c>
      <c r="J8" s="37">
        <v>102377</v>
      </c>
      <c r="K8" s="37">
        <v>105701</v>
      </c>
      <c r="L8" s="37">
        <v>107034</v>
      </c>
      <c r="M8" s="37">
        <v>102163</v>
      </c>
      <c r="N8" s="37">
        <v>81029</v>
      </c>
      <c r="O8" s="37">
        <v>88132</v>
      </c>
      <c r="P8" s="37">
        <v>90806</v>
      </c>
      <c r="Q8" s="37">
        <v>110413</v>
      </c>
      <c r="R8" s="37">
        <v>141191</v>
      </c>
      <c r="S8" s="37">
        <v>157256</v>
      </c>
      <c r="T8" s="37">
        <v>156132</v>
      </c>
      <c r="U8" s="37">
        <v>165209</v>
      </c>
      <c r="V8" s="37">
        <v>16519</v>
      </c>
      <c r="W8" s="37">
        <v>124114</v>
      </c>
      <c r="X8" s="37">
        <v>161051</v>
      </c>
      <c r="Y8" s="36">
        <f aca="true" t="shared" si="1" ref="Y8:Y19">(C8-B8)/B8*100</f>
        <v>-6.5988062129689675</v>
      </c>
      <c r="Z8" s="36">
        <f aca="true" t="shared" si="2" ref="Z8:Z19">(D8-C8)/C8*100</f>
        <v>10.732275680256096</v>
      </c>
      <c r="AA8" s="36">
        <f aca="true" t="shared" si="3" ref="AA8:AA19">(E8-D8)/D8*100</f>
        <v>0.8949164071550799</v>
      </c>
      <c r="AB8" s="36">
        <f aca="true" t="shared" si="4" ref="AB8:AB19">(F8-E8)/E8*100</f>
        <v>-1.921436020604873</v>
      </c>
      <c r="AC8" s="36">
        <f aca="true" t="shared" si="5" ref="AC8:AC19">(G8-F8)/F8*100</f>
        <v>-5.515278449062886</v>
      </c>
      <c r="AD8" s="36">
        <f aca="true" t="shared" si="6" ref="AD8:AD19">(H8-G8)/G8*100</f>
        <v>18.00045470046607</v>
      </c>
      <c r="AE8" s="36">
        <f aca="true" t="shared" si="7" ref="AE8:AE19">(I8-H8)/H8*100</f>
        <v>12.485911083281152</v>
      </c>
      <c r="AF8" s="36">
        <f aca="true" t="shared" si="8" ref="AF8:AF19">(J8-I8)/I8*100</f>
        <v>-12.322936471233065</v>
      </c>
      <c r="AG8" s="36">
        <f aca="true" t="shared" si="9" ref="AG8:AG19">(K8-J8)/J8*100</f>
        <v>3.2468230168885586</v>
      </c>
      <c r="AH8" s="36">
        <f aca="true" t="shared" si="10" ref="AH8:AH19">(L8-K8)/K8*100</f>
        <v>1.2611044360980501</v>
      </c>
      <c r="AI8" s="36">
        <f aca="true" t="shared" si="11" ref="AI8:AI19">(M8-L8)/L8*100</f>
        <v>-4.550890371283891</v>
      </c>
      <c r="AJ8" s="36">
        <f aca="true" t="shared" si="12" ref="AJ8:AJ19">(N8-M8)/M8*100</f>
        <v>-20.686549925119664</v>
      </c>
      <c r="AK8" s="36">
        <f aca="true" t="shared" si="13" ref="AK8:AK19">(O8-N8)/N8*100</f>
        <v>8.765997358970246</v>
      </c>
      <c r="AL8" s="36">
        <f aca="true" t="shared" si="14" ref="AL8:AL19">(P8-O8)/O8*100</f>
        <v>3.0340852357826895</v>
      </c>
      <c r="AM8" s="36">
        <f aca="true" t="shared" si="15" ref="AM8:AM19">(Q8-P8)/P8*100</f>
        <v>21.592185538400546</v>
      </c>
      <c r="AN8" s="36">
        <f aca="true" t="shared" si="16" ref="AN8:AN19">(R8-Q8)/Q8*100</f>
        <v>27.875340766032984</v>
      </c>
      <c r="AO8" s="36">
        <f aca="true" t="shared" si="17" ref="AO8:AO19">(S8-R8)/R8*100</f>
        <v>11.37820399317237</v>
      </c>
      <c r="AP8" s="36">
        <f aca="true" t="shared" si="18" ref="AP8:AP19">(T8-S8)/S8*100</f>
        <v>-0.7147581014396908</v>
      </c>
      <c r="AQ8" s="36">
        <f aca="true" t="shared" si="19" ref="AQ8:AQ19">(U8-T8)/T8*100</f>
        <v>5.813670483949478</v>
      </c>
      <c r="AR8" s="36">
        <f aca="true" t="shared" si="20" ref="AR8:AR18">(V8-U8)/U8*100</f>
        <v>-90.00115005841086</v>
      </c>
      <c r="AS8" s="36">
        <f aca="true" t="shared" si="21" ref="AS8:AS18">(W8-V8)/V8*100</f>
        <v>651.3408801985593</v>
      </c>
      <c r="AT8" s="36">
        <f aca="true" t="shared" si="22" ref="AT8:AT15">(X8-W8)/W8*100</f>
        <v>29.7605427268479</v>
      </c>
    </row>
    <row r="9" spans="1:46" s="9" customFormat="1" ht="12.75">
      <c r="A9" s="35" t="s">
        <v>28</v>
      </c>
      <c r="B9" s="37">
        <v>131215</v>
      </c>
      <c r="C9" s="37">
        <v>142250</v>
      </c>
      <c r="D9" s="37">
        <v>99607</v>
      </c>
      <c r="E9" s="37">
        <v>129967</v>
      </c>
      <c r="F9" s="37">
        <v>129967</v>
      </c>
      <c r="G9" s="37">
        <v>117996</v>
      </c>
      <c r="H9" s="37">
        <v>146880</v>
      </c>
      <c r="I9" s="37">
        <v>147497</v>
      </c>
      <c r="J9" s="37">
        <v>135557</v>
      </c>
      <c r="K9" s="37">
        <v>159075</v>
      </c>
      <c r="L9" s="37">
        <v>141584</v>
      </c>
      <c r="M9" s="37">
        <v>133697</v>
      </c>
      <c r="N9" s="37">
        <v>117499</v>
      </c>
      <c r="O9" s="37">
        <v>114209</v>
      </c>
      <c r="P9" s="37">
        <v>121607</v>
      </c>
      <c r="Q9" s="37">
        <v>153323</v>
      </c>
      <c r="R9" s="37">
        <v>181496</v>
      </c>
      <c r="S9" s="37">
        <v>221592</v>
      </c>
      <c r="T9" s="37">
        <v>207741</v>
      </c>
      <c r="U9" s="37">
        <v>76913</v>
      </c>
      <c r="V9" s="37">
        <v>23902</v>
      </c>
      <c r="W9" s="37">
        <v>122430</v>
      </c>
      <c r="X9" s="37">
        <v>207509</v>
      </c>
      <c r="Y9" s="36">
        <f t="shared" si="1"/>
        <v>8.409861677399688</v>
      </c>
      <c r="Z9" s="36">
        <f t="shared" si="2"/>
        <v>-29.97750439367311</v>
      </c>
      <c r="AA9" s="36">
        <f t="shared" si="3"/>
        <v>30.479785557239953</v>
      </c>
      <c r="AB9" s="36">
        <f t="shared" si="4"/>
        <v>0</v>
      </c>
      <c r="AC9" s="36">
        <f t="shared" si="5"/>
        <v>-9.210799664530226</v>
      </c>
      <c r="AD9" s="36">
        <f t="shared" si="6"/>
        <v>24.47879589138615</v>
      </c>
      <c r="AE9" s="36">
        <f t="shared" si="7"/>
        <v>0.4200708061002179</v>
      </c>
      <c r="AF9" s="36">
        <f t="shared" si="8"/>
        <v>-8.09507989993017</v>
      </c>
      <c r="AG9" s="36">
        <f t="shared" si="9"/>
        <v>17.349159394203177</v>
      </c>
      <c r="AH9" s="36">
        <f t="shared" si="10"/>
        <v>-10.995442401382997</v>
      </c>
      <c r="AI9" s="36">
        <f t="shared" si="11"/>
        <v>-5.570544694315742</v>
      </c>
      <c r="AJ9" s="36">
        <f t="shared" si="12"/>
        <v>-12.115455096225046</v>
      </c>
      <c r="AK9" s="36">
        <f t="shared" si="13"/>
        <v>-2.8000238299900424</v>
      </c>
      <c r="AL9" s="36">
        <f t="shared" si="14"/>
        <v>6.4775980877163795</v>
      </c>
      <c r="AM9" s="36">
        <f t="shared" si="15"/>
        <v>26.080735483977076</v>
      </c>
      <c r="AN9" s="36">
        <f t="shared" si="16"/>
        <v>18.374933962940982</v>
      </c>
      <c r="AO9" s="36">
        <f t="shared" si="17"/>
        <v>22.09194692995989</v>
      </c>
      <c r="AP9" s="36">
        <f t="shared" si="18"/>
        <v>-6.250676919744396</v>
      </c>
      <c r="AQ9" s="36">
        <f t="shared" si="19"/>
        <v>-62.97649476992987</v>
      </c>
      <c r="AR9" s="36">
        <f t="shared" si="20"/>
        <v>-68.92332895609324</v>
      </c>
      <c r="AS9" s="36">
        <f t="shared" si="21"/>
        <v>412.2165509162413</v>
      </c>
      <c r="AT9" s="36">
        <f t="shared" si="22"/>
        <v>69.49195458629421</v>
      </c>
    </row>
    <row r="10" spans="1:46" s="9" customFormat="1" ht="12.75">
      <c r="A10" s="35" t="s">
        <v>29</v>
      </c>
      <c r="B10" s="37">
        <v>224962</v>
      </c>
      <c r="C10" s="37">
        <v>177409</v>
      </c>
      <c r="D10" s="37">
        <v>159395</v>
      </c>
      <c r="E10" s="37">
        <v>188920</v>
      </c>
      <c r="F10" s="37">
        <v>194961</v>
      </c>
      <c r="G10" s="37">
        <v>208470</v>
      </c>
      <c r="H10" s="37">
        <v>199250</v>
      </c>
      <c r="I10" s="37">
        <v>203607</v>
      </c>
      <c r="J10" s="37">
        <v>224463</v>
      </c>
      <c r="K10" s="37">
        <v>182291</v>
      </c>
      <c r="L10" s="37">
        <v>236616</v>
      </c>
      <c r="M10" s="37">
        <v>202313</v>
      </c>
      <c r="N10" s="37">
        <v>161956</v>
      </c>
      <c r="O10" s="37">
        <v>194300</v>
      </c>
      <c r="P10" s="37">
        <v>191869</v>
      </c>
      <c r="Q10" s="37">
        <v>214902</v>
      </c>
      <c r="R10" s="37">
        <v>295957</v>
      </c>
      <c r="S10" s="37">
        <v>308511</v>
      </c>
      <c r="T10" s="37">
        <v>318674</v>
      </c>
      <c r="U10" s="37">
        <v>4020</v>
      </c>
      <c r="V10" s="37">
        <v>53081</v>
      </c>
      <c r="W10" s="37">
        <v>233099</v>
      </c>
      <c r="X10" s="37">
        <v>335259</v>
      </c>
      <c r="Y10" s="36">
        <f t="shared" si="1"/>
        <v>-21.138236679972618</v>
      </c>
      <c r="Z10" s="36">
        <f t="shared" si="2"/>
        <v>-10.15393807529494</v>
      </c>
      <c r="AA10" s="36">
        <f t="shared" si="3"/>
        <v>18.523165720380188</v>
      </c>
      <c r="AB10" s="36">
        <f t="shared" si="4"/>
        <v>3.197649798856659</v>
      </c>
      <c r="AC10" s="36">
        <f t="shared" si="5"/>
        <v>6.929078123316971</v>
      </c>
      <c r="AD10" s="36">
        <f t="shared" si="6"/>
        <v>-4.422698709646472</v>
      </c>
      <c r="AE10" s="36">
        <f t="shared" si="7"/>
        <v>2.186700125470514</v>
      </c>
      <c r="AF10" s="36">
        <f t="shared" si="8"/>
        <v>10.243262756192076</v>
      </c>
      <c r="AG10" s="36">
        <f t="shared" si="9"/>
        <v>-18.78795168914253</v>
      </c>
      <c r="AH10" s="36">
        <f t="shared" si="10"/>
        <v>29.801251844578175</v>
      </c>
      <c r="AI10" s="36">
        <f t="shared" si="11"/>
        <v>-14.497329005646279</v>
      </c>
      <c r="AJ10" s="36">
        <f t="shared" si="12"/>
        <v>-19.947803650778745</v>
      </c>
      <c r="AK10" s="36">
        <f t="shared" si="13"/>
        <v>19.97085628195312</v>
      </c>
      <c r="AL10" s="36">
        <f t="shared" si="14"/>
        <v>-1.2511580030880083</v>
      </c>
      <c r="AM10" s="36">
        <f t="shared" si="15"/>
        <v>12.004544767523676</v>
      </c>
      <c r="AN10" s="36">
        <f t="shared" si="16"/>
        <v>37.71719202241022</v>
      </c>
      <c r="AO10" s="36">
        <f t="shared" si="17"/>
        <v>4.241832428359525</v>
      </c>
      <c r="AP10" s="36">
        <f t="shared" si="18"/>
        <v>3.294209930926288</v>
      </c>
      <c r="AQ10" s="36">
        <f t="shared" si="19"/>
        <v>-98.73852275366049</v>
      </c>
      <c r="AR10" s="36">
        <f t="shared" si="20"/>
        <v>1220.4228855721392</v>
      </c>
      <c r="AS10" s="36">
        <f t="shared" si="21"/>
        <v>339.13829807275675</v>
      </c>
      <c r="AT10" s="36">
        <f t="shared" si="22"/>
        <v>43.82687184415205</v>
      </c>
    </row>
    <row r="11" spans="1:46" s="9" customFormat="1" ht="12.75">
      <c r="A11" s="35" t="s">
        <v>30</v>
      </c>
      <c r="B11" s="37">
        <v>272310</v>
      </c>
      <c r="C11" s="37">
        <v>246053</v>
      </c>
      <c r="D11" s="37">
        <v>214270</v>
      </c>
      <c r="E11" s="37">
        <v>239067</v>
      </c>
      <c r="F11" s="37">
        <v>263645</v>
      </c>
      <c r="G11" s="37">
        <v>251317</v>
      </c>
      <c r="H11" s="37">
        <v>249601</v>
      </c>
      <c r="I11" s="37">
        <v>272955</v>
      </c>
      <c r="J11" s="37">
        <v>250355</v>
      </c>
      <c r="K11" s="37">
        <v>267145</v>
      </c>
      <c r="L11" s="37">
        <v>267265</v>
      </c>
      <c r="M11" s="37">
        <v>237759</v>
      </c>
      <c r="N11" s="37">
        <v>265761</v>
      </c>
      <c r="O11" s="37">
        <v>273204</v>
      </c>
      <c r="P11" s="37">
        <v>269081</v>
      </c>
      <c r="Q11" s="37">
        <v>343806</v>
      </c>
      <c r="R11" s="37">
        <v>392262</v>
      </c>
      <c r="S11" s="37">
        <v>403958</v>
      </c>
      <c r="T11" s="37">
        <v>423571</v>
      </c>
      <c r="U11" s="37">
        <v>5494</v>
      </c>
      <c r="V11" s="37">
        <v>113096</v>
      </c>
      <c r="W11" s="37">
        <v>290108</v>
      </c>
      <c r="X11" s="37">
        <v>373621</v>
      </c>
      <c r="Y11" s="36">
        <f t="shared" si="1"/>
        <v>-9.642319415372185</v>
      </c>
      <c r="Z11" s="36">
        <f t="shared" si="2"/>
        <v>-12.917135739048092</v>
      </c>
      <c r="AA11" s="36">
        <f t="shared" si="3"/>
        <v>11.572782004013629</v>
      </c>
      <c r="AB11" s="36">
        <f t="shared" si="4"/>
        <v>10.280799943112182</v>
      </c>
      <c r="AC11" s="36">
        <f t="shared" si="5"/>
        <v>-4.675984752223634</v>
      </c>
      <c r="AD11" s="36">
        <f t="shared" si="6"/>
        <v>-0.6828029938285114</v>
      </c>
      <c r="AE11" s="36">
        <f t="shared" si="7"/>
        <v>9.356533026710629</v>
      </c>
      <c r="AF11" s="36">
        <f t="shared" si="8"/>
        <v>-8.279753072850836</v>
      </c>
      <c r="AG11" s="36">
        <f t="shared" si="9"/>
        <v>6.706476802939826</v>
      </c>
      <c r="AH11" s="36">
        <f t="shared" si="10"/>
        <v>0.04491942578000711</v>
      </c>
      <c r="AI11" s="36">
        <f t="shared" si="11"/>
        <v>-11.039979047013263</v>
      </c>
      <c r="AJ11" s="36">
        <f t="shared" si="12"/>
        <v>11.777472146164813</v>
      </c>
      <c r="AK11" s="36">
        <f t="shared" si="13"/>
        <v>2.800636662264215</v>
      </c>
      <c r="AL11" s="36">
        <f t="shared" si="14"/>
        <v>-1.5091287096821422</v>
      </c>
      <c r="AM11" s="36">
        <f t="shared" si="15"/>
        <v>27.77044830367064</v>
      </c>
      <c r="AN11" s="36">
        <f t="shared" si="16"/>
        <v>14.093994869199491</v>
      </c>
      <c r="AO11" s="36">
        <f t="shared" si="17"/>
        <v>2.981680611428076</v>
      </c>
      <c r="AP11" s="36">
        <f t="shared" si="18"/>
        <v>4.855207719614415</v>
      </c>
      <c r="AQ11" s="36">
        <f t="shared" si="19"/>
        <v>-98.70293292033685</v>
      </c>
      <c r="AR11" s="36">
        <f t="shared" si="20"/>
        <v>1958.5365853658536</v>
      </c>
      <c r="AS11" s="36">
        <f t="shared" si="21"/>
        <v>156.51481926858597</v>
      </c>
      <c r="AT11" s="36">
        <f t="shared" si="22"/>
        <v>28.78686558109394</v>
      </c>
    </row>
    <row r="12" spans="1:46" s="9" customFormat="1" ht="12.75">
      <c r="A12" s="35" t="s">
        <v>31</v>
      </c>
      <c r="B12" s="37">
        <v>287615</v>
      </c>
      <c r="C12" s="37">
        <v>257836</v>
      </c>
      <c r="D12" s="37">
        <v>246223</v>
      </c>
      <c r="E12" s="37">
        <v>235780</v>
      </c>
      <c r="F12" s="37">
        <v>266054</v>
      </c>
      <c r="G12" s="37">
        <v>264738</v>
      </c>
      <c r="H12" s="37">
        <v>273078</v>
      </c>
      <c r="I12" s="37">
        <v>308917</v>
      </c>
      <c r="J12" s="37">
        <v>276768</v>
      </c>
      <c r="K12" s="37">
        <v>291677</v>
      </c>
      <c r="L12" s="37">
        <v>304860</v>
      </c>
      <c r="M12" s="37">
        <v>304174</v>
      </c>
      <c r="N12" s="37">
        <v>293438</v>
      </c>
      <c r="O12" s="37">
        <v>320102</v>
      </c>
      <c r="P12" s="37">
        <v>310366</v>
      </c>
      <c r="Q12" s="37">
        <v>381162</v>
      </c>
      <c r="R12" s="37">
        <v>446853</v>
      </c>
      <c r="S12" s="37">
        <v>467876</v>
      </c>
      <c r="T12" s="37">
        <v>479081</v>
      </c>
      <c r="U12" s="37">
        <v>20567</v>
      </c>
      <c r="V12" s="37">
        <v>178579</v>
      </c>
      <c r="W12" s="37">
        <v>328939</v>
      </c>
      <c r="X12" s="37">
        <v>427340</v>
      </c>
      <c r="Y12" s="36">
        <f t="shared" si="1"/>
        <v>-10.353771534864315</v>
      </c>
      <c r="Z12" s="36">
        <f t="shared" si="2"/>
        <v>-4.504025814859058</v>
      </c>
      <c r="AA12" s="36">
        <f t="shared" si="3"/>
        <v>-4.241277216182079</v>
      </c>
      <c r="AB12" s="36">
        <f t="shared" si="4"/>
        <v>12.8399355331241</v>
      </c>
      <c r="AC12" s="36">
        <f t="shared" si="5"/>
        <v>-0.49463642719147244</v>
      </c>
      <c r="AD12" s="36">
        <f t="shared" si="6"/>
        <v>3.150284432155565</v>
      </c>
      <c r="AE12" s="36">
        <f t="shared" si="7"/>
        <v>13.124089088099373</v>
      </c>
      <c r="AF12" s="36">
        <f t="shared" si="8"/>
        <v>-10.407002528187183</v>
      </c>
      <c r="AG12" s="36">
        <f t="shared" si="9"/>
        <v>5.386822175974101</v>
      </c>
      <c r="AH12" s="36">
        <f t="shared" si="10"/>
        <v>4.519725586864923</v>
      </c>
      <c r="AI12" s="36">
        <f t="shared" si="11"/>
        <v>-0.22502132126221872</v>
      </c>
      <c r="AJ12" s="36">
        <f t="shared" si="12"/>
        <v>-3.5295587394057346</v>
      </c>
      <c r="AK12" s="36">
        <f t="shared" si="13"/>
        <v>9.086757679646126</v>
      </c>
      <c r="AL12" s="36">
        <f t="shared" si="14"/>
        <v>-3.0415305121492526</v>
      </c>
      <c r="AM12" s="36">
        <f t="shared" si="15"/>
        <v>22.810488262245222</v>
      </c>
      <c r="AN12" s="36">
        <f t="shared" si="16"/>
        <v>17.234404269050955</v>
      </c>
      <c r="AO12" s="36">
        <f t="shared" si="17"/>
        <v>4.704679167421948</v>
      </c>
      <c r="AP12" s="36">
        <f t="shared" si="18"/>
        <v>2.394865306192239</v>
      </c>
      <c r="AQ12" s="36">
        <f t="shared" si="19"/>
        <v>-95.70698900603448</v>
      </c>
      <c r="AR12" s="36">
        <f t="shared" si="20"/>
        <v>768.279282345505</v>
      </c>
      <c r="AS12" s="36">
        <f t="shared" si="21"/>
        <v>84.19803000352785</v>
      </c>
      <c r="AT12" s="36">
        <f t="shared" si="22"/>
        <v>29.914665029078343</v>
      </c>
    </row>
    <row r="13" spans="1:46" s="9" customFormat="1" ht="12.75">
      <c r="A13" s="35" t="s">
        <v>32</v>
      </c>
      <c r="B13" s="37">
        <v>348253</v>
      </c>
      <c r="C13" s="37">
        <v>307372</v>
      </c>
      <c r="D13" s="37">
        <v>301900</v>
      </c>
      <c r="E13" s="37">
        <v>308606</v>
      </c>
      <c r="F13" s="37">
        <v>336154</v>
      </c>
      <c r="G13" s="37">
        <v>328047</v>
      </c>
      <c r="H13" s="37">
        <v>359425</v>
      </c>
      <c r="I13" s="37">
        <v>358533</v>
      </c>
      <c r="J13" s="37">
        <v>338008</v>
      </c>
      <c r="K13" s="37">
        <v>353474</v>
      </c>
      <c r="L13" s="37">
        <v>373214</v>
      </c>
      <c r="M13" s="37">
        <v>351344</v>
      </c>
      <c r="N13" s="37">
        <v>330878</v>
      </c>
      <c r="O13" s="37">
        <v>373267</v>
      </c>
      <c r="P13" s="37">
        <v>384534</v>
      </c>
      <c r="Q13" s="37">
        <v>466164</v>
      </c>
      <c r="R13" s="37">
        <v>523287</v>
      </c>
      <c r="S13" s="37">
        <v>531864</v>
      </c>
      <c r="T13" s="37">
        <v>534192</v>
      </c>
      <c r="U13" s="37">
        <v>89217</v>
      </c>
      <c r="V13" s="37">
        <v>270367</v>
      </c>
      <c r="W13" s="37">
        <v>403250</v>
      </c>
      <c r="X13" s="37">
        <v>526245</v>
      </c>
      <c r="Y13" s="36">
        <f t="shared" si="1"/>
        <v>-11.738879492782546</v>
      </c>
      <c r="Z13" s="36">
        <f t="shared" si="2"/>
        <v>-1.7802532436266154</v>
      </c>
      <c r="AA13" s="36">
        <f t="shared" si="3"/>
        <v>2.2212653196422654</v>
      </c>
      <c r="AB13" s="36">
        <f t="shared" si="4"/>
        <v>8.926592483619892</v>
      </c>
      <c r="AC13" s="36">
        <f t="shared" si="5"/>
        <v>-2.411692260095075</v>
      </c>
      <c r="AD13" s="36">
        <f t="shared" si="6"/>
        <v>9.565092806823412</v>
      </c>
      <c r="AE13" s="36">
        <f t="shared" si="7"/>
        <v>-0.2481741670724073</v>
      </c>
      <c r="AF13" s="36">
        <f t="shared" si="8"/>
        <v>-5.724717111116689</v>
      </c>
      <c r="AG13" s="36">
        <f t="shared" si="9"/>
        <v>4.575631346003645</v>
      </c>
      <c r="AH13" s="36">
        <f t="shared" si="10"/>
        <v>5.584569162088301</v>
      </c>
      <c r="AI13" s="36">
        <f t="shared" si="11"/>
        <v>-5.859908792274673</v>
      </c>
      <c r="AJ13" s="36">
        <f t="shared" si="12"/>
        <v>-5.825060339724031</v>
      </c>
      <c r="AK13" s="36">
        <f t="shared" si="13"/>
        <v>12.811066314472402</v>
      </c>
      <c r="AL13" s="36">
        <f t="shared" si="14"/>
        <v>3.0184827482740237</v>
      </c>
      <c r="AM13" s="36">
        <f t="shared" si="15"/>
        <v>21.228291906567428</v>
      </c>
      <c r="AN13" s="36">
        <f t="shared" si="16"/>
        <v>12.25384199552089</v>
      </c>
      <c r="AO13" s="36">
        <f t="shared" si="17"/>
        <v>1.6390623118862115</v>
      </c>
      <c r="AP13" s="36">
        <f t="shared" si="18"/>
        <v>0.43770587969856956</v>
      </c>
      <c r="AQ13" s="36">
        <f t="shared" si="19"/>
        <v>-83.29870159043939</v>
      </c>
      <c r="AR13" s="36">
        <f t="shared" si="20"/>
        <v>203.04426286470067</v>
      </c>
      <c r="AS13" s="36">
        <f t="shared" si="21"/>
        <v>49.149119530120174</v>
      </c>
      <c r="AT13" s="36">
        <f t="shared" si="22"/>
        <v>30.50092994420335</v>
      </c>
    </row>
    <row r="14" spans="1:46" s="9" customFormat="1" ht="12.75">
      <c r="A14" s="35" t="s">
        <v>33</v>
      </c>
      <c r="B14" s="37">
        <v>351217</v>
      </c>
      <c r="C14" s="37">
        <v>320556</v>
      </c>
      <c r="D14" s="37">
        <v>330654</v>
      </c>
      <c r="E14" s="37">
        <v>338584</v>
      </c>
      <c r="F14" s="37">
        <v>368580</v>
      </c>
      <c r="G14" s="37">
        <v>322853</v>
      </c>
      <c r="H14" s="37">
        <v>374323</v>
      </c>
      <c r="I14" s="37">
        <v>388380</v>
      </c>
      <c r="J14" s="37">
        <v>354382</v>
      </c>
      <c r="K14" s="37">
        <v>379455</v>
      </c>
      <c r="L14" s="37">
        <v>383049</v>
      </c>
      <c r="M14" s="37">
        <v>362828</v>
      </c>
      <c r="N14" s="37">
        <v>337021</v>
      </c>
      <c r="O14" s="37">
        <v>380910</v>
      </c>
      <c r="P14" s="37">
        <v>387391</v>
      </c>
      <c r="Q14" s="37">
        <v>470984</v>
      </c>
      <c r="R14" s="37">
        <v>532389</v>
      </c>
      <c r="S14" s="37">
        <v>545580</v>
      </c>
      <c r="T14" s="37">
        <v>546599</v>
      </c>
      <c r="U14" s="37">
        <v>112183</v>
      </c>
      <c r="V14" s="37">
        <v>300364</v>
      </c>
      <c r="W14" s="37">
        <v>418500</v>
      </c>
      <c r="X14" s="37">
        <v>529154</v>
      </c>
      <c r="Y14" s="36">
        <f t="shared" si="1"/>
        <v>-8.729930498808429</v>
      </c>
      <c r="Z14" s="36">
        <f t="shared" si="2"/>
        <v>3.150151611574888</v>
      </c>
      <c r="AA14" s="36">
        <f t="shared" si="3"/>
        <v>2.3982773533663586</v>
      </c>
      <c r="AB14" s="36">
        <f t="shared" si="4"/>
        <v>8.859249108049996</v>
      </c>
      <c r="AC14" s="36">
        <f t="shared" si="5"/>
        <v>-12.406261869878996</v>
      </c>
      <c r="AD14" s="36">
        <f t="shared" si="6"/>
        <v>15.942239966796034</v>
      </c>
      <c r="AE14" s="36">
        <f t="shared" si="7"/>
        <v>3.755312924933814</v>
      </c>
      <c r="AF14" s="36">
        <f t="shared" si="8"/>
        <v>-8.75379782687059</v>
      </c>
      <c r="AG14" s="36">
        <f t="shared" si="9"/>
        <v>7.075133612881015</v>
      </c>
      <c r="AH14" s="36">
        <f t="shared" si="10"/>
        <v>0.9471478831481994</v>
      </c>
      <c r="AI14" s="36">
        <f t="shared" si="11"/>
        <v>-5.278959088784986</v>
      </c>
      <c r="AJ14" s="36">
        <f t="shared" si="12"/>
        <v>-7.112736613491792</v>
      </c>
      <c r="AK14" s="36">
        <f t="shared" si="13"/>
        <v>13.022630637259994</v>
      </c>
      <c r="AL14" s="36">
        <f t="shared" si="14"/>
        <v>1.7014517865112495</v>
      </c>
      <c r="AM14" s="36">
        <f t="shared" si="15"/>
        <v>21.578456907878603</v>
      </c>
      <c r="AN14" s="36">
        <f t="shared" si="16"/>
        <v>13.037597880182766</v>
      </c>
      <c r="AO14" s="36">
        <f t="shared" si="17"/>
        <v>2.477699576813195</v>
      </c>
      <c r="AP14" s="36">
        <f t="shared" si="18"/>
        <v>0.18677370871366253</v>
      </c>
      <c r="AQ14" s="36">
        <f t="shared" si="19"/>
        <v>-79.476179063628</v>
      </c>
      <c r="AR14" s="36">
        <f t="shared" si="20"/>
        <v>167.7446671955644</v>
      </c>
      <c r="AS14" s="36">
        <f t="shared" si="21"/>
        <v>39.33094511992116</v>
      </c>
      <c r="AT14" s="36">
        <f t="shared" si="22"/>
        <v>26.440621266427716</v>
      </c>
    </row>
    <row r="15" spans="1:46" s="9" customFormat="1" ht="12.75">
      <c r="A15" s="35" t="s">
        <v>34</v>
      </c>
      <c r="B15" s="37">
        <v>292052</v>
      </c>
      <c r="C15" s="37">
        <v>282954</v>
      </c>
      <c r="D15" s="37">
        <v>257600</v>
      </c>
      <c r="E15" s="37">
        <v>272347</v>
      </c>
      <c r="F15" s="37">
        <v>273396</v>
      </c>
      <c r="G15" s="37">
        <v>273647</v>
      </c>
      <c r="H15" s="37">
        <v>310146</v>
      </c>
      <c r="I15" s="37">
        <v>312796</v>
      </c>
      <c r="J15" s="37">
        <v>290982</v>
      </c>
      <c r="K15" s="37">
        <v>308187</v>
      </c>
      <c r="L15" s="37">
        <v>310123</v>
      </c>
      <c r="M15" s="37">
        <v>305376</v>
      </c>
      <c r="N15" s="37">
        <v>303840</v>
      </c>
      <c r="O15" s="37">
        <v>311659</v>
      </c>
      <c r="P15" s="37">
        <v>326745</v>
      </c>
      <c r="Q15" s="37">
        <v>413697</v>
      </c>
      <c r="R15" s="37">
        <v>470089</v>
      </c>
      <c r="S15" s="37">
        <v>488554</v>
      </c>
      <c r="T15" s="37">
        <v>495256</v>
      </c>
      <c r="U15" s="37">
        <v>77918</v>
      </c>
      <c r="V15" s="37">
        <v>282320</v>
      </c>
      <c r="W15" s="37">
        <v>368089</v>
      </c>
      <c r="X15" s="37">
        <v>462529</v>
      </c>
      <c r="Y15" s="36">
        <f t="shared" si="1"/>
        <v>-3.1151986632517494</v>
      </c>
      <c r="Z15" s="36">
        <f t="shared" si="2"/>
        <v>-8.960467072386324</v>
      </c>
      <c r="AA15" s="36">
        <f t="shared" si="3"/>
        <v>5.724767080745342</v>
      </c>
      <c r="AB15" s="36">
        <f t="shared" si="4"/>
        <v>0.3851703892460721</v>
      </c>
      <c r="AC15" s="36">
        <f t="shared" si="5"/>
        <v>0.0918082195789258</v>
      </c>
      <c r="AD15" s="36">
        <f t="shared" si="6"/>
        <v>13.337986530091687</v>
      </c>
      <c r="AE15" s="36">
        <f t="shared" si="7"/>
        <v>0.8544362977436434</v>
      </c>
      <c r="AF15" s="36">
        <f t="shared" si="8"/>
        <v>-6.973874346219261</v>
      </c>
      <c r="AG15" s="36">
        <f t="shared" si="9"/>
        <v>5.912736870321876</v>
      </c>
      <c r="AH15" s="36">
        <f t="shared" si="10"/>
        <v>0.6281900274833138</v>
      </c>
      <c r="AI15" s="36">
        <f t="shared" si="11"/>
        <v>-1.530682987072871</v>
      </c>
      <c r="AJ15" s="36">
        <f t="shared" si="12"/>
        <v>-0.5029864822382898</v>
      </c>
      <c r="AK15" s="36">
        <f t="shared" si="13"/>
        <v>2.573393891521854</v>
      </c>
      <c r="AL15" s="36">
        <f t="shared" si="14"/>
        <v>4.840546879762818</v>
      </c>
      <c r="AM15" s="36">
        <f t="shared" si="15"/>
        <v>26.611577835927097</v>
      </c>
      <c r="AN15" s="36">
        <f t="shared" si="16"/>
        <v>13.631232520419534</v>
      </c>
      <c r="AO15" s="36">
        <f t="shared" si="17"/>
        <v>3.9279795953532206</v>
      </c>
      <c r="AP15" s="36">
        <f t="shared" si="18"/>
        <v>1.3718033216389591</v>
      </c>
      <c r="AQ15" s="36">
        <f t="shared" si="19"/>
        <v>-84.26712649619591</v>
      </c>
      <c r="AR15" s="36">
        <f t="shared" si="20"/>
        <v>262.3296285838959</v>
      </c>
      <c r="AS15" s="36">
        <f t="shared" si="21"/>
        <v>30.38006517427033</v>
      </c>
      <c r="AT15" s="36">
        <f t="shared" si="22"/>
        <v>25.656838427662876</v>
      </c>
    </row>
    <row r="16" spans="1:46" s="9" customFormat="1" ht="12.75">
      <c r="A16" s="35" t="s">
        <v>35</v>
      </c>
      <c r="B16" s="37">
        <v>230180</v>
      </c>
      <c r="C16" s="37">
        <v>243620</v>
      </c>
      <c r="D16" s="37">
        <v>240540</v>
      </c>
      <c r="E16" s="37">
        <v>249549</v>
      </c>
      <c r="F16" s="37">
        <v>258257</v>
      </c>
      <c r="G16" s="37">
        <v>253577</v>
      </c>
      <c r="H16" s="37">
        <v>267352</v>
      </c>
      <c r="I16" s="37">
        <v>268034</v>
      </c>
      <c r="J16" s="37">
        <v>249461</v>
      </c>
      <c r="K16" s="37">
        <v>265446</v>
      </c>
      <c r="L16" s="37">
        <v>266999</v>
      </c>
      <c r="M16" s="37">
        <v>252241</v>
      </c>
      <c r="N16" s="37">
        <v>237597</v>
      </c>
      <c r="O16" s="37">
        <v>247495</v>
      </c>
      <c r="P16" s="37">
        <v>241165</v>
      </c>
      <c r="Q16" s="37">
        <v>344299</v>
      </c>
      <c r="R16" s="37">
        <v>397239</v>
      </c>
      <c r="S16" s="37">
        <v>400794</v>
      </c>
      <c r="T16" s="37">
        <v>412194</v>
      </c>
      <c r="U16" s="37">
        <v>77455</v>
      </c>
      <c r="V16" s="37">
        <v>303460</v>
      </c>
      <c r="W16" s="37">
        <v>350470</v>
      </c>
      <c r="X16" s="37"/>
      <c r="Y16" s="36">
        <f t="shared" si="1"/>
        <v>5.8389086801633505</v>
      </c>
      <c r="Z16" s="36">
        <f t="shared" si="2"/>
        <v>-1.2642640177325342</v>
      </c>
      <c r="AA16" s="36">
        <f t="shared" si="3"/>
        <v>3.7453230231978054</v>
      </c>
      <c r="AB16" s="36">
        <f t="shared" si="4"/>
        <v>3.4894950490685197</v>
      </c>
      <c r="AC16" s="36">
        <f t="shared" si="5"/>
        <v>-1.8121483638391216</v>
      </c>
      <c r="AD16" s="36">
        <f t="shared" si="6"/>
        <v>5.432275009168812</v>
      </c>
      <c r="AE16" s="36">
        <f t="shared" si="7"/>
        <v>0.2550944073730512</v>
      </c>
      <c r="AF16" s="36">
        <f t="shared" si="8"/>
        <v>-6.929344784616877</v>
      </c>
      <c r="AG16" s="36">
        <f t="shared" si="9"/>
        <v>6.407815249678306</v>
      </c>
      <c r="AH16" s="36">
        <f t="shared" si="10"/>
        <v>0.5850530804758783</v>
      </c>
      <c r="AI16" s="36">
        <f t="shared" si="11"/>
        <v>-5.5273615256985975</v>
      </c>
      <c r="AJ16" s="36">
        <f t="shared" si="12"/>
        <v>-5.805558969398313</v>
      </c>
      <c r="AK16" s="36">
        <f t="shared" si="13"/>
        <v>4.165877515288493</v>
      </c>
      <c r="AL16" s="36">
        <f t="shared" si="14"/>
        <v>-2.5576274268167034</v>
      </c>
      <c r="AM16" s="36">
        <f t="shared" si="15"/>
        <v>42.76491198971659</v>
      </c>
      <c r="AN16" s="36">
        <f t="shared" si="16"/>
        <v>15.376170131194108</v>
      </c>
      <c r="AO16" s="36">
        <f t="shared" si="17"/>
        <v>0.8949272352412527</v>
      </c>
      <c r="AP16" s="36">
        <f t="shared" si="18"/>
        <v>2.844353957394572</v>
      </c>
      <c r="AQ16" s="36">
        <f t="shared" si="19"/>
        <v>-81.20909086498105</v>
      </c>
      <c r="AR16" s="36">
        <f t="shared" si="20"/>
        <v>291.7887805822736</v>
      </c>
      <c r="AS16" s="36">
        <f t="shared" si="21"/>
        <v>15.491333289395637</v>
      </c>
      <c r="AT16" s="36"/>
    </row>
    <row r="17" spans="1:46" s="9" customFormat="1" ht="12.75">
      <c r="A17" s="35" t="s">
        <v>36</v>
      </c>
      <c r="B17" s="37">
        <v>97183</v>
      </c>
      <c r="C17" s="37">
        <v>105920</v>
      </c>
      <c r="D17" s="37">
        <v>107554</v>
      </c>
      <c r="E17" s="37">
        <v>109059</v>
      </c>
      <c r="F17" s="37">
        <v>106677</v>
      </c>
      <c r="G17" s="37">
        <v>111809</v>
      </c>
      <c r="H17" s="37">
        <v>120225</v>
      </c>
      <c r="I17" s="37">
        <v>129822</v>
      </c>
      <c r="J17" s="37">
        <v>126211</v>
      </c>
      <c r="K17" s="37">
        <v>134002</v>
      </c>
      <c r="L17" s="37">
        <v>120398</v>
      </c>
      <c r="M17" s="37">
        <v>108539</v>
      </c>
      <c r="N17" s="37">
        <v>100285</v>
      </c>
      <c r="O17" s="37">
        <v>112264</v>
      </c>
      <c r="P17" s="37">
        <v>125836</v>
      </c>
      <c r="Q17" s="37">
        <v>160621</v>
      </c>
      <c r="R17" s="37">
        <v>176829</v>
      </c>
      <c r="S17" s="37">
        <v>184523</v>
      </c>
      <c r="T17" s="37">
        <v>199359</v>
      </c>
      <c r="U17" s="37">
        <v>21082</v>
      </c>
      <c r="V17" s="37">
        <v>131400</v>
      </c>
      <c r="W17" s="37">
        <v>176783</v>
      </c>
      <c r="X17" s="37"/>
      <c r="Y17" s="36">
        <f t="shared" si="1"/>
        <v>8.99025549736065</v>
      </c>
      <c r="Z17" s="36">
        <f t="shared" si="2"/>
        <v>1.5426737160120847</v>
      </c>
      <c r="AA17" s="36">
        <f t="shared" si="3"/>
        <v>1.399297097272068</v>
      </c>
      <c r="AB17" s="36">
        <f t="shared" si="4"/>
        <v>-2.1841388606167302</v>
      </c>
      <c r="AC17" s="36">
        <f t="shared" si="5"/>
        <v>4.81078395530433</v>
      </c>
      <c r="AD17" s="36">
        <f t="shared" si="6"/>
        <v>7.527122145802216</v>
      </c>
      <c r="AE17" s="36">
        <f t="shared" si="7"/>
        <v>7.9825327510917035</v>
      </c>
      <c r="AF17" s="36">
        <f t="shared" si="8"/>
        <v>-2.781500824205451</v>
      </c>
      <c r="AG17" s="36">
        <f t="shared" si="9"/>
        <v>6.172996014610454</v>
      </c>
      <c r="AH17" s="36">
        <f t="shared" si="10"/>
        <v>-10.15208728227937</v>
      </c>
      <c r="AI17" s="36">
        <f t="shared" si="11"/>
        <v>-9.84983139254805</v>
      </c>
      <c r="AJ17" s="36">
        <f t="shared" si="12"/>
        <v>-7.604639806889689</v>
      </c>
      <c r="AK17" s="36">
        <f t="shared" si="13"/>
        <v>11.9449568729122</v>
      </c>
      <c r="AL17" s="36">
        <f t="shared" si="14"/>
        <v>12.089360792417873</v>
      </c>
      <c r="AM17" s="36">
        <f t="shared" si="15"/>
        <v>27.64312279474872</v>
      </c>
      <c r="AN17" s="36">
        <f t="shared" si="16"/>
        <v>10.09083494686249</v>
      </c>
      <c r="AO17" s="36">
        <f t="shared" si="17"/>
        <v>4.3510962568357</v>
      </c>
      <c r="AP17" s="36">
        <f t="shared" si="18"/>
        <v>8.04019011180178</v>
      </c>
      <c r="AQ17" s="36">
        <f t="shared" si="19"/>
        <v>-89.42510746943955</v>
      </c>
      <c r="AR17" s="36">
        <f t="shared" si="20"/>
        <v>523.280523669481</v>
      </c>
      <c r="AS17" s="36">
        <f t="shared" si="21"/>
        <v>34.53805175038052</v>
      </c>
      <c r="AT17" s="36"/>
    </row>
    <row r="18" spans="1:46" s="10" customFormat="1" ht="12.75">
      <c r="A18" s="35" t="s">
        <v>37</v>
      </c>
      <c r="B18" s="37">
        <v>97869</v>
      </c>
      <c r="C18" s="37">
        <v>108801</v>
      </c>
      <c r="D18" s="37">
        <v>112377</v>
      </c>
      <c r="E18" s="37">
        <v>114902</v>
      </c>
      <c r="F18" s="37">
        <v>112047</v>
      </c>
      <c r="G18" s="37">
        <v>121548</v>
      </c>
      <c r="H18" s="37">
        <v>136684</v>
      </c>
      <c r="I18" s="37">
        <v>134363</v>
      </c>
      <c r="J18" s="37">
        <v>129434</v>
      </c>
      <c r="K18" s="37">
        <v>128300</v>
      </c>
      <c r="L18" s="37">
        <v>118676</v>
      </c>
      <c r="M18" s="37">
        <v>108110</v>
      </c>
      <c r="N18" s="37">
        <v>102646</v>
      </c>
      <c r="O18" s="37">
        <v>112624</v>
      </c>
      <c r="P18" s="37">
        <v>117172</v>
      </c>
      <c r="Q18" s="37">
        <v>154931</v>
      </c>
      <c r="R18" s="37">
        <v>166916</v>
      </c>
      <c r="S18" s="37">
        <v>173602</v>
      </c>
      <c r="T18" s="37">
        <v>185791</v>
      </c>
      <c r="U18" s="37">
        <v>23678</v>
      </c>
      <c r="V18" s="37">
        <v>110911</v>
      </c>
      <c r="W18" s="37">
        <v>180130</v>
      </c>
      <c r="X18" s="37"/>
      <c r="Y18" s="36">
        <f t="shared" si="1"/>
        <v>11.170033412009932</v>
      </c>
      <c r="Z18" s="36">
        <f t="shared" si="2"/>
        <v>3.28673449692558</v>
      </c>
      <c r="AA18" s="36">
        <f t="shared" si="3"/>
        <v>2.246901056265962</v>
      </c>
      <c r="AB18" s="36">
        <f t="shared" si="4"/>
        <v>-2.4847261144279473</v>
      </c>
      <c r="AC18" s="36">
        <f t="shared" si="5"/>
        <v>8.479477362178372</v>
      </c>
      <c r="AD18" s="36">
        <f t="shared" si="6"/>
        <v>12.452693586072993</v>
      </c>
      <c r="AE18" s="36">
        <f t="shared" si="7"/>
        <v>-1.6980773170232069</v>
      </c>
      <c r="AF18" s="36">
        <f t="shared" si="8"/>
        <v>-3.668420621748547</v>
      </c>
      <c r="AG18" s="36">
        <f t="shared" si="9"/>
        <v>-0.8761221935503809</v>
      </c>
      <c r="AH18" s="36">
        <f t="shared" si="10"/>
        <v>-7.501169134840219</v>
      </c>
      <c r="AI18" s="36">
        <f t="shared" si="11"/>
        <v>-8.903232330041458</v>
      </c>
      <c r="AJ18" s="36">
        <f t="shared" si="12"/>
        <v>-5.054111553047822</v>
      </c>
      <c r="AK18" s="36">
        <f t="shared" si="13"/>
        <v>9.720787950821268</v>
      </c>
      <c r="AL18" s="36">
        <f t="shared" si="14"/>
        <v>4.038215655632903</v>
      </c>
      <c r="AM18" s="36">
        <f t="shared" si="15"/>
        <v>32.22527566312771</v>
      </c>
      <c r="AN18" s="36">
        <f t="shared" si="16"/>
        <v>7.735701699466214</v>
      </c>
      <c r="AO18" s="36">
        <f t="shared" si="17"/>
        <v>4.005607611013923</v>
      </c>
      <c r="AP18" s="36">
        <f t="shared" si="18"/>
        <v>7.021232474280251</v>
      </c>
      <c r="AQ18" s="36">
        <f t="shared" si="19"/>
        <v>-87.25557212136218</v>
      </c>
      <c r="AR18" s="36">
        <f t="shared" si="20"/>
        <v>368.4137173747783</v>
      </c>
      <c r="AS18" s="36">
        <f t="shared" si="21"/>
        <v>62.40949950861502</v>
      </c>
      <c r="AT18" s="36"/>
    </row>
    <row r="19" spans="1:46" s="37" customFormat="1" ht="12.75">
      <c r="A19" s="148" t="s">
        <v>50</v>
      </c>
      <c r="B19" s="39">
        <f aca="true" t="shared" si="23" ref="B19:L19">SUM(B7:B18)</f>
        <v>2505996</v>
      </c>
      <c r="C19" s="39">
        <f t="shared" si="23"/>
        <v>2352534</v>
      </c>
      <c r="D19" s="39">
        <f t="shared" si="23"/>
        <v>2251995</v>
      </c>
      <c r="E19" s="39">
        <f t="shared" si="23"/>
        <v>2369926</v>
      </c>
      <c r="F19" s="39">
        <f t="shared" si="23"/>
        <v>2497971</v>
      </c>
      <c r="G19" s="39">
        <f t="shared" si="23"/>
        <v>2436889</v>
      </c>
      <c r="H19" s="39">
        <f t="shared" si="23"/>
        <v>2640385</v>
      </c>
      <c r="I19" s="149">
        <f t="shared" si="23"/>
        <v>2745921</v>
      </c>
      <c r="J19" s="149">
        <f t="shared" si="23"/>
        <v>2580167</v>
      </c>
      <c r="K19" s="149">
        <f t="shared" si="23"/>
        <v>2682106</v>
      </c>
      <c r="L19" s="149">
        <f t="shared" si="23"/>
        <v>2740005</v>
      </c>
      <c r="M19" s="149">
        <f aca="true" t="shared" si="24" ref="M19:W19">SUM(M7:M18)</f>
        <v>2570334</v>
      </c>
      <c r="N19" s="149">
        <f t="shared" si="24"/>
        <v>2416703</v>
      </c>
      <c r="O19" s="149">
        <f t="shared" si="24"/>
        <v>2616020</v>
      </c>
      <c r="P19" s="149">
        <f t="shared" si="24"/>
        <v>2658446</v>
      </c>
      <c r="Q19" s="149">
        <f t="shared" si="24"/>
        <v>3319325</v>
      </c>
      <c r="R19" s="149">
        <f t="shared" si="24"/>
        <v>3867604</v>
      </c>
      <c r="S19" s="149">
        <f t="shared" si="24"/>
        <v>4037714</v>
      </c>
      <c r="T19" s="149">
        <f t="shared" si="24"/>
        <v>4116476</v>
      </c>
      <c r="U19" s="149">
        <f t="shared" si="24"/>
        <v>840042</v>
      </c>
      <c r="V19" s="149">
        <f t="shared" si="24"/>
        <v>1801833</v>
      </c>
      <c r="W19" s="149">
        <f t="shared" si="24"/>
        <v>3072352</v>
      </c>
      <c r="X19" s="149"/>
      <c r="Y19" s="40">
        <f t="shared" si="1"/>
        <v>-6.123792695598876</v>
      </c>
      <c r="Z19" s="40">
        <f t="shared" si="2"/>
        <v>-4.273647054622803</v>
      </c>
      <c r="AA19" s="40">
        <f t="shared" si="3"/>
        <v>5.236734539819138</v>
      </c>
      <c r="AB19" s="40">
        <f t="shared" si="4"/>
        <v>5.402911314530496</v>
      </c>
      <c r="AC19" s="40">
        <f t="shared" si="5"/>
        <v>-2.445264576730475</v>
      </c>
      <c r="AD19" s="40">
        <f t="shared" si="6"/>
        <v>8.350647075020651</v>
      </c>
      <c r="AE19" s="40">
        <f t="shared" si="7"/>
        <v>3.9969928627832685</v>
      </c>
      <c r="AF19" s="40">
        <f t="shared" si="8"/>
        <v>-6.0363717674324935</v>
      </c>
      <c r="AG19" s="40">
        <f t="shared" si="9"/>
        <v>3.9508682965094897</v>
      </c>
      <c r="AH19" s="40">
        <f t="shared" si="10"/>
        <v>2.1587140851256437</v>
      </c>
      <c r="AI19" s="40">
        <f t="shared" si="11"/>
        <v>-6.192360962844958</v>
      </c>
      <c r="AJ19" s="40">
        <f t="shared" si="12"/>
        <v>-5.977083133942903</v>
      </c>
      <c r="AK19" s="40">
        <f t="shared" si="13"/>
        <v>8.247476003464223</v>
      </c>
      <c r="AL19" s="40">
        <f t="shared" si="14"/>
        <v>1.6217765919220801</v>
      </c>
      <c r="AM19" s="40">
        <f t="shared" si="15"/>
        <v>24.85959842705099</v>
      </c>
      <c r="AN19" s="40">
        <f t="shared" si="16"/>
        <v>16.517785995646705</v>
      </c>
      <c r="AO19" s="40">
        <f t="shared" si="17"/>
        <v>4.398330335784119</v>
      </c>
      <c r="AP19" s="40">
        <f t="shared" si="18"/>
        <v>1.9506582189823252</v>
      </c>
      <c r="AQ19" s="238">
        <f t="shared" si="19"/>
        <v>-79.59317629933953</v>
      </c>
      <c r="AR19" s="238">
        <f>(V19-U19)/U19*100</f>
        <v>114.49320391123301</v>
      </c>
      <c r="AS19" s="238">
        <f>(W19-V19)/V19*100</f>
        <v>70.5125835746154</v>
      </c>
      <c r="AT19" s="238"/>
    </row>
    <row r="20" spans="1:24" s="9" customFormat="1" ht="12.75">
      <c r="A20" s="143"/>
      <c r="I20" s="34"/>
      <c r="J20" s="39"/>
      <c r="K20" s="39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24" s="9" customFormat="1" ht="14.25">
      <c r="A21" s="143"/>
      <c r="M21" s="150"/>
      <c r="N21" s="150"/>
      <c r="O21" s="150"/>
      <c r="P21" s="219"/>
      <c r="Q21" s="220"/>
      <c r="R21" s="220"/>
      <c r="S21" s="220"/>
      <c r="T21" s="220"/>
      <c r="U21" s="220"/>
      <c r="V21" s="220"/>
      <c r="W21" s="220"/>
      <c r="X21" s="220"/>
    </row>
    <row r="22" spans="1:25" s="9" customFormat="1" ht="14.25">
      <c r="A22" s="140" t="s">
        <v>93</v>
      </c>
      <c r="B22" s="141"/>
      <c r="C22" s="10"/>
      <c r="D22" s="10"/>
      <c r="E22" s="10"/>
      <c r="F22" s="10"/>
      <c r="G22" s="10"/>
      <c r="H22" s="10"/>
      <c r="I22" s="142"/>
      <c r="J22" s="10"/>
      <c r="K22" s="38"/>
      <c r="L22" s="38"/>
      <c r="M22" s="151"/>
      <c r="N22" s="152"/>
      <c r="O22" s="152"/>
      <c r="P22" s="221"/>
      <c r="Q22" s="221"/>
      <c r="R22" s="221"/>
      <c r="S22" s="221"/>
      <c r="V22" s="239"/>
      <c r="W22" s="239"/>
      <c r="X22" s="239"/>
      <c r="Y22" s="221"/>
    </row>
    <row r="23" spans="1:9" s="9" customFormat="1" ht="12.75">
      <c r="A23" s="143"/>
      <c r="I23" s="34"/>
    </row>
    <row r="24" spans="1:46" s="9" customFormat="1" ht="35.25" customHeight="1">
      <c r="A24" s="144" t="s">
        <v>77</v>
      </c>
      <c r="B24" s="145">
        <v>2001</v>
      </c>
      <c r="C24" s="145">
        <v>2002</v>
      </c>
      <c r="D24" s="145">
        <v>2003</v>
      </c>
      <c r="E24" s="145">
        <v>2004</v>
      </c>
      <c r="F24" s="145">
        <v>2005</v>
      </c>
      <c r="G24" s="145">
        <v>2006</v>
      </c>
      <c r="H24" s="145">
        <v>2007</v>
      </c>
      <c r="I24" s="146">
        <v>2008</v>
      </c>
      <c r="J24" s="145">
        <v>2009</v>
      </c>
      <c r="K24" s="145">
        <v>2010</v>
      </c>
      <c r="L24" s="145">
        <v>2011</v>
      </c>
      <c r="M24" s="145">
        <v>2012</v>
      </c>
      <c r="N24" s="145">
        <v>2013</v>
      </c>
      <c r="O24" s="145">
        <v>2014</v>
      </c>
      <c r="P24" s="145">
        <v>2015</v>
      </c>
      <c r="Q24" s="145">
        <v>2016</v>
      </c>
      <c r="R24" s="145">
        <v>2017</v>
      </c>
      <c r="S24" s="145">
        <v>2018</v>
      </c>
      <c r="T24" s="145">
        <v>2019</v>
      </c>
      <c r="U24" s="145">
        <v>2020</v>
      </c>
      <c r="V24" s="145">
        <v>2021</v>
      </c>
      <c r="W24" s="145">
        <v>2022</v>
      </c>
      <c r="X24" s="145">
        <v>2023</v>
      </c>
      <c r="Y24" s="147" t="s">
        <v>78</v>
      </c>
      <c r="Z24" s="147" t="s">
        <v>79</v>
      </c>
      <c r="AA24" s="147" t="s">
        <v>80</v>
      </c>
      <c r="AB24" s="147" t="s">
        <v>81</v>
      </c>
      <c r="AC24" s="147" t="s">
        <v>82</v>
      </c>
      <c r="AD24" s="147" t="s">
        <v>83</v>
      </c>
      <c r="AE24" s="147" t="s">
        <v>84</v>
      </c>
      <c r="AF24" s="147" t="s">
        <v>85</v>
      </c>
      <c r="AG24" s="147" t="s">
        <v>86</v>
      </c>
      <c r="AH24" s="147" t="s">
        <v>87</v>
      </c>
      <c r="AI24" s="147" t="s">
        <v>88</v>
      </c>
      <c r="AJ24" s="147" t="s">
        <v>89</v>
      </c>
      <c r="AK24" s="147" t="s">
        <v>90</v>
      </c>
      <c r="AL24" s="147" t="s">
        <v>91</v>
      </c>
      <c r="AM24" s="147" t="s">
        <v>92</v>
      </c>
      <c r="AN24" s="147" t="s">
        <v>132</v>
      </c>
      <c r="AO24" s="147" t="s">
        <v>133</v>
      </c>
      <c r="AP24" s="147" t="s">
        <v>134</v>
      </c>
      <c r="AQ24" s="147" t="s">
        <v>135</v>
      </c>
      <c r="AR24" s="147" t="s">
        <v>136</v>
      </c>
      <c r="AS24" s="147" t="s">
        <v>137</v>
      </c>
      <c r="AT24" s="147" t="s">
        <v>138</v>
      </c>
    </row>
    <row r="25" spans="1:46" s="9" customFormat="1" ht="14.25">
      <c r="A25" s="35" t="s">
        <v>26</v>
      </c>
      <c r="B25" s="37">
        <v>28759</v>
      </c>
      <c r="C25" s="37">
        <v>27035</v>
      </c>
      <c r="D25" s="37">
        <v>29096</v>
      </c>
      <c r="E25" s="37">
        <v>27162</v>
      </c>
      <c r="F25" s="37">
        <v>29059</v>
      </c>
      <c r="G25" s="37">
        <v>29487</v>
      </c>
      <c r="H25" s="37">
        <v>26209</v>
      </c>
      <c r="I25" s="37">
        <v>25967</v>
      </c>
      <c r="J25" s="37">
        <v>24574</v>
      </c>
      <c r="K25" s="37">
        <v>24162</v>
      </c>
      <c r="L25" s="37">
        <v>22870</v>
      </c>
      <c r="M25" s="37">
        <v>23070</v>
      </c>
      <c r="N25" s="37">
        <v>24188</v>
      </c>
      <c r="O25" s="37">
        <v>28283</v>
      </c>
      <c r="P25" s="37">
        <v>34434</v>
      </c>
      <c r="Q25" s="37">
        <v>33866</v>
      </c>
      <c r="R25" s="37">
        <v>33673</v>
      </c>
      <c r="S25" s="37">
        <v>36226</v>
      </c>
      <c r="T25" s="37">
        <v>49516</v>
      </c>
      <c r="U25" s="37">
        <v>58435</v>
      </c>
      <c r="V25" s="181">
        <v>1503</v>
      </c>
      <c r="W25" s="181">
        <v>27894</v>
      </c>
      <c r="X25" s="181">
        <v>69720</v>
      </c>
      <c r="Y25" s="36">
        <f aca="true" t="shared" si="25" ref="Y25:AT25">(C25-B25)/B25*100</f>
        <v>-5.994645154560311</v>
      </c>
      <c r="Z25" s="36">
        <f t="shared" si="25"/>
        <v>7.62345108193083</v>
      </c>
      <c r="AA25" s="36">
        <f t="shared" si="25"/>
        <v>-6.646961781688204</v>
      </c>
      <c r="AB25" s="36">
        <f t="shared" si="25"/>
        <v>6.984021795154996</v>
      </c>
      <c r="AC25" s="36">
        <f t="shared" si="25"/>
        <v>1.4728655493994975</v>
      </c>
      <c r="AD25" s="36">
        <f t="shared" si="25"/>
        <v>-11.1167633194289</v>
      </c>
      <c r="AE25" s="36">
        <f t="shared" si="25"/>
        <v>-0.9233469418901904</v>
      </c>
      <c r="AF25" s="36">
        <f t="shared" si="25"/>
        <v>-5.364501097546887</v>
      </c>
      <c r="AG25" s="36">
        <f t="shared" si="25"/>
        <v>-1.676568731179295</v>
      </c>
      <c r="AH25" s="36">
        <f t="shared" si="25"/>
        <v>-5.347239466931546</v>
      </c>
      <c r="AI25" s="36">
        <f t="shared" si="25"/>
        <v>0.874508089199825</v>
      </c>
      <c r="AJ25" s="36">
        <f t="shared" si="25"/>
        <v>4.846120502817512</v>
      </c>
      <c r="AK25" s="36">
        <f t="shared" si="25"/>
        <v>16.92988258640648</v>
      </c>
      <c r="AL25" s="36">
        <f t="shared" si="25"/>
        <v>21.7480465297175</v>
      </c>
      <c r="AM25" s="36">
        <f t="shared" si="25"/>
        <v>-1.64953243886856</v>
      </c>
      <c r="AN25" s="36">
        <f t="shared" si="25"/>
        <v>-0.5698931081320499</v>
      </c>
      <c r="AO25" s="36">
        <f t="shared" si="25"/>
        <v>7.581742048525525</v>
      </c>
      <c r="AP25" s="36">
        <f t="shared" si="25"/>
        <v>36.6863578645172</v>
      </c>
      <c r="AQ25" s="36">
        <f t="shared" si="25"/>
        <v>18.012359641328054</v>
      </c>
      <c r="AR25" s="36">
        <f t="shared" si="25"/>
        <v>-97.42791135449644</v>
      </c>
      <c r="AS25" s="36">
        <f t="shared" si="25"/>
        <v>1755.888223552894</v>
      </c>
      <c r="AT25" s="36">
        <f t="shared" si="25"/>
        <v>149.9462249946225</v>
      </c>
    </row>
    <row r="26" spans="1:46" s="9" customFormat="1" ht="12.75">
      <c r="A26" s="35" t="s">
        <v>27</v>
      </c>
      <c r="B26" s="37">
        <v>35219</v>
      </c>
      <c r="C26" s="37">
        <v>34047</v>
      </c>
      <c r="D26" s="37">
        <v>37602</v>
      </c>
      <c r="E26" s="37">
        <v>37289</v>
      </c>
      <c r="F26" s="37">
        <v>36168</v>
      </c>
      <c r="G26" s="37">
        <v>36386</v>
      </c>
      <c r="H26" s="37">
        <v>31581</v>
      </c>
      <c r="I26" s="37">
        <v>32284</v>
      </c>
      <c r="J26" s="37">
        <v>26954</v>
      </c>
      <c r="K26" s="37">
        <v>27750</v>
      </c>
      <c r="L26" s="37">
        <v>28293</v>
      </c>
      <c r="M26" s="37">
        <v>29724</v>
      </c>
      <c r="N26" s="37">
        <v>25042</v>
      </c>
      <c r="O26" s="37">
        <v>30207</v>
      </c>
      <c r="P26" s="37">
        <v>36412</v>
      </c>
      <c r="Q26" s="37">
        <v>37172</v>
      </c>
      <c r="R26" s="37">
        <v>38776</v>
      </c>
      <c r="S26" s="37">
        <v>44423</v>
      </c>
      <c r="T26" s="37">
        <v>57924</v>
      </c>
      <c r="U26" s="37">
        <v>66479</v>
      </c>
      <c r="V26" s="37">
        <v>62</v>
      </c>
      <c r="W26" s="37">
        <v>16581</v>
      </c>
      <c r="X26" s="37">
        <v>71307</v>
      </c>
      <c r="Y26" s="36">
        <f aca="true" t="shared" si="26" ref="Y26:Y37">(C26-B26)/B26*100</f>
        <v>-3.327749226269911</v>
      </c>
      <c r="Z26" s="36">
        <f aca="true" t="shared" si="27" ref="Z26:Z37">(D26-C26)/C26*100</f>
        <v>10.441448585778483</v>
      </c>
      <c r="AA26" s="36">
        <f aca="true" t="shared" si="28" ref="AA26:AA37">(E26-D26)/D26*100</f>
        <v>-0.8324025317802245</v>
      </c>
      <c r="AB26" s="36">
        <f aca="true" t="shared" si="29" ref="AB26:AB37">(F26-E26)/E26*100</f>
        <v>-3.0062484915122423</v>
      </c>
      <c r="AC26" s="36">
        <f aca="true" t="shared" si="30" ref="AC26:AC37">(G26-F26)/F26*100</f>
        <v>0.6027427560274276</v>
      </c>
      <c r="AD26" s="36">
        <f aca="true" t="shared" si="31" ref="AD26:AD37">(H26-G26)/G26*100</f>
        <v>-13.205628538448854</v>
      </c>
      <c r="AE26" s="36">
        <f aca="true" t="shared" si="32" ref="AE26:AE37">(I26-H26)/H26*100</f>
        <v>2.226021975238276</v>
      </c>
      <c r="AF26" s="36">
        <f aca="true" t="shared" si="33" ref="AF26:AF37">(J26-I26)/I26*100</f>
        <v>-16.50972618015116</v>
      </c>
      <c r="AG26" s="36">
        <f aca="true" t="shared" si="34" ref="AG26:AG37">(K26-J26)/J26*100</f>
        <v>2.9531794909846405</v>
      </c>
      <c r="AH26" s="36">
        <f aca="true" t="shared" si="35" ref="AH26:AH37">(L26-K26)/K26*100</f>
        <v>1.9567567567567568</v>
      </c>
      <c r="AI26" s="36">
        <f aca="true" t="shared" si="36" ref="AI26:AI37">(M26-L26)/L26*100</f>
        <v>5.05778814547768</v>
      </c>
      <c r="AJ26" s="36">
        <f aca="true" t="shared" si="37" ref="AJ26:AJ37">(N26-M26)/M26*100</f>
        <v>-15.75158121383394</v>
      </c>
      <c r="AK26" s="36">
        <f aca="true" t="shared" si="38" ref="AK26:AK37">(O26-N26)/N26*100</f>
        <v>20.625349412986182</v>
      </c>
      <c r="AL26" s="36">
        <f aca="true" t="shared" si="39" ref="AL26:AL37">(P26-O26)/O26*100</f>
        <v>20.54159631873407</v>
      </c>
      <c r="AM26" s="36">
        <f aca="true" t="shared" si="40" ref="AM26:AM37">(Q26-P26)/P26*100</f>
        <v>2.08722399209052</v>
      </c>
      <c r="AN26" s="36">
        <f aca="true" t="shared" si="41" ref="AN26:AN37">(R26-Q26)/Q26*100</f>
        <v>4.315075863553212</v>
      </c>
      <c r="AO26" s="36">
        <f aca="true" t="shared" si="42" ref="AO26:AO37">(S26-R26)/R26*100</f>
        <v>14.563131834124201</v>
      </c>
      <c r="AP26" s="36">
        <f aca="true" t="shared" si="43" ref="AP26:AP37">(T26-S26)/S26*100</f>
        <v>30.391914098552554</v>
      </c>
      <c r="AQ26" s="36">
        <f aca="true" t="shared" si="44" ref="AQ26:AQ37">(U26-T26)/T26*100</f>
        <v>14.76935294523859</v>
      </c>
      <c r="AR26" s="36">
        <f aca="true" t="shared" si="45" ref="AR26:AR36">(V26-U26)/U26*100</f>
        <v>-99.9067374659667</v>
      </c>
      <c r="AS26" s="36">
        <f aca="true" t="shared" si="46" ref="AS26:AS36">(W26-V26)/V26*100</f>
        <v>26643.548387096773</v>
      </c>
      <c r="AT26" s="36">
        <f aca="true" t="shared" si="47" ref="AT26:AT33">(X26-W26)/W26*100</f>
        <v>330.0524696942283</v>
      </c>
    </row>
    <row r="27" spans="1:46" s="9" customFormat="1" ht="12.75">
      <c r="A27" s="35" t="s">
        <v>28</v>
      </c>
      <c r="B27" s="37">
        <v>47559</v>
      </c>
      <c r="C27" s="37">
        <v>53545</v>
      </c>
      <c r="D27" s="37">
        <v>47428</v>
      </c>
      <c r="E27" s="37">
        <v>58192</v>
      </c>
      <c r="F27" s="37">
        <v>61621</v>
      </c>
      <c r="G27" s="37">
        <v>58537</v>
      </c>
      <c r="H27" s="37">
        <v>50238</v>
      </c>
      <c r="I27" s="37">
        <v>54948</v>
      </c>
      <c r="J27" s="37">
        <v>43347</v>
      </c>
      <c r="K27" s="37">
        <v>50201</v>
      </c>
      <c r="L27" s="37">
        <v>41872</v>
      </c>
      <c r="M27" s="37">
        <v>43914</v>
      </c>
      <c r="N27" s="37">
        <v>52990</v>
      </c>
      <c r="O27" s="37">
        <v>46078</v>
      </c>
      <c r="P27" s="37">
        <v>61656</v>
      </c>
      <c r="Q27" s="37">
        <v>71801</v>
      </c>
      <c r="R27" s="37">
        <v>67830</v>
      </c>
      <c r="S27" s="37">
        <v>80888</v>
      </c>
      <c r="T27" s="37">
        <v>83792</v>
      </c>
      <c r="U27" s="37">
        <v>31910</v>
      </c>
      <c r="V27" s="37">
        <v>659</v>
      </c>
      <c r="W27" s="37">
        <v>89046</v>
      </c>
      <c r="X27" s="37">
        <v>109148</v>
      </c>
      <c r="Y27" s="36">
        <f t="shared" si="26"/>
        <v>12.586471540612711</v>
      </c>
      <c r="Z27" s="36">
        <f t="shared" si="27"/>
        <v>-11.424035857689793</v>
      </c>
      <c r="AA27" s="36">
        <f t="shared" si="28"/>
        <v>22.69545416209834</v>
      </c>
      <c r="AB27" s="36">
        <f t="shared" si="29"/>
        <v>5.892562551553478</v>
      </c>
      <c r="AC27" s="36">
        <f t="shared" si="30"/>
        <v>-5.004787328994985</v>
      </c>
      <c r="AD27" s="36">
        <f t="shared" si="31"/>
        <v>-14.177357910381469</v>
      </c>
      <c r="AE27" s="36">
        <f t="shared" si="32"/>
        <v>9.375373223456346</v>
      </c>
      <c r="AF27" s="36">
        <f t="shared" si="33"/>
        <v>-21.11268835990391</v>
      </c>
      <c r="AG27" s="36">
        <f t="shared" si="34"/>
        <v>15.811936235494958</v>
      </c>
      <c r="AH27" s="36">
        <f t="shared" si="35"/>
        <v>-16.59130296209239</v>
      </c>
      <c r="AI27" s="36">
        <f t="shared" si="36"/>
        <v>4.8767672907909825</v>
      </c>
      <c r="AJ27" s="36">
        <f t="shared" si="37"/>
        <v>20.667668625039852</v>
      </c>
      <c r="AK27" s="36">
        <f t="shared" si="38"/>
        <v>-13.043970560483109</v>
      </c>
      <c r="AL27" s="36">
        <f t="shared" si="39"/>
        <v>33.807890967489904</v>
      </c>
      <c r="AM27" s="36">
        <f t="shared" si="40"/>
        <v>16.454197482807835</v>
      </c>
      <c r="AN27" s="36">
        <f t="shared" si="41"/>
        <v>-5.530563641174914</v>
      </c>
      <c r="AO27" s="36">
        <f t="shared" si="42"/>
        <v>19.25106884859207</v>
      </c>
      <c r="AP27" s="36">
        <f t="shared" si="43"/>
        <v>3.590149342300465</v>
      </c>
      <c r="AQ27" s="36">
        <f t="shared" si="44"/>
        <v>-61.91760549933167</v>
      </c>
      <c r="AR27" s="36">
        <f t="shared" si="45"/>
        <v>-97.93481667188969</v>
      </c>
      <c r="AS27" s="36">
        <f t="shared" si="46"/>
        <v>13412.291350531108</v>
      </c>
      <c r="AT27" s="36">
        <f t="shared" si="47"/>
        <v>22.57484895447297</v>
      </c>
    </row>
    <row r="28" spans="1:46" s="9" customFormat="1" ht="12.75">
      <c r="A28" s="35" t="s">
        <v>29</v>
      </c>
      <c r="B28" s="37">
        <v>62696</v>
      </c>
      <c r="C28" s="37">
        <v>55224</v>
      </c>
      <c r="D28" s="37">
        <v>70820</v>
      </c>
      <c r="E28" s="37">
        <v>73408</v>
      </c>
      <c r="F28" s="37">
        <v>69542</v>
      </c>
      <c r="G28" s="37">
        <v>85092</v>
      </c>
      <c r="H28" s="37">
        <v>74811</v>
      </c>
      <c r="I28" s="37">
        <v>74826</v>
      </c>
      <c r="J28" s="37">
        <v>66402</v>
      </c>
      <c r="K28" s="37">
        <v>52505</v>
      </c>
      <c r="L28" s="37">
        <v>72796</v>
      </c>
      <c r="M28" s="37">
        <v>91688</v>
      </c>
      <c r="N28" s="37">
        <v>85597</v>
      </c>
      <c r="O28" s="37">
        <v>98115</v>
      </c>
      <c r="P28" s="37">
        <v>105861</v>
      </c>
      <c r="Q28" s="37">
        <v>102747</v>
      </c>
      <c r="R28" s="37">
        <v>116750</v>
      </c>
      <c r="S28" s="37">
        <v>131708</v>
      </c>
      <c r="T28" s="37">
        <v>138567</v>
      </c>
      <c r="U28" s="37">
        <v>3</v>
      </c>
      <c r="V28" s="37">
        <v>6711</v>
      </c>
      <c r="W28" s="37">
        <v>153924</v>
      </c>
      <c r="X28" s="37">
        <v>160452</v>
      </c>
      <c r="Y28" s="36">
        <f t="shared" si="26"/>
        <v>-11.917825698609162</v>
      </c>
      <c r="Z28" s="36">
        <f t="shared" si="27"/>
        <v>28.24134434303926</v>
      </c>
      <c r="AA28" s="36">
        <f t="shared" si="28"/>
        <v>3.654334933634566</v>
      </c>
      <c r="AB28" s="36">
        <f t="shared" si="29"/>
        <v>-5.2664559721011335</v>
      </c>
      <c r="AC28" s="36">
        <f t="shared" si="30"/>
        <v>22.360587846193667</v>
      </c>
      <c r="AD28" s="36">
        <f t="shared" si="31"/>
        <v>-12.082216894655197</v>
      </c>
      <c r="AE28" s="36">
        <f t="shared" si="32"/>
        <v>0.02005052732886875</v>
      </c>
      <c r="AF28" s="36">
        <f t="shared" si="33"/>
        <v>-11.258118835698822</v>
      </c>
      <c r="AG28" s="36">
        <f t="shared" si="34"/>
        <v>-20.928586488358782</v>
      </c>
      <c r="AH28" s="36">
        <f t="shared" si="35"/>
        <v>38.64584325302352</v>
      </c>
      <c r="AI28" s="36">
        <f t="shared" si="36"/>
        <v>25.951975383262816</v>
      </c>
      <c r="AJ28" s="36">
        <f t="shared" si="37"/>
        <v>-6.643181223278946</v>
      </c>
      <c r="AK28" s="36">
        <f t="shared" si="38"/>
        <v>14.6243443111324</v>
      </c>
      <c r="AL28" s="36">
        <f t="shared" si="39"/>
        <v>7.89481730622229</v>
      </c>
      <c r="AM28" s="36">
        <f t="shared" si="40"/>
        <v>-2.9415932212996285</v>
      </c>
      <c r="AN28" s="36">
        <f t="shared" si="41"/>
        <v>13.628621760246041</v>
      </c>
      <c r="AO28" s="36">
        <f t="shared" si="42"/>
        <v>12.811991434689507</v>
      </c>
      <c r="AP28" s="36">
        <f t="shared" si="43"/>
        <v>5.207732256203116</v>
      </c>
      <c r="AQ28" s="36">
        <f t="shared" si="44"/>
        <v>-99.9978349823551</v>
      </c>
      <c r="AR28" s="36">
        <f t="shared" si="45"/>
        <v>223600</v>
      </c>
      <c r="AS28" s="36">
        <f t="shared" si="46"/>
        <v>2193.6075100581133</v>
      </c>
      <c r="AT28" s="36">
        <f t="shared" si="47"/>
        <v>4.241054026662509</v>
      </c>
    </row>
    <row r="29" spans="1:46" s="9" customFormat="1" ht="12.75">
      <c r="A29" s="35" t="s">
        <v>30</v>
      </c>
      <c r="B29" s="37">
        <v>89284</v>
      </c>
      <c r="C29" s="37">
        <v>79226</v>
      </c>
      <c r="D29" s="37">
        <v>71993</v>
      </c>
      <c r="E29" s="37">
        <v>87364</v>
      </c>
      <c r="F29" s="37">
        <v>94942</v>
      </c>
      <c r="G29" s="37">
        <v>103844</v>
      </c>
      <c r="H29" s="37">
        <v>97115</v>
      </c>
      <c r="I29" s="37">
        <v>93546</v>
      </c>
      <c r="J29" s="37">
        <v>87102</v>
      </c>
      <c r="K29" s="37">
        <v>89830</v>
      </c>
      <c r="L29" s="37">
        <v>95027</v>
      </c>
      <c r="M29" s="37">
        <v>132859</v>
      </c>
      <c r="N29" s="37">
        <v>119555</v>
      </c>
      <c r="O29" s="37">
        <v>115252</v>
      </c>
      <c r="P29" s="37">
        <v>128959</v>
      </c>
      <c r="Q29" s="37">
        <v>127607</v>
      </c>
      <c r="R29" s="37">
        <v>139101</v>
      </c>
      <c r="S29" s="37">
        <v>159560</v>
      </c>
      <c r="T29" s="37">
        <v>163419</v>
      </c>
      <c r="U29" s="37">
        <v>0</v>
      </c>
      <c r="V29" s="37">
        <v>23489</v>
      </c>
      <c r="W29" s="37">
        <v>167529</v>
      </c>
      <c r="X29" s="37">
        <v>187266</v>
      </c>
      <c r="Y29" s="36">
        <f t="shared" si="26"/>
        <v>-11.265176291384794</v>
      </c>
      <c r="Z29" s="36">
        <f t="shared" si="27"/>
        <v>-9.129578673667735</v>
      </c>
      <c r="AA29" s="36">
        <f t="shared" si="28"/>
        <v>21.35068687233481</v>
      </c>
      <c r="AB29" s="36">
        <f t="shared" si="29"/>
        <v>8.674053385833982</v>
      </c>
      <c r="AC29" s="36">
        <f t="shared" si="30"/>
        <v>9.376250763624107</v>
      </c>
      <c r="AD29" s="36">
        <f t="shared" si="31"/>
        <v>-6.479912175956241</v>
      </c>
      <c r="AE29" s="36">
        <f t="shared" si="32"/>
        <v>-3.675024455542398</v>
      </c>
      <c r="AF29" s="36">
        <f t="shared" si="33"/>
        <v>-6.8885895709062925</v>
      </c>
      <c r="AG29" s="36">
        <f t="shared" si="34"/>
        <v>3.1319602305343164</v>
      </c>
      <c r="AH29" s="36">
        <f t="shared" si="35"/>
        <v>5.785372370032283</v>
      </c>
      <c r="AI29" s="36">
        <f t="shared" si="36"/>
        <v>39.81184294989845</v>
      </c>
      <c r="AJ29" s="36">
        <f t="shared" si="37"/>
        <v>-10.01362346547844</v>
      </c>
      <c r="AK29" s="36">
        <f t="shared" si="38"/>
        <v>-3.5991802935887245</v>
      </c>
      <c r="AL29" s="36">
        <f t="shared" si="39"/>
        <v>11.893069100753133</v>
      </c>
      <c r="AM29" s="36">
        <f t="shared" si="40"/>
        <v>-1.0483952263897829</v>
      </c>
      <c r="AN29" s="36">
        <f t="shared" si="41"/>
        <v>9.007342857366758</v>
      </c>
      <c r="AO29" s="36">
        <f t="shared" si="42"/>
        <v>14.70801791504015</v>
      </c>
      <c r="AP29" s="36">
        <f t="shared" si="43"/>
        <v>2.418525946352469</v>
      </c>
      <c r="AQ29" s="36">
        <f t="shared" si="44"/>
        <v>-100</v>
      </c>
      <c r="AR29" s="36" t="e">
        <f t="shared" si="45"/>
        <v>#DIV/0!</v>
      </c>
      <c r="AS29" s="36">
        <f t="shared" si="46"/>
        <v>613.22321086466</v>
      </c>
      <c r="AT29" s="36">
        <f t="shared" si="47"/>
        <v>11.781243844349335</v>
      </c>
    </row>
    <row r="30" spans="1:46" s="9" customFormat="1" ht="12.75">
      <c r="A30" s="35" t="s">
        <v>31</v>
      </c>
      <c r="B30" s="37">
        <v>82773</v>
      </c>
      <c r="C30" s="37">
        <v>80146</v>
      </c>
      <c r="D30" s="37">
        <v>74774</v>
      </c>
      <c r="E30" s="37">
        <v>87599</v>
      </c>
      <c r="F30" s="37">
        <v>95238</v>
      </c>
      <c r="G30" s="37">
        <v>96121</v>
      </c>
      <c r="H30" s="37">
        <v>92729</v>
      </c>
      <c r="I30" s="37">
        <v>99772</v>
      </c>
      <c r="J30" s="37">
        <v>85893</v>
      </c>
      <c r="K30" s="37">
        <v>90492</v>
      </c>
      <c r="L30" s="37">
        <v>103654</v>
      </c>
      <c r="M30" s="37">
        <v>134762</v>
      </c>
      <c r="N30" s="37">
        <v>132722</v>
      </c>
      <c r="O30" s="37">
        <v>123112</v>
      </c>
      <c r="P30" s="37">
        <v>124031</v>
      </c>
      <c r="Q30" s="37">
        <v>136033</v>
      </c>
      <c r="R30" s="37">
        <v>142754</v>
      </c>
      <c r="S30" s="37">
        <v>167766</v>
      </c>
      <c r="T30" s="37">
        <v>178014</v>
      </c>
      <c r="U30" s="37">
        <v>1072</v>
      </c>
      <c r="V30" s="37">
        <v>55436</v>
      </c>
      <c r="W30" s="37">
        <v>178198</v>
      </c>
      <c r="X30" s="37">
        <v>196757</v>
      </c>
      <c r="Y30" s="36">
        <f t="shared" si="26"/>
        <v>-3.1737402293018255</v>
      </c>
      <c r="Z30" s="36">
        <f t="shared" si="27"/>
        <v>-6.702767449404837</v>
      </c>
      <c r="AA30" s="36">
        <f t="shared" si="28"/>
        <v>17.15168374033755</v>
      </c>
      <c r="AB30" s="36">
        <f t="shared" si="29"/>
        <v>8.720419182867383</v>
      </c>
      <c r="AC30" s="36">
        <f t="shared" si="30"/>
        <v>0.9271509271509273</v>
      </c>
      <c r="AD30" s="36">
        <f t="shared" si="31"/>
        <v>-3.528885467275621</v>
      </c>
      <c r="AE30" s="36">
        <f t="shared" si="32"/>
        <v>7.595250676703082</v>
      </c>
      <c r="AF30" s="36">
        <f t="shared" si="33"/>
        <v>-13.910716433468306</v>
      </c>
      <c r="AG30" s="36">
        <f t="shared" si="34"/>
        <v>5.354336209004226</v>
      </c>
      <c r="AH30" s="36">
        <f t="shared" si="35"/>
        <v>14.544932148698228</v>
      </c>
      <c r="AI30" s="36">
        <f t="shared" si="36"/>
        <v>30.011384027630385</v>
      </c>
      <c r="AJ30" s="36">
        <f t="shared" si="37"/>
        <v>-1.5137798489188348</v>
      </c>
      <c r="AK30" s="36">
        <f t="shared" si="38"/>
        <v>-7.240698603095192</v>
      </c>
      <c r="AL30" s="36">
        <f t="shared" si="39"/>
        <v>0.746474754694912</v>
      </c>
      <c r="AM30" s="36">
        <f t="shared" si="40"/>
        <v>9.676613104788318</v>
      </c>
      <c r="AN30" s="36">
        <f t="shared" si="41"/>
        <v>4.940712915248506</v>
      </c>
      <c r="AO30" s="36">
        <f t="shared" si="42"/>
        <v>17.52105019824313</v>
      </c>
      <c r="AP30" s="36">
        <f t="shared" si="43"/>
        <v>6.10850827938915</v>
      </c>
      <c r="AQ30" s="36">
        <f t="shared" si="44"/>
        <v>-99.3978001730201</v>
      </c>
      <c r="AR30" s="36">
        <f t="shared" si="45"/>
        <v>5071.268656716417</v>
      </c>
      <c r="AS30" s="36">
        <f t="shared" si="46"/>
        <v>221.44815643264306</v>
      </c>
      <c r="AT30" s="36">
        <f t="shared" si="47"/>
        <v>10.41481947047666</v>
      </c>
    </row>
    <row r="31" spans="1:46" s="9" customFormat="1" ht="12.75">
      <c r="A31" s="35" t="s">
        <v>32</v>
      </c>
      <c r="B31" s="37">
        <v>92877</v>
      </c>
      <c r="C31" s="37">
        <v>93229</v>
      </c>
      <c r="D31" s="37">
        <v>97031</v>
      </c>
      <c r="E31" s="37">
        <v>92323</v>
      </c>
      <c r="F31" s="37">
        <v>108621</v>
      </c>
      <c r="G31" s="37">
        <v>112261</v>
      </c>
      <c r="H31" s="37">
        <v>108758</v>
      </c>
      <c r="I31" s="37">
        <v>116564</v>
      </c>
      <c r="J31" s="37">
        <v>101353</v>
      </c>
      <c r="K31" s="37">
        <v>98254</v>
      </c>
      <c r="L31" s="37">
        <v>119837</v>
      </c>
      <c r="M31" s="37">
        <v>150344</v>
      </c>
      <c r="N31" s="37">
        <v>141924</v>
      </c>
      <c r="O31" s="37">
        <v>137206</v>
      </c>
      <c r="P31" s="37">
        <v>144772</v>
      </c>
      <c r="Q31" s="37">
        <v>149372</v>
      </c>
      <c r="R31" s="37">
        <v>161371</v>
      </c>
      <c r="S31" s="37">
        <v>177170</v>
      </c>
      <c r="T31" s="37">
        <v>187683</v>
      </c>
      <c r="U31" s="37">
        <v>16756</v>
      </c>
      <c r="V31" s="37">
        <v>103376</v>
      </c>
      <c r="W31" s="37">
        <v>201082</v>
      </c>
      <c r="X31" s="37">
        <v>218679</v>
      </c>
      <c r="Y31" s="36">
        <f t="shared" si="26"/>
        <v>0.3789958762664599</v>
      </c>
      <c r="Z31" s="36">
        <f t="shared" si="27"/>
        <v>4.078130195540015</v>
      </c>
      <c r="AA31" s="36">
        <f t="shared" si="28"/>
        <v>-4.852057589842421</v>
      </c>
      <c r="AB31" s="36">
        <f t="shared" si="29"/>
        <v>17.65323917117078</v>
      </c>
      <c r="AC31" s="36">
        <f t="shared" si="30"/>
        <v>3.3511015365352925</v>
      </c>
      <c r="AD31" s="36">
        <f t="shared" si="31"/>
        <v>-3.120406908899796</v>
      </c>
      <c r="AE31" s="36">
        <f t="shared" si="32"/>
        <v>7.17740304161533</v>
      </c>
      <c r="AF31" s="36">
        <f t="shared" si="33"/>
        <v>-13.049483545520058</v>
      </c>
      <c r="AG31" s="36">
        <f t="shared" si="34"/>
        <v>-3.057630262547729</v>
      </c>
      <c r="AH31" s="36">
        <f t="shared" si="35"/>
        <v>21.966535713558734</v>
      </c>
      <c r="AI31" s="36">
        <f t="shared" si="36"/>
        <v>25.45707919924564</v>
      </c>
      <c r="AJ31" s="36">
        <f t="shared" si="37"/>
        <v>-5.600489543979141</v>
      </c>
      <c r="AK31" s="36">
        <f t="shared" si="38"/>
        <v>-3.3243144218032183</v>
      </c>
      <c r="AL31" s="36">
        <f t="shared" si="39"/>
        <v>5.51433610775039</v>
      </c>
      <c r="AM31" s="36">
        <f t="shared" si="40"/>
        <v>3.1774099964081453</v>
      </c>
      <c r="AN31" s="36">
        <f t="shared" si="41"/>
        <v>8.032964678788527</v>
      </c>
      <c r="AO31" s="36">
        <f t="shared" si="42"/>
        <v>9.790482800503188</v>
      </c>
      <c r="AP31" s="36">
        <f t="shared" si="43"/>
        <v>5.9338488457413785</v>
      </c>
      <c r="AQ31" s="36">
        <f t="shared" si="44"/>
        <v>-91.07218021877314</v>
      </c>
      <c r="AR31" s="36">
        <f t="shared" si="45"/>
        <v>516.9491525423729</v>
      </c>
      <c r="AS31" s="36">
        <f t="shared" si="46"/>
        <v>94.5151679306609</v>
      </c>
      <c r="AT31" s="36">
        <f t="shared" si="47"/>
        <v>8.751156244716087</v>
      </c>
    </row>
    <row r="32" spans="1:46" s="9" customFormat="1" ht="12.75">
      <c r="A32" s="35" t="s">
        <v>33</v>
      </c>
      <c r="B32" s="37">
        <v>94285</v>
      </c>
      <c r="C32" s="37">
        <v>82615</v>
      </c>
      <c r="D32" s="37">
        <v>90515</v>
      </c>
      <c r="E32" s="37">
        <v>92805</v>
      </c>
      <c r="F32" s="37">
        <v>110873</v>
      </c>
      <c r="G32" s="37">
        <v>113206</v>
      </c>
      <c r="H32" s="37">
        <v>108303</v>
      </c>
      <c r="I32" s="37">
        <v>119285</v>
      </c>
      <c r="J32" s="37">
        <v>100007</v>
      </c>
      <c r="K32" s="37">
        <v>104040</v>
      </c>
      <c r="L32" s="37">
        <v>120310</v>
      </c>
      <c r="M32" s="37">
        <v>152647</v>
      </c>
      <c r="N32" s="37">
        <v>140588</v>
      </c>
      <c r="O32" s="37">
        <v>140583</v>
      </c>
      <c r="P32" s="37">
        <v>149235</v>
      </c>
      <c r="Q32" s="37">
        <v>149300</v>
      </c>
      <c r="R32" s="37">
        <v>162262</v>
      </c>
      <c r="S32" s="37">
        <v>181000</v>
      </c>
      <c r="T32" s="37">
        <v>185516</v>
      </c>
      <c r="U32" s="37">
        <v>40090</v>
      </c>
      <c r="V32" s="37">
        <v>127358</v>
      </c>
      <c r="W32" s="37">
        <v>200051</v>
      </c>
      <c r="X32" s="37">
        <v>220426</v>
      </c>
      <c r="Y32" s="36">
        <f t="shared" si="26"/>
        <v>-12.377366495200722</v>
      </c>
      <c r="Z32" s="36">
        <f t="shared" si="27"/>
        <v>9.56242813048478</v>
      </c>
      <c r="AA32" s="36">
        <f t="shared" si="28"/>
        <v>2.529967408716787</v>
      </c>
      <c r="AB32" s="36">
        <f t="shared" si="29"/>
        <v>19.468778621841494</v>
      </c>
      <c r="AC32" s="36">
        <f t="shared" si="30"/>
        <v>2.10420932057399</v>
      </c>
      <c r="AD32" s="36">
        <f t="shared" si="31"/>
        <v>-4.331042524247832</v>
      </c>
      <c r="AE32" s="36">
        <f t="shared" si="32"/>
        <v>10.14006998882764</v>
      </c>
      <c r="AF32" s="36">
        <f t="shared" si="33"/>
        <v>-16.161294379008257</v>
      </c>
      <c r="AG32" s="36">
        <f t="shared" si="34"/>
        <v>4.032717709760317</v>
      </c>
      <c r="AH32" s="36">
        <f t="shared" si="35"/>
        <v>15.638216070742022</v>
      </c>
      <c r="AI32" s="36">
        <f t="shared" si="36"/>
        <v>26.87806499875322</v>
      </c>
      <c r="AJ32" s="36">
        <f t="shared" si="37"/>
        <v>-7.899925972996521</v>
      </c>
      <c r="AK32" s="36">
        <f t="shared" si="38"/>
        <v>-0.0035564913079352434</v>
      </c>
      <c r="AL32" s="36">
        <f t="shared" si="39"/>
        <v>6.154371438936429</v>
      </c>
      <c r="AM32" s="36">
        <f t="shared" si="40"/>
        <v>0.04355546621100948</v>
      </c>
      <c r="AN32" s="36">
        <f t="shared" si="41"/>
        <v>8.681848626925653</v>
      </c>
      <c r="AO32" s="36">
        <f t="shared" si="42"/>
        <v>11.54799028731311</v>
      </c>
      <c r="AP32" s="36">
        <f t="shared" si="43"/>
        <v>2.4950276243093925</v>
      </c>
      <c r="AQ32" s="36">
        <f t="shared" si="44"/>
        <v>-78.3900040966817</v>
      </c>
      <c r="AR32" s="36">
        <f t="shared" si="45"/>
        <v>217.68021950611126</v>
      </c>
      <c r="AS32" s="36">
        <f t="shared" si="46"/>
        <v>57.07768652145919</v>
      </c>
      <c r="AT32" s="36">
        <f t="shared" si="47"/>
        <v>10.184902849773307</v>
      </c>
    </row>
    <row r="33" spans="1:46" s="9" customFormat="1" ht="12.75">
      <c r="A33" s="35" t="s">
        <v>34</v>
      </c>
      <c r="B33" s="37">
        <v>86766</v>
      </c>
      <c r="C33" s="37">
        <v>84180</v>
      </c>
      <c r="D33" s="37">
        <v>88817</v>
      </c>
      <c r="E33" s="37">
        <v>100440</v>
      </c>
      <c r="F33" s="37">
        <v>99827</v>
      </c>
      <c r="G33" s="37">
        <v>103729</v>
      </c>
      <c r="H33" s="37">
        <v>106486</v>
      </c>
      <c r="I33" s="37">
        <v>100397</v>
      </c>
      <c r="J33" s="37">
        <v>96411</v>
      </c>
      <c r="K33" s="37">
        <v>100748</v>
      </c>
      <c r="L33" s="37">
        <v>107000</v>
      </c>
      <c r="M33" s="37">
        <v>148512</v>
      </c>
      <c r="N33" s="37">
        <v>140825</v>
      </c>
      <c r="O33" s="37">
        <v>124036</v>
      </c>
      <c r="P33" s="37">
        <v>138418</v>
      </c>
      <c r="Q33" s="37">
        <v>134986</v>
      </c>
      <c r="R33" s="37">
        <v>149932</v>
      </c>
      <c r="S33" s="37">
        <v>170625</v>
      </c>
      <c r="T33" s="37">
        <v>170054</v>
      </c>
      <c r="U33" s="37">
        <v>40769</v>
      </c>
      <c r="V33" s="37">
        <v>138031</v>
      </c>
      <c r="W33" s="37">
        <v>186618</v>
      </c>
      <c r="X33" s="37">
        <v>201208</v>
      </c>
      <c r="Y33" s="36">
        <f t="shared" si="26"/>
        <v>-2.9804301223981744</v>
      </c>
      <c r="Z33" s="36">
        <f t="shared" si="27"/>
        <v>5.508434307436446</v>
      </c>
      <c r="AA33" s="36">
        <f t="shared" si="28"/>
        <v>13.086458673452153</v>
      </c>
      <c r="AB33" s="36">
        <f t="shared" si="29"/>
        <v>-0.6103146156909598</v>
      </c>
      <c r="AC33" s="36">
        <f t="shared" si="30"/>
        <v>3.9087621585342647</v>
      </c>
      <c r="AD33" s="36">
        <f t="shared" si="31"/>
        <v>2.657887379614187</v>
      </c>
      <c r="AE33" s="36">
        <f t="shared" si="32"/>
        <v>-5.718122570103112</v>
      </c>
      <c r="AF33" s="36">
        <f t="shared" si="33"/>
        <v>-3.97023815452653</v>
      </c>
      <c r="AG33" s="36">
        <f t="shared" si="34"/>
        <v>4.498449347066206</v>
      </c>
      <c r="AH33" s="36">
        <f t="shared" si="35"/>
        <v>6.20558224480883</v>
      </c>
      <c r="AI33" s="36">
        <f t="shared" si="36"/>
        <v>38.796261682242985</v>
      </c>
      <c r="AJ33" s="36">
        <f t="shared" si="37"/>
        <v>-5.176012712777419</v>
      </c>
      <c r="AK33" s="36">
        <f t="shared" si="38"/>
        <v>-11.921888869163856</v>
      </c>
      <c r="AL33" s="36">
        <f t="shared" si="39"/>
        <v>11.595020800412783</v>
      </c>
      <c r="AM33" s="36">
        <f t="shared" si="40"/>
        <v>-2.4794463147856494</v>
      </c>
      <c r="AN33" s="36">
        <f t="shared" si="41"/>
        <v>11.072259345413599</v>
      </c>
      <c r="AO33" s="36">
        <f t="shared" si="42"/>
        <v>13.801590054157886</v>
      </c>
      <c r="AP33" s="36">
        <f t="shared" si="43"/>
        <v>-0.33465201465201466</v>
      </c>
      <c r="AQ33" s="36">
        <f t="shared" si="44"/>
        <v>-76.02585061215848</v>
      </c>
      <c r="AR33" s="36">
        <f t="shared" si="45"/>
        <v>238.5685201991709</v>
      </c>
      <c r="AS33" s="36">
        <f t="shared" si="46"/>
        <v>35.20006375379444</v>
      </c>
      <c r="AT33" s="36">
        <f t="shared" si="47"/>
        <v>7.818109721463095</v>
      </c>
    </row>
    <row r="34" spans="1:46" s="9" customFormat="1" ht="12.75">
      <c r="A34" s="35" t="s">
        <v>35</v>
      </c>
      <c r="B34" s="37">
        <v>76825</v>
      </c>
      <c r="C34" s="37">
        <v>83140</v>
      </c>
      <c r="D34" s="37">
        <v>86074</v>
      </c>
      <c r="E34" s="37">
        <v>93595</v>
      </c>
      <c r="F34" s="37">
        <v>98949</v>
      </c>
      <c r="G34" s="37">
        <v>97352</v>
      </c>
      <c r="H34" s="37">
        <v>98236</v>
      </c>
      <c r="I34" s="37">
        <v>93452</v>
      </c>
      <c r="J34" s="37">
        <v>83678</v>
      </c>
      <c r="K34" s="37">
        <v>91468</v>
      </c>
      <c r="L34" s="37">
        <v>93895</v>
      </c>
      <c r="M34" s="37">
        <v>127988</v>
      </c>
      <c r="N34" s="37">
        <v>129769</v>
      </c>
      <c r="O34" s="37">
        <v>115134</v>
      </c>
      <c r="P34" s="37">
        <v>114955</v>
      </c>
      <c r="Q34" s="37">
        <v>127299</v>
      </c>
      <c r="R34" s="37">
        <v>135384</v>
      </c>
      <c r="S34" s="37">
        <v>153381</v>
      </c>
      <c r="T34" s="37">
        <v>154963</v>
      </c>
      <c r="U34" s="37">
        <v>45525</v>
      </c>
      <c r="V34" s="37">
        <v>163640</v>
      </c>
      <c r="W34" s="37">
        <v>179477</v>
      </c>
      <c r="X34" s="37"/>
      <c r="Y34" s="36">
        <f t="shared" si="26"/>
        <v>8.219980475105759</v>
      </c>
      <c r="Z34" s="36">
        <f t="shared" si="27"/>
        <v>3.5289872504209763</v>
      </c>
      <c r="AA34" s="36">
        <f t="shared" si="28"/>
        <v>8.737830239096592</v>
      </c>
      <c r="AB34" s="36">
        <f t="shared" si="29"/>
        <v>5.720391046530263</v>
      </c>
      <c r="AC34" s="36">
        <f t="shared" si="30"/>
        <v>-1.6139627484865944</v>
      </c>
      <c r="AD34" s="36">
        <f t="shared" si="31"/>
        <v>0.9080450324595283</v>
      </c>
      <c r="AE34" s="36">
        <f t="shared" si="32"/>
        <v>-4.869905126430229</v>
      </c>
      <c r="AF34" s="36">
        <f t="shared" si="33"/>
        <v>-10.458845182553612</v>
      </c>
      <c r="AG34" s="36">
        <f t="shared" si="34"/>
        <v>9.3094959248548</v>
      </c>
      <c r="AH34" s="36">
        <f t="shared" si="35"/>
        <v>2.6533869768662264</v>
      </c>
      <c r="AI34" s="36">
        <f t="shared" si="36"/>
        <v>36.309707652164654</v>
      </c>
      <c r="AJ34" s="36">
        <f t="shared" si="37"/>
        <v>1.3915367065662405</v>
      </c>
      <c r="AK34" s="36">
        <f t="shared" si="38"/>
        <v>-11.277731969884949</v>
      </c>
      <c r="AL34" s="36">
        <f t="shared" si="39"/>
        <v>-0.15547101638091268</v>
      </c>
      <c r="AM34" s="36">
        <f t="shared" si="40"/>
        <v>10.738114914531774</v>
      </c>
      <c r="AN34" s="36">
        <f t="shared" si="41"/>
        <v>6.351188933141659</v>
      </c>
      <c r="AO34" s="36">
        <f t="shared" si="42"/>
        <v>13.293299060450275</v>
      </c>
      <c r="AP34" s="36">
        <f t="shared" si="43"/>
        <v>1.0314184938160529</v>
      </c>
      <c r="AQ34" s="36">
        <f t="shared" si="44"/>
        <v>-70.62201944980416</v>
      </c>
      <c r="AR34" s="36">
        <f t="shared" si="45"/>
        <v>259.45085118066993</v>
      </c>
      <c r="AS34" s="36">
        <f t="shared" si="46"/>
        <v>9.677951601075533</v>
      </c>
      <c r="AT34" s="36"/>
    </row>
    <row r="35" spans="1:46" s="9" customFormat="1" ht="12.75">
      <c r="A35" s="35" t="s">
        <v>36</v>
      </c>
      <c r="B35" s="37">
        <v>41764</v>
      </c>
      <c r="C35" s="37">
        <v>49735</v>
      </c>
      <c r="D35" s="37">
        <v>57639</v>
      </c>
      <c r="E35" s="37">
        <v>52792</v>
      </c>
      <c r="F35" s="37">
        <v>51876</v>
      </c>
      <c r="G35" s="37">
        <v>44591</v>
      </c>
      <c r="H35" s="37">
        <v>43503</v>
      </c>
      <c r="I35" s="37">
        <v>44458</v>
      </c>
      <c r="J35" s="37">
        <v>39977</v>
      </c>
      <c r="K35" s="37">
        <v>35750</v>
      </c>
      <c r="L35" s="37">
        <v>43211</v>
      </c>
      <c r="M35" s="37">
        <v>42145</v>
      </c>
      <c r="N35" s="37">
        <v>48076</v>
      </c>
      <c r="O35" s="37">
        <v>48369</v>
      </c>
      <c r="P35" s="37">
        <v>56055</v>
      </c>
      <c r="Q35" s="37">
        <v>57965</v>
      </c>
      <c r="R35" s="37">
        <v>64453</v>
      </c>
      <c r="S35" s="37">
        <v>71605</v>
      </c>
      <c r="T35" s="37">
        <v>79908</v>
      </c>
      <c r="U35" s="37">
        <v>4653</v>
      </c>
      <c r="V35" s="37">
        <v>81302</v>
      </c>
      <c r="W35" s="37">
        <v>81057</v>
      </c>
      <c r="X35" s="37"/>
      <c r="Y35" s="36">
        <f t="shared" si="26"/>
        <v>19.08581553491045</v>
      </c>
      <c r="Z35" s="36">
        <f t="shared" si="27"/>
        <v>15.892228812707348</v>
      </c>
      <c r="AA35" s="36">
        <f t="shared" si="28"/>
        <v>-8.409236801471225</v>
      </c>
      <c r="AB35" s="36">
        <f t="shared" si="29"/>
        <v>-1.7351113805121987</v>
      </c>
      <c r="AC35" s="36">
        <f t="shared" si="30"/>
        <v>-14.043102783560798</v>
      </c>
      <c r="AD35" s="36">
        <f t="shared" si="31"/>
        <v>-2.4399542508577965</v>
      </c>
      <c r="AE35" s="36">
        <f t="shared" si="32"/>
        <v>2.1952509022366273</v>
      </c>
      <c r="AF35" s="36">
        <f t="shared" si="33"/>
        <v>-10.079175851365333</v>
      </c>
      <c r="AG35" s="36">
        <f t="shared" si="34"/>
        <v>-10.573579808389825</v>
      </c>
      <c r="AH35" s="36">
        <f t="shared" si="35"/>
        <v>20.86993006993007</v>
      </c>
      <c r="AI35" s="36">
        <f t="shared" si="36"/>
        <v>-2.466964430353382</v>
      </c>
      <c r="AJ35" s="36">
        <f t="shared" si="37"/>
        <v>14.07284375370744</v>
      </c>
      <c r="AK35" s="36">
        <f t="shared" si="38"/>
        <v>0.6094517014726683</v>
      </c>
      <c r="AL35" s="36">
        <f t="shared" si="39"/>
        <v>15.890342988277617</v>
      </c>
      <c r="AM35" s="36">
        <f t="shared" si="40"/>
        <v>3.4073677638034074</v>
      </c>
      <c r="AN35" s="36">
        <f t="shared" si="41"/>
        <v>11.192961269731734</v>
      </c>
      <c r="AO35" s="36">
        <f t="shared" si="42"/>
        <v>11.096457884039532</v>
      </c>
      <c r="AP35" s="36">
        <f t="shared" si="43"/>
        <v>11.595558969345717</v>
      </c>
      <c r="AQ35" s="36">
        <f t="shared" si="44"/>
        <v>-94.1770536116534</v>
      </c>
      <c r="AR35" s="36">
        <f t="shared" si="45"/>
        <v>1647.3028153879216</v>
      </c>
      <c r="AS35" s="36">
        <f t="shared" si="46"/>
        <v>-0.3013456003542348</v>
      </c>
      <c r="AT35" s="36"/>
    </row>
    <row r="36" spans="1:46" s="9" customFormat="1" ht="12.75">
      <c r="A36" s="35" t="s">
        <v>37</v>
      </c>
      <c r="B36" s="37">
        <v>27576</v>
      </c>
      <c r="C36" s="37">
        <v>34190</v>
      </c>
      <c r="D36" s="37">
        <v>39536</v>
      </c>
      <c r="E36" s="37">
        <v>35093</v>
      </c>
      <c r="F36" s="37">
        <v>35080</v>
      </c>
      <c r="G36" s="37">
        <v>34531</v>
      </c>
      <c r="H36" s="153">
        <v>34326</v>
      </c>
      <c r="I36" s="37">
        <v>33549</v>
      </c>
      <c r="J36" s="37">
        <v>32236</v>
      </c>
      <c r="K36" s="37">
        <v>24773</v>
      </c>
      <c r="L36" s="154">
        <v>29898</v>
      </c>
      <c r="M36" s="154">
        <v>30980</v>
      </c>
      <c r="N36" s="154">
        <v>33911</v>
      </c>
      <c r="O36" s="154">
        <v>40233</v>
      </c>
      <c r="P36" s="154">
        <v>45078</v>
      </c>
      <c r="Q36" s="154">
        <v>41156</v>
      </c>
      <c r="R36" s="154">
        <v>46739</v>
      </c>
      <c r="S36" s="154">
        <v>59197</v>
      </c>
      <c r="T36" s="154">
        <v>71436</v>
      </c>
      <c r="U36" s="154">
        <v>5988</v>
      </c>
      <c r="V36" s="154">
        <v>56633</v>
      </c>
      <c r="W36" s="154">
        <v>75336</v>
      </c>
      <c r="X36" s="154"/>
      <c r="Y36" s="36">
        <f t="shared" si="26"/>
        <v>23.984624310995066</v>
      </c>
      <c r="Z36" s="36">
        <f t="shared" si="27"/>
        <v>15.636150921322024</v>
      </c>
      <c r="AA36" s="36">
        <f t="shared" si="28"/>
        <v>-11.237859166329422</v>
      </c>
      <c r="AB36" s="36">
        <f t="shared" si="29"/>
        <v>-0.03704442481406548</v>
      </c>
      <c r="AC36" s="36">
        <f t="shared" si="30"/>
        <v>-1.5649942987457242</v>
      </c>
      <c r="AD36" s="36">
        <f t="shared" si="31"/>
        <v>-0.5936694564304538</v>
      </c>
      <c r="AE36" s="36">
        <f t="shared" si="32"/>
        <v>-2.2635902814193325</v>
      </c>
      <c r="AF36" s="36">
        <f t="shared" si="33"/>
        <v>-3.913678500104325</v>
      </c>
      <c r="AG36" s="36">
        <f t="shared" si="34"/>
        <v>-23.151135376597594</v>
      </c>
      <c r="AH36" s="36">
        <f t="shared" si="35"/>
        <v>20.68784563839664</v>
      </c>
      <c r="AI36" s="36">
        <f t="shared" si="36"/>
        <v>3.618971168640043</v>
      </c>
      <c r="AJ36" s="36">
        <f t="shared" si="37"/>
        <v>9.4609425435765</v>
      </c>
      <c r="AK36" s="36">
        <f t="shared" si="38"/>
        <v>18.642918227123943</v>
      </c>
      <c r="AL36" s="36">
        <f t="shared" si="39"/>
        <v>12.04235329207367</v>
      </c>
      <c r="AM36" s="36">
        <f t="shared" si="40"/>
        <v>-8.700474732685567</v>
      </c>
      <c r="AN36" s="36">
        <f t="shared" si="41"/>
        <v>13.56545825639032</v>
      </c>
      <c r="AO36" s="36">
        <f t="shared" si="42"/>
        <v>26.654399965767343</v>
      </c>
      <c r="AP36" s="36">
        <f t="shared" si="43"/>
        <v>20.675034207814587</v>
      </c>
      <c r="AQ36" s="36">
        <f t="shared" si="44"/>
        <v>-91.61767176213674</v>
      </c>
      <c r="AR36" s="36">
        <f t="shared" si="45"/>
        <v>845.7748830995324</v>
      </c>
      <c r="AS36" s="36">
        <f t="shared" si="46"/>
        <v>33.024914802323735</v>
      </c>
      <c r="AT36" s="36"/>
    </row>
    <row r="37" spans="1:46" s="9" customFormat="1" ht="12.75">
      <c r="A37" s="148" t="s">
        <v>50</v>
      </c>
      <c r="B37" s="39">
        <f aca="true" t="shared" si="48" ref="B37:K37">SUM(B25:B36)</f>
        <v>766383</v>
      </c>
      <c r="C37" s="39">
        <f t="shared" si="48"/>
        <v>756312</v>
      </c>
      <c r="D37" s="39">
        <f t="shared" si="48"/>
        <v>791325</v>
      </c>
      <c r="E37" s="39">
        <f t="shared" si="48"/>
        <v>838062</v>
      </c>
      <c r="F37" s="39">
        <f t="shared" si="48"/>
        <v>891796</v>
      </c>
      <c r="G37" s="39">
        <f t="shared" si="48"/>
        <v>915137</v>
      </c>
      <c r="H37" s="39">
        <f t="shared" si="48"/>
        <v>872295</v>
      </c>
      <c r="I37" s="149">
        <f t="shared" si="48"/>
        <v>889048</v>
      </c>
      <c r="J37" s="149">
        <f t="shared" si="48"/>
        <v>787934</v>
      </c>
      <c r="K37" s="149">
        <f t="shared" si="48"/>
        <v>789973</v>
      </c>
      <c r="L37" s="149">
        <f aca="true" t="shared" si="49" ref="L37:Q37">SUM(L25:L36)</f>
        <v>878663</v>
      </c>
      <c r="M37" s="149">
        <f t="shared" si="49"/>
        <v>1108633</v>
      </c>
      <c r="N37" s="149">
        <f t="shared" si="49"/>
        <v>1075187</v>
      </c>
      <c r="O37" s="149">
        <f t="shared" si="49"/>
        <v>1046608</v>
      </c>
      <c r="P37" s="39">
        <f t="shared" si="49"/>
        <v>1139866</v>
      </c>
      <c r="Q37" s="39">
        <f t="shared" si="49"/>
        <v>1169304</v>
      </c>
      <c r="R37" s="39">
        <f aca="true" t="shared" si="50" ref="R37:W37">SUM(R25:R36)</f>
        <v>1259025</v>
      </c>
      <c r="S37" s="39">
        <f t="shared" si="50"/>
        <v>1433549</v>
      </c>
      <c r="T37" s="39">
        <f t="shared" si="50"/>
        <v>1520792</v>
      </c>
      <c r="U37" s="39">
        <f t="shared" si="50"/>
        <v>311680</v>
      </c>
      <c r="V37" s="39">
        <f t="shared" si="50"/>
        <v>758200</v>
      </c>
      <c r="W37" s="39">
        <f t="shared" si="50"/>
        <v>1556793</v>
      </c>
      <c r="X37" s="39"/>
      <c r="Y37" s="40">
        <f t="shared" si="26"/>
        <v>-1.3140949107691586</v>
      </c>
      <c r="Z37" s="40">
        <f t="shared" si="27"/>
        <v>4.6294386443689906</v>
      </c>
      <c r="AA37" s="40">
        <f t="shared" si="28"/>
        <v>5.906170031276656</v>
      </c>
      <c r="AB37" s="40">
        <f t="shared" si="29"/>
        <v>6.411697463910785</v>
      </c>
      <c r="AC37" s="40">
        <f t="shared" si="30"/>
        <v>2.617302611808082</v>
      </c>
      <c r="AD37" s="40">
        <f t="shared" si="31"/>
        <v>-4.68148484871664</v>
      </c>
      <c r="AE37" s="40">
        <f t="shared" si="32"/>
        <v>1.9205658636126541</v>
      </c>
      <c r="AF37" s="40">
        <f t="shared" si="33"/>
        <v>-11.373289181236558</v>
      </c>
      <c r="AG37" s="40">
        <f t="shared" si="34"/>
        <v>0.25877801947878887</v>
      </c>
      <c r="AH37" s="40">
        <f t="shared" si="35"/>
        <v>11.22696598491341</v>
      </c>
      <c r="AI37" s="40">
        <f t="shared" si="36"/>
        <v>26.172719233653858</v>
      </c>
      <c r="AJ37" s="40">
        <f t="shared" si="37"/>
        <v>-3.016868521864314</v>
      </c>
      <c r="AK37" s="40">
        <f t="shared" si="38"/>
        <v>-2.658049250967506</v>
      </c>
      <c r="AL37" s="40">
        <f t="shared" si="39"/>
        <v>8.910499442006941</v>
      </c>
      <c r="AM37" s="40">
        <f t="shared" si="40"/>
        <v>2.5825842686771954</v>
      </c>
      <c r="AN37" s="40">
        <f t="shared" si="41"/>
        <v>7.673026005213359</v>
      </c>
      <c r="AO37" s="40">
        <f t="shared" si="42"/>
        <v>13.861837533011656</v>
      </c>
      <c r="AP37" s="40">
        <f t="shared" si="43"/>
        <v>6.085805228841148</v>
      </c>
      <c r="AQ37" s="238">
        <f t="shared" si="44"/>
        <v>-79.5054155992404</v>
      </c>
      <c r="AR37" s="238">
        <f>(V37-U37)/U37*100</f>
        <v>143.2623203285421</v>
      </c>
      <c r="AS37" s="238">
        <f>(W37-V37)/V37*100</f>
        <v>105.32748615141124</v>
      </c>
      <c r="AT37" s="238"/>
    </row>
    <row r="38" spans="1:25" s="9" customFormat="1" ht="12.75">
      <c r="A38" s="140"/>
      <c r="B38" s="39"/>
      <c r="C38" s="39"/>
      <c r="D38" s="39"/>
      <c r="E38" s="39"/>
      <c r="F38" s="39"/>
      <c r="G38" s="39"/>
      <c r="H38" s="39"/>
      <c r="I38" s="14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155"/>
    </row>
    <row r="39" spans="1:24" s="9" customFormat="1" ht="14.25">
      <c r="A39" s="143"/>
      <c r="M39" s="150"/>
      <c r="N39" s="150"/>
      <c r="O39" s="150"/>
      <c r="P39" s="219"/>
      <c r="Q39" s="220"/>
      <c r="R39" s="220"/>
      <c r="S39" s="220"/>
      <c r="T39" s="220"/>
      <c r="U39" s="220"/>
      <c r="V39" s="220"/>
      <c r="W39" s="220"/>
      <c r="X39" s="220"/>
    </row>
    <row r="40" spans="1:24" s="9" customFormat="1" ht="14.25">
      <c r="A40" s="140" t="s">
        <v>94</v>
      </c>
      <c r="B40" s="156"/>
      <c r="C40" s="156"/>
      <c r="D40" s="156"/>
      <c r="E40" s="156"/>
      <c r="F40" s="156"/>
      <c r="G40" s="39"/>
      <c r="H40" s="39"/>
      <c r="I40" s="142"/>
      <c r="J40" s="10"/>
      <c r="K40" s="38"/>
      <c r="L40" s="38"/>
      <c r="M40" s="151"/>
      <c r="N40" s="152"/>
      <c r="O40" s="152"/>
      <c r="P40" s="221"/>
      <c r="Q40" s="221"/>
      <c r="R40" s="221"/>
      <c r="S40" s="221"/>
      <c r="V40" s="239"/>
      <c r="W40" s="239"/>
      <c r="X40" s="239"/>
    </row>
    <row r="41" spans="1:25" s="9" customFormat="1" ht="12.75">
      <c r="A41" s="140"/>
      <c r="B41" s="39"/>
      <c r="C41" s="39"/>
      <c r="D41" s="39"/>
      <c r="E41" s="39"/>
      <c r="F41" s="39"/>
      <c r="G41" s="39"/>
      <c r="H41" s="39"/>
      <c r="I41" s="14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155"/>
    </row>
    <row r="42" spans="1:46" s="9" customFormat="1" ht="35.25" customHeight="1">
      <c r="A42" s="144" t="s">
        <v>77</v>
      </c>
      <c r="B42" s="145">
        <v>2001</v>
      </c>
      <c r="C42" s="145">
        <v>2002</v>
      </c>
      <c r="D42" s="145">
        <v>2003</v>
      </c>
      <c r="E42" s="145">
        <v>2004</v>
      </c>
      <c r="F42" s="145">
        <v>2005</v>
      </c>
      <c r="G42" s="145">
        <v>2006</v>
      </c>
      <c r="H42" s="145">
        <v>2007</v>
      </c>
      <c r="I42" s="146">
        <v>2008</v>
      </c>
      <c r="J42" s="145">
        <v>2009</v>
      </c>
      <c r="K42" s="145">
        <v>2010</v>
      </c>
      <c r="L42" s="145">
        <v>2011</v>
      </c>
      <c r="M42" s="145">
        <v>2012</v>
      </c>
      <c r="N42" s="145">
        <v>2013</v>
      </c>
      <c r="O42" s="145">
        <v>2014</v>
      </c>
      <c r="P42" s="145">
        <v>2015</v>
      </c>
      <c r="Q42" s="145">
        <v>2016</v>
      </c>
      <c r="R42" s="145">
        <v>2017</v>
      </c>
      <c r="S42" s="145">
        <v>2018</v>
      </c>
      <c r="T42" s="145">
        <v>2019</v>
      </c>
      <c r="U42" s="145">
        <v>2020</v>
      </c>
      <c r="V42" s="145">
        <v>2021</v>
      </c>
      <c r="W42" s="145">
        <v>2022</v>
      </c>
      <c r="X42" s="145">
        <v>2023</v>
      </c>
      <c r="Y42" s="147" t="s">
        <v>78</v>
      </c>
      <c r="Z42" s="147" t="s">
        <v>79</v>
      </c>
      <c r="AA42" s="147" t="s">
        <v>80</v>
      </c>
      <c r="AB42" s="147" t="s">
        <v>81</v>
      </c>
      <c r="AC42" s="147" t="s">
        <v>82</v>
      </c>
      <c r="AD42" s="147" t="s">
        <v>83</v>
      </c>
      <c r="AE42" s="147" t="s">
        <v>84</v>
      </c>
      <c r="AF42" s="147" t="s">
        <v>85</v>
      </c>
      <c r="AG42" s="147" t="s">
        <v>86</v>
      </c>
      <c r="AH42" s="147" t="s">
        <v>87</v>
      </c>
      <c r="AI42" s="147" t="s">
        <v>88</v>
      </c>
      <c r="AJ42" s="147" t="s">
        <v>89</v>
      </c>
      <c r="AK42" s="147" t="s">
        <v>90</v>
      </c>
      <c r="AL42" s="147" t="s">
        <v>91</v>
      </c>
      <c r="AM42" s="147" t="s">
        <v>92</v>
      </c>
      <c r="AN42" s="147" t="s">
        <v>132</v>
      </c>
      <c r="AO42" s="147" t="s">
        <v>133</v>
      </c>
      <c r="AP42" s="147" t="s">
        <v>134</v>
      </c>
      <c r="AQ42" s="147" t="s">
        <v>135</v>
      </c>
      <c r="AR42" s="147" t="s">
        <v>136</v>
      </c>
      <c r="AS42" s="147" t="s">
        <v>137</v>
      </c>
      <c r="AT42" s="147" t="s">
        <v>138</v>
      </c>
    </row>
    <row r="43" spans="1:46" s="9" customFormat="1" ht="12.75">
      <c r="A43" s="35" t="s">
        <v>26</v>
      </c>
      <c r="B43" s="37">
        <f aca="true" t="shared" si="51" ref="B43:X54">B7+B25</f>
        <v>110928</v>
      </c>
      <c r="C43" s="37">
        <f t="shared" si="51"/>
        <v>101830</v>
      </c>
      <c r="D43" s="37">
        <f t="shared" si="51"/>
        <v>116884</v>
      </c>
      <c r="E43" s="37">
        <f t="shared" si="51"/>
        <v>115378</v>
      </c>
      <c r="F43" s="37">
        <f t="shared" si="51"/>
        <v>124187</v>
      </c>
      <c r="G43" s="37">
        <f t="shared" si="51"/>
        <v>124404</v>
      </c>
      <c r="H43" s="37">
        <f t="shared" si="51"/>
        <v>125825</v>
      </c>
      <c r="I43" s="153">
        <f t="shared" si="51"/>
        <v>130218</v>
      </c>
      <c r="J43" s="37">
        <f t="shared" si="51"/>
        <v>126743</v>
      </c>
      <c r="K43" s="37">
        <f t="shared" si="51"/>
        <v>131515</v>
      </c>
      <c r="L43" s="37">
        <f t="shared" si="51"/>
        <v>133057</v>
      </c>
      <c r="M43" s="37">
        <f t="shared" si="51"/>
        <v>124860</v>
      </c>
      <c r="N43" s="37">
        <f t="shared" si="51"/>
        <v>108941</v>
      </c>
      <c r="O43" s="37">
        <f t="shared" si="51"/>
        <v>116137</v>
      </c>
      <c r="P43" s="37">
        <f t="shared" si="51"/>
        <v>126308</v>
      </c>
      <c r="Q43" s="37">
        <f t="shared" si="51"/>
        <v>138889</v>
      </c>
      <c r="R43" s="37">
        <f t="shared" si="51"/>
        <v>176769</v>
      </c>
      <c r="S43" s="37">
        <f aca="true" t="shared" si="52" ref="S43:X43">S7+S25</f>
        <v>189830</v>
      </c>
      <c r="T43" s="37">
        <f t="shared" si="52"/>
        <v>207402</v>
      </c>
      <c r="U43" s="37">
        <f t="shared" si="52"/>
        <v>224741</v>
      </c>
      <c r="V43" s="37">
        <f t="shared" si="52"/>
        <v>19337</v>
      </c>
      <c r="W43" s="37">
        <f t="shared" si="52"/>
        <v>104334</v>
      </c>
      <c r="X43" s="37">
        <f t="shared" si="52"/>
        <v>234432</v>
      </c>
      <c r="Y43" s="36">
        <f aca="true" t="shared" si="53" ref="Y43:AT43">(C43-B43)/B43*100</f>
        <v>-8.201716428674455</v>
      </c>
      <c r="Z43" s="36">
        <f t="shared" si="53"/>
        <v>14.783462633801433</v>
      </c>
      <c r="AA43" s="36">
        <f t="shared" si="53"/>
        <v>-1.2884569316587384</v>
      </c>
      <c r="AB43" s="36">
        <f t="shared" si="53"/>
        <v>7.6349044011856675</v>
      </c>
      <c r="AC43" s="36">
        <f t="shared" si="53"/>
        <v>0.17473648610563103</v>
      </c>
      <c r="AD43" s="36">
        <f t="shared" si="53"/>
        <v>1.142246230024758</v>
      </c>
      <c r="AE43" s="36">
        <f t="shared" si="53"/>
        <v>3.4913570435128154</v>
      </c>
      <c r="AF43" s="36">
        <f t="shared" si="53"/>
        <v>-2.668601882996206</v>
      </c>
      <c r="AG43" s="36">
        <f t="shared" si="53"/>
        <v>3.765099453224241</v>
      </c>
      <c r="AH43" s="36">
        <f t="shared" si="53"/>
        <v>1.1724898300574078</v>
      </c>
      <c r="AI43" s="36">
        <f t="shared" si="53"/>
        <v>-6.160517672877037</v>
      </c>
      <c r="AJ43" s="36">
        <f t="shared" si="53"/>
        <v>-12.74947941694698</v>
      </c>
      <c r="AK43" s="36">
        <f t="shared" si="53"/>
        <v>6.605410267943198</v>
      </c>
      <c r="AL43" s="36">
        <f t="shared" si="53"/>
        <v>8.757760231450787</v>
      </c>
      <c r="AM43" s="36">
        <f t="shared" si="53"/>
        <v>9.960572568641734</v>
      </c>
      <c r="AN43" s="36">
        <f t="shared" si="53"/>
        <v>27.273578181137452</v>
      </c>
      <c r="AO43" s="36">
        <f t="shared" si="53"/>
        <v>7.388738975725381</v>
      </c>
      <c r="AP43" s="36">
        <f t="shared" si="53"/>
        <v>9.25670336616973</v>
      </c>
      <c r="AQ43" s="36">
        <f t="shared" si="53"/>
        <v>8.360092959566446</v>
      </c>
      <c r="AR43" s="36">
        <f t="shared" si="53"/>
        <v>-91.39587347213013</v>
      </c>
      <c r="AS43" s="36">
        <f t="shared" si="53"/>
        <v>439.5562910482495</v>
      </c>
      <c r="AT43" s="36">
        <f t="shared" si="53"/>
        <v>124.69377192478004</v>
      </c>
    </row>
    <row r="44" spans="1:46" s="9" customFormat="1" ht="12.75">
      <c r="A44" s="35" t="s">
        <v>27</v>
      </c>
      <c r="B44" s="37">
        <f t="shared" si="51"/>
        <v>126190</v>
      </c>
      <c r="C44" s="37">
        <f t="shared" si="51"/>
        <v>119015</v>
      </c>
      <c r="D44" s="37">
        <f t="shared" si="51"/>
        <v>131689</v>
      </c>
      <c r="E44" s="37">
        <f t="shared" si="51"/>
        <v>132218</v>
      </c>
      <c r="F44" s="37">
        <f t="shared" si="51"/>
        <v>129273</v>
      </c>
      <c r="G44" s="37">
        <f t="shared" si="51"/>
        <v>124356</v>
      </c>
      <c r="H44" s="37">
        <f t="shared" si="51"/>
        <v>135386</v>
      </c>
      <c r="I44" s="153">
        <f t="shared" si="51"/>
        <v>149050</v>
      </c>
      <c r="J44" s="37">
        <f t="shared" si="51"/>
        <v>129331</v>
      </c>
      <c r="K44" s="37">
        <f t="shared" si="51"/>
        <v>133451</v>
      </c>
      <c r="L44" s="37">
        <f t="shared" si="51"/>
        <v>135327</v>
      </c>
      <c r="M44" s="37">
        <f t="shared" si="51"/>
        <v>131887</v>
      </c>
      <c r="N44" s="37">
        <f t="shared" si="51"/>
        <v>106071</v>
      </c>
      <c r="O44" s="37">
        <f t="shared" si="51"/>
        <v>118339</v>
      </c>
      <c r="P44" s="37">
        <f t="shared" si="51"/>
        <v>127218</v>
      </c>
      <c r="Q44" s="37">
        <f t="shared" si="51"/>
        <v>147585</v>
      </c>
      <c r="R44" s="37">
        <f t="shared" si="51"/>
        <v>179967</v>
      </c>
      <c r="S44" s="37">
        <f t="shared" si="51"/>
        <v>201679</v>
      </c>
      <c r="T44" s="37">
        <f t="shared" si="51"/>
        <v>214056</v>
      </c>
      <c r="U44" s="37">
        <f t="shared" si="51"/>
        <v>231688</v>
      </c>
      <c r="V44" s="37">
        <f t="shared" si="51"/>
        <v>16581</v>
      </c>
      <c r="W44" s="37">
        <f t="shared" si="51"/>
        <v>140695</v>
      </c>
      <c r="X44" s="37">
        <f t="shared" si="51"/>
        <v>232358</v>
      </c>
      <c r="Y44" s="36">
        <f aca="true" t="shared" si="54" ref="Y44:Y55">(C44-B44)/B44*100</f>
        <v>-5.685870512718916</v>
      </c>
      <c r="Z44" s="36">
        <f aca="true" t="shared" si="55" ref="Z44:Z55">(D44-C44)/C44*100</f>
        <v>10.649077847330169</v>
      </c>
      <c r="AA44" s="36">
        <f aca="true" t="shared" si="56" ref="AA44:AA55">(E44-D44)/D44*100</f>
        <v>0.401704014762053</v>
      </c>
      <c r="AB44" s="36">
        <f aca="true" t="shared" si="57" ref="AB44:AB55">(F44-E44)/E44*100</f>
        <v>-2.2273820508554056</v>
      </c>
      <c r="AC44" s="36">
        <f aca="true" t="shared" si="58" ref="AC44:AC55">(G44-F44)/F44*100</f>
        <v>-3.8035784734631357</v>
      </c>
      <c r="AD44" s="36">
        <f aca="true" t="shared" si="59" ref="AD44:AD55">(H44-G44)/G44*100</f>
        <v>8.869696677281354</v>
      </c>
      <c r="AE44" s="36">
        <f aca="true" t="shared" si="60" ref="AE44:AE55">(I44-H44)/H44*100</f>
        <v>10.092624052708551</v>
      </c>
      <c r="AF44" s="36">
        <f aca="true" t="shared" si="61" ref="AF44:AF55">(J44-I44)/I44*100</f>
        <v>-13.229788661522978</v>
      </c>
      <c r="AG44" s="36">
        <f aca="true" t="shared" si="62" ref="AG44:AG55">(K44-J44)/J44*100</f>
        <v>3.185624482915929</v>
      </c>
      <c r="AH44" s="36">
        <f aca="true" t="shared" si="63" ref="AH44:AH55">(L44-K44)/K44*100</f>
        <v>1.4057594173142203</v>
      </c>
      <c r="AI44" s="36">
        <f aca="true" t="shared" si="64" ref="AI44:AI55">(M44-L44)/L44*100</f>
        <v>-2.541990881346664</v>
      </c>
      <c r="AJ44" s="36">
        <f aca="true" t="shared" si="65" ref="AJ44:AJ55">(N44-M44)/M44*100</f>
        <v>-19.574332572581074</v>
      </c>
      <c r="AK44" s="36">
        <f aca="true" t="shared" si="66" ref="AK44:AK55">(O44-N44)/N44*100</f>
        <v>11.565837976449735</v>
      </c>
      <c r="AL44" s="36">
        <f aca="true" t="shared" si="67" ref="AL44:AL55">(P44-O44)/O44*100</f>
        <v>7.503020982093815</v>
      </c>
      <c r="AM44" s="36">
        <f aca="true" t="shared" si="68" ref="AM44:AM55">(Q44-P44)/P44*100</f>
        <v>16.009526953732962</v>
      </c>
      <c r="AN44" s="36">
        <f aca="true" t="shared" si="69" ref="AN44:AN55">(R44-Q44)/Q44*100</f>
        <v>21.941254192499237</v>
      </c>
      <c r="AO44" s="36">
        <f aca="true" t="shared" si="70" ref="AO44:AO55">(S44-R44)/R44*100</f>
        <v>12.064434035128663</v>
      </c>
      <c r="AP44" s="36">
        <f aca="true" t="shared" si="71" ref="AP44:AP55">(T44-S44)/S44*100</f>
        <v>6.136980052459601</v>
      </c>
      <c r="AQ44" s="36">
        <f aca="true" t="shared" si="72" ref="AQ44:AQ55">(U44-T44)/T44*100</f>
        <v>8.237096834473222</v>
      </c>
      <c r="AR44" s="36">
        <f aca="true" t="shared" si="73" ref="AR44:AR55">(V44-U44)/U44*100</f>
        <v>-92.84339283864507</v>
      </c>
      <c r="AS44" s="36">
        <f aca="true" t="shared" si="74" ref="AS44:AS55">(W44-V44)/V44*100</f>
        <v>748.5314516615404</v>
      </c>
      <c r="AT44" s="36">
        <f>(X44-W44)/W44*100</f>
        <v>65.15014748214222</v>
      </c>
    </row>
    <row r="45" spans="1:46" s="9" customFormat="1" ht="12.75">
      <c r="A45" s="35" t="s">
        <v>28</v>
      </c>
      <c r="B45" s="37">
        <f t="shared" si="51"/>
        <v>178774</v>
      </c>
      <c r="C45" s="37">
        <f t="shared" si="51"/>
        <v>195795</v>
      </c>
      <c r="D45" s="37">
        <f t="shared" si="51"/>
        <v>147035</v>
      </c>
      <c r="E45" s="37">
        <f t="shared" si="51"/>
        <v>188159</v>
      </c>
      <c r="F45" s="37">
        <f t="shared" si="51"/>
        <v>191588</v>
      </c>
      <c r="G45" s="37">
        <f t="shared" si="51"/>
        <v>176533</v>
      </c>
      <c r="H45" s="37">
        <f t="shared" si="51"/>
        <v>197118</v>
      </c>
      <c r="I45" s="153">
        <f t="shared" si="51"/>
        <v>202445</v>
      </c>
      <c r="J45" s="37">
        <f t="shared" si="51"/>
        <v>178904</v>
      </c>
      <c r="K45" s="37">
        <f t="shared" si="51"/>
        <v>209276</v>
      </c>
      <c r="L45" s="37">
        <f t="shared" si="51"/>
        <v>183456</v>
      </c>
      <c r="M45" s="37">
        <f t="shared" si="51"/>
        <v>177611</v>
      </c>
      <c r="N45" s="37">
        <f t="shared" si="51"/>
        <v>170489</v>
      </c>
      <c r="O45" s="37">
        <f>O9+O27</f>
        <v>160287</v>
      </c>
      <c r="P45" s="37">
        <f t="shared" si="51"/>
        <v>183263</v>
      </c>
      <c r="Q45" s="37">
        <f>Q9+Q27</f>
        <v>225124</v>
      </c>
      <c r="R45" s="37">
        <f>R9+R27</f>
        <v>249326</v>
      </c>
      <c r="S45" s="37">
        <f>S9+S27</f>
        <v>302480</v>
      </c>
      <c r="T45" s="37">
        <f>T9+T27</f>
        <v>291533</v>
      </c>
      <c r="U45" s="37">
        <f t="shared" si="51"/>
        <v>108823</v>
      </c>
      <c r="V45" s="37">
        <f t="shared" si="51"/>
        <v>24561</v>
      </c>
      <c r="W45" s="37">
        <f t="shared" si="51"/>
        <v>211476</v>
      </c>
      <c r="X45" s="37">
        <f t="shared" si="51"/>
        <v>316657</v>
      </c>
      <c r="Y45" s="36">
        <f t="shared" si="54"/>
        <v>9.520959423629833</v>
      </c>
      <c r="Z45" s="36">
        <f t="shared" si="55"/>
        <v>-24.903598151127454</v>
      </c>
      <c r="AA45" s="36">
        <f t="shared" si="56"/>
        <v>27.968850953854524</v>
      </c>
      <c r="AB45" s="36">
        <f t="shared" si="57"/>
        <v>1.8223948894286215</v>
      </c>
      <c r="AC45" s="36">
        <f t="shared" si="58"/>
        <v>-7.858007808422239</v>
      </c>
      <c r="AD45" s="36">
        <f t="shared" si="59"/>
        <v>11.66070932913393</v>
      </c>
      <c r="AE45" s="36">
        <f t="shared" si="60"/>
        <v>2.702442191986526</v>
      </c>
      <c r="AF45" s="36">
        <f t="shared" si="61"/>
        <v>-11.628343500703894</v>
      </c>
      <c r="AG45" s="36">
        <f t="shared" si="62"/>
        <v>16.976702589098064</v>
      </c>
      <c r="AH45" s="36">
        <f t="shared" si="63"/>
        <v>-12.337774040023701</v>
      </c>
      <c r="AI45" s="36">
        <f t="shared" si="64"/>
        <v>-3.186050061050061</v>
      </c>
      <c r="AJ45" s="36">
        <f t="shared" si="65"/>
        <v>-4.009886775030826</v>
      </c>
      <c r="AK45" s="36">
        <f t="shared" si="66"/>
        <v>-5.983963774788989</v>
      </c>
      <c r="AL45" s="36">
        <f t="shared" si="67"/>
        <v>14.334287871131156</v>
      </c>
      <c r="AM45" s="36">
        <f t="shared" si="68"/>
        <v>22.842035762810823</v>
      </c>
      <c r="AN45" s="36">
        <f t="shared" si="69"/>
        <v>10.750519713580072</v>
      </c>
      <c r="AO45" s="36">
        <f t="shared" si="70"/>
        <v>21.31907622951477</v>
      </c>
      <c r="AP45" s="36">
        <f t="shared" si="71"/>
        <v>-3.619082253372124</v>
      </c>
      <c r="AQ45" s="36">
        <f t="shared" si="72"/>
        <v>-62.67215032260499</v>
      </c>
      <c r="AR45" s="36">
        <f t="shared" si="73"/>
        <v>-77.430322634002</v>
      </c>
      <c r="AS45" s="36">
        <f t="shared" si="74"/>
        <v>761.023573958715</v>
      </c>
      <c r="AT45" s="36">
        <f>(X45-W45)/W45*100</f>
        <v>49.736613138133876</v>
      </c>
    </row>
    <row r="46" spans="1:46" s="9" customFormat="1" ht="12.75">
      <c r="A46" s="35" t="s">
        <v>29</v>
      </c>
      <c r="B46" s="37">
        <f t="shared" si="51"/>
        <v>287658</v>
      </c>
      <c r="C46" s="37">
        <f t="shared" si="51"/>
        <v>232633</v>
      </c>
      <c r="D46" s="37">
        <f t="shared" si="51"/>
        <v>230215</v>
      </c>
      <c r="E46" s="37">
        <f t="shared" si="51"/>
        <v>262328</v>
      </c>
      <c r="F46" s="37">
        <f t="shared" si="51"/>
        <v>264503</v>
      </c>
      <c r="G46" s="37">
        <f t="shared" si="51"/>
        <v>293562</v>
      </c>
      <c r="H46" s="37">
        <f t="shared" si="51"/>
        <v>274061</v>
      </c>
      <c r="I46" s="153">
        <f t="shared" si="51"/>
        <v>278433</v>
      </c>
      <c r="J46" s="37">
        <f t="shared" si="51"/>
        <v>290865</v>
      </c>
      <c r="K46" s="37">
        <f t="shared" si="51"/>
        <v>234796</v>
      </c>
      <c r="L46" s="37">
        <f>L10+L28</f>
        <v>309412</v>
      </c>
      <c r="M46" s="37">
        <f t="shared" si="51"/>
        <v>294001</v>
      </c>
      <c r="N46" s="37">
        <f t="shared" si="51"/>
        <v>247553</v>
      </c>
      <c r="O46" s="37">
        <f>O10+O28</f>
        <v>292415</v>
      </c>
      <c r="P46" s="37">
        <f t="shared" si="51"/>
        <v>297730</v>
      </c>
      <c r="Q46" s="37">
        <f t="shared" si="51"/>
        <v>317649</v>
      </c>
      <c r="R46" s="37">
        <f>R10+R28</f>
        <v>412707</v>
      </c>
      <c r="S46" s="37">
        <f>S10+S28</f>
        <v>440219</v>
      </c>
      <c r="T46" s="37">
        <f>T10+T28</f>
        <v>457241</v>
      </c>
      <c r="U46" s="37">
        <f>U10+U28</f>
        <v>4023</v>
      </c>
      <c r="V46" s="37">
        <f t="shared" si="51"/>
        <v>59792</v>
      </c>
      <c r="W46" s="37">
        <f t="shared" si="51"/>
        <v>387023</v>
      </c>
      <c r="X46" s="37">
        <f>X10+X28</f>
        <v>495711</v>
      </c>
      <c r="Y46" s="36">
        <f t="shared" si="54"/>
        <v>-19.12861801166663</v>
      </c>
      <c r="Z46" s="36">
        <f t="shared" si="55"/>
        <v>-1.0394054153967838</v>
      </c>
      <c r="AA46" s="36">
        <f t="shared" si="56"/>
        <v>13.949134504702126</v>
      </c>
      <c r="AB46" s="36">
        <f t="shared" si="57"/>
        <v>0.8291146961056388</v>
      </c>
      <c r="AC46" s="36">
        <f t="shared" si="58"/>
        <v>10.986264806070253</v>
      </c>
      <c r="AD46" s="36">
        <f t="shared" si="59"/>
        <v>-6.642889747310619</v>
      </c>
      <c r="AE46" s="36">
        <f t="shared" si="60"/>
        <v>1.5952652876549382</v>
      </c>
      <c r="AF46" s="36">
        <f t="shared" si="61"/>
        <v>4.464987986337826</v>
      </c>
      <c r="AG46" s="36">
        <f t="shared" si="62"/>
        <v>-19.27664036580544</v>
      </c>
      <c r="AH46" s="36">
        <f t="shared" si="63"/>
        <v>31.7790763045367</v>
      </c>
      <c r="AI46" s="36">
        <f t="shared" si="64"/>
        <v>-4.98073765723372</v>
      </c>
      <c r="AJ46" s="36">
        <f t="shared" si="65"/>
        <v>-15.798585719096195</v>
      </c>
      <c r="AK46" s="36">
        <f t="shared" si="66"/>
        <v>18.122179896830172</v>
      </c>
      <c r="AL46" s="36">
        <f t="shared" si="67"/>
        <v>1.8176222150026504</v>
      </c>
      <c r="AM46" s="36">
        <f t="shared" si="68"/>
        <v>6.690289859940214</v>
      </c>
      <c r="AN46" s="36">
        <f t="shared" si="69"/>
        <v>29.925483788710178</v>
      </c>
      <c r="AO46" s="36">
        <f t="shared" si="70"/>
        <v>6.666230521895679</v>
      </c>
      <c r="AP46" s="36">
        <f t="shared" si="71"/>
        <v>3.866711795719858</v>
      </c>
      <c r="AQ46" s="36">
        <f t="shared" si="72"/>
        <v>-99.12015764115641</v>
      </c>
      <c r="AR46" s="36">
        <f t="shared" si="73"/>
        <v>1386.2540392741735</v>
      </c>
      <c r="AS46" s="36">
        <f t="shared" si="74"/>
        <v>547.2822451164036</v>
      </c>
      <c r="AT46" s="36">
        <f aca="true" t="shared" si="75" ref="AT46:AT51">(X46-W46)/W46*100</f>
        <v>28.08308550137847</v>
      </c>
    </row>
    <row r="47" spans="1:46" s="9" customFormat="1" ht="12.75">
      <c r="A47" s="35" t="s">
        <v>30</v>
      </c>
      <c r="B47" s="37">
        <f t="shared" si="51"/>
        <v>361594</v>
      </c>
      <c r="C47" s="37">
        <f t="shared" si="51"/>
        <v>325279</v>
      </c>
      <c r="D47" s="37">
        <f t="shared" si="51"/>
        <v>286263</v>
      </c>
      <c r="E47" s="37">
        <f>E11+E29</f>
        <v>326431</v>
      </c>
      <c r="F47" s="37">
        <f>F11+F29</f>
        <v>358587</v>
      </c>
      <c r="G47" s="37">
        <f>G11+G29</f>
        <v>355161</v>
      </c>
      <c r="H47" s="37">
        <f t="shared" si="51"/>
        <v>346716</v>
      </c>
      <c r="I47" s="153">
        <f t="shared" si="51"/>
        <v>366501</v>
      </c>
      <c r="J47" s="153">
        <f t="shared" si="51"/>
        <v>337457</v>
      </c>
      <c r="K47" s="153">
        <f t="shared" si="51"/>
        <v>356975</v>
      </c>
      <c r="L47" s="37">
        <f>L11+L29</f>
        <v>362292</v>
      </c>
      <c r="M47" s="37">
        <f t="shared" si="51"/>
        <v>370618</v>
      </c>
      <c r="N47" s="37">
        <f t="shared" si="51"/>
        <v>385316</v>
      </c>
      <c r="O47" s="37">
        <f>O11+O29</f>
        <v>388456</v>
      </c>
      <c r="P47" s="37">
        <f t="shared" si="51"/>
        <v>398040</v>
      </c>
      <c r="Q47" s="37">
        <f t="shared" si="51"/>
        <v>471413</v>
      </c>
      <c r="R47" s="37">
        <f t="shared" si="51"/>
        <v>531363</v>
      </c>
      <c r="S47" s="37">
        <f t="shared" si="51"/>
        <v>563518</v>
      </c>
      <c r="T47" s="37">
        <f t="shared" si="51"/>
        <v>586990</v>
      </c>
      <c r="U47" s="37">
        <f aca="true" t="shared" si="76" ref="U47:X50">U11+U29</f>
        <v>5494</v>
      </c>
      <c r="V47" s="37">
        <f t="shared" si="76"/>
        <v>136585</v>
      </c>
      <c r="W47" s="37">
        <f t="shared" si="76"/>
        <v>457637</v>
      </c>
      <c r="X47" s="37">
        <f t="shared" si="76"/>
        <v>560887</v>
      </c>
      <c r="Y47" s="36">
        <f t="shared" si="54"/>
        <v>-10.043031687472691</v>
      </c>
      <c r="Z47" s="36">
        <f t="shared" si="55"/>
        <v>-11.994626151703615</v>
      </c>
      <c r="AA47" s="36">
        <f t="shared" si="56"/>
        <v>14.031851828563244</v>
      </c>
      <c r="AB47" s="36">
        <f t="shared" si="57"/>
        <v>9.850780103605356</v>
      </c>
      <c r="AC47" s="36">
        <f t="shared" si="58"/>
        <v>-0.9554166771243799</v>
      </c>
      <c r="AD47" s="36">
        <f t="shared" si="59"/>
        <v>-2.3777948592328553</v>
      </c>
      <c r="AE47" s="36">
        <f t="shared" si="60"/>
        <v>5.706399473921018</v>
      </c>
      <c r="AF47" s="36">
        <f t="shared" si="61"/>
        <v>-7.924671419723276</v>
      </c>
      <c r="AG47" s="36">
        <f t="shared" si="62"/>
        <v>5.783848016191693</v>
      </c>
      <c r="AH47" s="36">
        <f t="shared" si="63"/>
        <v>1.4894600462217242</v>
      </c>
      <c r="AI47" s="36">
        <f t="shared" si="64"/>
        <v>2.2981462466739537</v>
      </c>
      <c r="AJ47" s="36">
        <f t="shared" si="65"/>
        <v>3.965808460463334</v>
      </c>
      <c r="AK47" s="36">
        <f t="shared" si="66"/>
        <v>0.8149155498344216</v>
      </c>
      <c r="AL47" s="36">
        <f t="shared" si="67"/>
        <v>2.4672034928022737</v>
      </c>
      <c r="AM47" s="36">
        <f t="shared" si="68"/>
        <v>18.433574515124107</v>
      </c>
      <c r="AN47" s="36">
        <f t="shared" si="69"/>
        <v>12.717086715894554</v>
      </c>
      <c r="AO47" s="36">
        <f t="shared" si="70"/>
        <v>6.051418709996744</v>
      </c>
      <c r="AP47" s="36">
        <f t="shared" si="71"/>
        <v>4.165261801752561</v>
      </c>
      <c r="AQ47" s="36">
        <f t="shared" si="72"/>
        <v>-99.06403856965196</v>
      </c>
      <c r="AR47" s="36">
        <f t="shared" si="73"/>
        <v>2386.075718966145</v>
      </c>
      <c r="AS47" s="36">
        <f t="shared" si="74"/>
        <v>235.05655818720942</v>
      </c>
      <c r="AT47" s="36">
        <f t="shared" si="75"/>
        <v>22.561549874682335</v>
      </c>
    </row>
    <row r="48" spans="1:46" s="9" customFormat="1" ht="12.75">
      <c r="A48" s="35" t="s">
        <v>31</v>
      </c>
      <c r="B48" s="37">
        <f t="shared" si="51"/>
        <v>370388</v>
      </c>
      <c r="C48" s="37">
        <f t="shared" si="51"/>
        <v>337982</v>
      </c>
      <c r="D48" s="37">
        <f t="shared" si="51"/>
        <v>320997</v>
      </c>
      <c r="E48" s="37">
        <f t="shared" si="51"/>
        <v>323379</v>
      </c>
      <c r="F48" s="37">
        <f t="shared" si="51"/>
        <v>361292</v>
      </c>
      <c r="G48" s="37">
        <f t="shared" si="51"/>
        <v>360859</v>
      </c>
      <c r="H48" s="37">
        <f t="shared" si="51"/>
        <v>365807</v>
      </c>
      <c r="I48" s="153">
        <f t="shared" si="51"/>
        <v>408689</v>
      </c>
      <c r="J48" s="153">
        <f t="shared" si="51"/>
        <v>362661</v>
      </c>
      <c r="K48" s="153">
        <f t="shared" si="51"/>
        <v>382169</v>
      </c>
      <c r="L48" s="153">
        <f t="shared" si="51"/>
        <v>408514</v>
      </c>
      <c r="M48" s="37">
        <f t="shared" si="51"/>
        <v>438936</v>
      </c>
      <c r="N48" s="37">
        <f t="shared" si="51"/>
        <v>426160</v>
      </c>
      <c r="O48" s="37">
        <f>O12+O30</f>
        <v>443214</v>
      </c>
      <c r="P48" s="37">
        <f t="shared" si="51"/>
        <v>434397</v>
      </c>
      <c r="Q48" s="37">
        <f t="shared" si="51"/>
        <v>517195</v>
      </c>
      <c r="R48" s="37">
        <f t="shared" si="51"/>
        <v>589607</v>
      </c>
      <c r="S48" s="37">
        <f>S12+S30</f>
        <v>635642</v>
      </c>
      <c r="T48" s="37">
        <f>T12+T30</f>
        <v>657095</v>
      </c>
      <c r="U48" s="37">
        <f t="shared" si="76"/>
        <v>21639</v>
      </c>
      <c r="V48" s="37">
        <f t="shared" si="76"/>
        <v>234015</v>
      </c>
      <c r="W48" s="37">
        <f t="shared" si="76"/>
        <v>507137</v>
      </c>
      <c r="X48" s="37">
        <f t="shared" si="76"/>
        <v>624097</v>
      </c>
      <c r="Y48" s="36">
        <f t="shared" si="54"/>
        <v>-8.749203537911596</v>
      </c>
      <c r="Z48" s="36">
        <f t="shared" si="55"/>
        <v>-5.02541555467451</v>
      </c>
      <c r="AA48" s="36">
        <f t="shared" si="56"/>
        <v>0.7420630099346723</v>
      </c>
      <c r="AB48" s="36">
        <f t="shared" si="57"/>
        <v>11.724014237164441</v>
      </c>
      <c r="AC48" s="36">
        <f t="shared" si="58"/>
        <v>-0.11984765785016</v>
      </c>
      <c r="AD48" s="36">
        <f t="shared" si="59"/>
        <v>1.3711726740915426</v>
      </c>
      <c r="AE48" s="36">
        <f t="shared" si="60"/>
        <v>11.722575019067431</v>
      </c>
      <c r="AF48" s="36">
        <f t="shared" si="61"/>
        <v>-11.262353525541426</v>
      </c>
      <c r="AG48" s="36">
        <f t="shared" si="62"/>
        <v>5.379128166524661</v>
      </c>
      <c r="AH48" s="36">
        <f t="shared" si="63"/>
        <v>6.893547095656634</v>
      </c>
      <c r="AI48" s="36">
        <f t="shared" si="64"/>
        <v>7.446990800804869</v>
      </c>
      <c r="AJ48" s="36">
        <f t="shared" si="65"/>
        <v>-2.910674904769716</v>
      </c>
      <c r="AK48" s="36">
        <f t="shared" si="66"/>
        <v>4.001783367749202</v>
      </c>
      <c r="AL48" s="36">
        <f t="shared" si="67"/>
        <v>-1.9893324669347088</v>
      </c>
      <c r="AM48" s="36">
        <f t="shared" si="68"/>
        <v>19.060444708411893</v>
      </c>
      <c r="AN48" s="36">
        <f t="shared" si="69"/>
        <v>14.000908748151083</v>
      </c>
      <c r="AO48" s="36">
        <f t="shared" si="70"/>
        <v>7.807743123809588</v>
      </c>
      <c r="AP48" s="36">
        <f t="shared" si="71"/>
        <v>3.3750129790039045</v>
      </c>
      <c r="AQ48" s="36">
        <f t="shared" si="72"/>
        <v>-96.70686886979813</v>
      </c>
      <c r="AR48" s="36">
        <f t="shared" si="73"/>
        <v>981.4501594343546</v>
      </c>
      <c r="AS48" s="36">
        <f t="shared" si="74"/>
        <v>116.71132192380831</v>
      </c>
      <c r="AT48" s="36">
        <f t="shared" si="75"/>
        <v>23.062801570384334</v>
      </c>
    </row>
    <row r="49" spans="1:46" s="9" customFormat="1" ht="12.75">
      <c r="A49" s="35" t="s">
        <v>32</v>
      </c>
      <c r="B49" s="37">
        <f t="shared" si="51"/>
        <v>441130</v>
      </c>
      <c r="C49" s="37">
        <f t="shared" si="51"/>
        <v>400601</v>
      </c>
      <c r="D49" s="37">
        <f t="shared" si="51"/>
        <v>398931</v>
      </c>
      <c r="E49" s="37">
        <f t="shared" si="51"/>
        <v>400929</v>
      </c>
      <c r="F49" s="37">
        <f t="shared" si="51"/>
        <v>444775</v>
      </c>
      <c r="G49" s="37">
        <f t="shared" si="51"/>
        <v>440308</v>
      </c>
      <c r="H49" s="37">
        <f t="shared" si="51"/>
        <v>468183</v>
      </c>
      <c r="I49" s="153">
        <f>I13+I31</f>
        <v>475097</v>
      </c>
      <c r="J49" s="153">
        <f t="shared" si="51"/>
        <v>439361</v>
      </c>
      <c r="K49" s="153">
        <f t="shared" si="51"/>
        <v>451728</v>
      </c>
      <c r="L49" s="153">
        <f t="shared" si="51"/>
        <v>493051</v>
      </c>
      <c r="M49" s="37">
        <f t="shared" si="51"/>
        <v>501688</v>
      </c>
      <c r="N49" s="37">
        <f>N13+N31</f>
        <v>472802</v>
      </c>
      <c r="O49" s="37">
        <f>O13+O31</f>
        <v>510473</v>
      </c>
      <c r="P49" s="37">
        <f t="shared" si="51"/>
        <v>529306</v>
      </c>
      <c r="Q49" s="37">
        <f aca="true" t="shared" si="77" ref="Q49:V50">Q13+Q31</f>
        <v>615536</v>
      </c>
      <c r="R49" s="37">
        <f t="shared" si="77"/>
        <v>684658</v>
      </c>
      <c r="S49" s="37">
        <f t="shared" si="77"/>
        <v>709034</v>
      </c>
      <c r="T49" s="37">
        <f t="shared" si="77"/>
        <v>721875</v>
      </c>
      <c r="U49" s="37">
        <f t="shared" si="77"/>
        <v>105973</v>
      </c>
      <c r="V49" s="37">
        <f t="shared" si="77"/>
        <v>373743</v>
      </c>
      <c r="W49" s="37">
        <f t="shared" si="76"/>
        <v>604332</v>
      </c>
      <c r="X49" s="37">
        <f t="shared" si="76"/>
        <v>744924</v>
      </c>
      <c r="Y49" s="36">
        <f t="shared" si="54"/>
        <v>-9.187541087661234</v>
      </c>
      <c r="Z49" s="36">
        <f t="shared" si="55"/>
        <v>-0.4168736473448643</v>
      </c>
      <c r="AA49" s="36">
        <f t="shared" si="56"/>
        <v>0.5008384908668416</v>
      </c>
      <c r="AB49" s="36">
        <f t="shared" si="57"/>
        <v>10.936100905646635</v>
      </c>
      <c r="AC49" s="36">
        <f t="shared" si="58"/>
        <v>-1.0043280310269238</v>
      </c>
      <c r="AD49" s="36">
        <f t="shared" si="59"/>
        <v>6.330795715726264</v>
      </c>
      <c r="AE49" s="36">
        <f t="shared" si="60"/>
        <v>1.4767729712526938</v>
      </c>
      <c r="AF49" s="36">
        <f t="shared" si="61"/>
        <v>-7.521832383702696</v>
      </c>
      <c r="AG49" s="36">
        <f t="shared" si="62"/>
        <v>2.8147696313509845</v>
      </c>
      <c r="AH49" s="36">
        <f t="shared" si="63"/>
        <v>9.147761484787306</v>
      </c>
      <c r="AI49" s="36">
        <f t="shared" si="64"/>
        <v>1.7517457626087363</v>
      </c>
      <c r="AJ49" s="36">
        <f t="shared" si="65"/>
        <v>-5.757761796176109</v>
      </c>
      <c r="AK49" s="36">
        <f t="shared" si="66"/>
        <v>7.967605889992005</v>
      </c>
      <c r="AL49" s="36">
        <f t="shared" si="67"/>
        <v>3.689323431405775</v>
      </c>
      <c r="AM49" s="36">
        <f t="shared" si="68"/>
        <v>16.291143497334247</v>
      </c>
      <c r="AN49" s="36">
        <f t="shared" si="69"/>
        <v>11.229562527618207</v>
      </c>
      <c r="AO49" s="36">
        <f t="shared" si="70"/>
        <v>3.560317706066386</v>
      </c>
      <c r="AP49" s="36">
        <f t="shared" si="71"/>
        <v>1.811055605231907</v>
      </c>
      <c r="AQ49" s="36">
        <f t="shared" si="72"/>
        <v>-85.31975757575758</v>
      </c>
      <c r="AR49" s="36">
        <f t="shared" si="73"/>
        <v>252.6775688146981</v>
      </c>
      <c r="AS49" s="36">
        <f t="shared" si="74"/>
        <v>61.697209044717894</v>
      </c>
      <c r="AT49" s="36">
        <f t="shared" si="75"/>
        <v>23.26403367685312</v>
      </c>
    </row>
    <row r="50" spans="1:46" s="9" customFormat="1" ht="12.75">
      <c r="A50" s="35" t="s">
        <v>33</v>
      </c>
      <c r="B50" s="37">
        <f t="shared" si="51"/>
        <v>445502</v>
      </c>
      <c r="C50" s="37">
        <f t="shared" si="51"/>
        <v>403171</v>
      </c>
      <c r="D50" s="37">
        <f t="shared" si="51"/>
        <v>421169</v>
      </c>
      <c r="E50" s="37">
        <f t="shared" si="51"/>
        <v>431389</v>
      </c>
      <c r="F50" s="37">
        <f t="shared" si="51"/>
        <v>479453</v>
      </c>
      <c r="G50" s="37">
        <f t="shared" si="51"/>
        <v>436059</v>
      </c>
      <c r="H50" s="37">
        <f t="shared" si="51"/>
        <v>482626</v>
      </c>
      <c r="I50" s="153">
        <f>I14+I32</f>
        <v>507665</v>
      </c>
      <c r="J50" s="153">
        <f>J14+J32</f>
        <v>454389</v>
      </c>
      <c r="K50" s="153">
        <f>K14+K32</f>
        <v>483495</v>
      </c>
      <c r="L50" s="153">
        <f>L14+L32</f>
        <v>503359</v>
      </c>
      <c r="M50" s="153">
        <f t="shared" si="51"/>
        <v>515475</v>
      </c>
      <c r="N50" s="37">
        <f t="shared" si="51"/>
        <v>477609</v>
      </c>
      <c r="O50" s="37">
        <f t="shared" si="51"/>
        <v>521493</v>
      </c>
      <c r="P50" s="37">
        <f t="shared" si="51"/>
        <v>536626</v>
      </c>
      <c r="Q50" s="37">
        <f t="shared" si="77"/>
        <v>620284</v>
      </c>
      <c r="R50" s="37">
        <f t="shared" si="77"/>
        <v>694651</v>
      </c>
      <c r="S50" s="37">
        <f t="shared" si="77"/>
        <v>726580</v>
      </c>
      <c r="T50" s="37">
        <f t="shared" si="77"/>
        <v>732115</v>
      </c>
      <c r="U50" s="37">
        <f t="shared" si="77"/>
        <v>152273</v>
      </c>
      <c r="V50" s="37">
        <f t="shared" si="77"/>
        <v>427722</v>
      </c>
      <c r="W50" s="37">
        <f t="shared" si="76"/>
        <v>618551</v>
      </c>
      <c r="X50" s="37">
        <f t="shared" si="76"/>
        <v>749580</v>
      </c>
      <c r="Y50" s="36">
        <f t="shared" si="54"/>
        <v>-9.501865311491306</v>
      </c>
      <c r="Z50" s="36">
        <f t="shared" si="55"/>
        <v>4.464110761934762</v>
      </c>
      <c r="AA50" s="36">
        <f t="shared" si="56"/>
        <v>2.426579354131002</v>
      </c>
      <c r="AB50" s="36">
        <f t="shared" si="57"/>
        <v>11.14168418758939</v>
      </c>
      <c r="AC50" s="36">
        <f t="shared" si="58"/>
        <v>-9.05073072855942</v>
      </c>
      <c r="AD50" s="36">
        <f t="shared" si="59"/>
        <v>10.679059485069681</v>
      </c>
      <c r="AE50" s="36">
        <f t="shared" si="60"/>
        <v>5.188075238383345</v>
      </c>
      <c r="AF50" s="36">
        <f t="shared" si="61"/>
        <v>-10.49432204307959</v>
      </c>
      <c r="AG50" s="36">
        <f t="shared" si="62"/>
        <v>6.405524781629837</v>
      </c>
      <c r="AH50" s="36">
        <f t="shared" si="63"/>
        <v>4.108418908158306</v>
      </c>
      <c r="AI50" s="36">
        <f t="shared" si="64"/>
        <v>2.407029575313047</v>
      </c>
      <c r="AJ50" s="36">
        <f t="shared" si="65"/>
        <v>-7.345846064309618</v>
      </c>
      <c r="AK50" s="36">
        <f t="shared" si="66"/>
        <v>9.188269065281434</v>
      </c>
      <c r="AL50" s="36">
        <f t="shared" si="67"/>
        <v>2.9018606194138754</v>
      </c>
      <c r="AM50" s="36">
        <f t="shared" si="68"/>
        <v>15.589628530857619</v>
      </c>
      <c r="AN50" s="36">
        <f t="shared" si="69"/>
        <v>11.989185598854718</v>
      </c>
      <c r="AO50" s="36">
        <f t="shared" si="70"/>
        <v>4.596408844153395</v>
      </c>
      <c r="AP50" s="36">
        <f t="shared" si="71"/>
        <v>0.7617881031682678</v>
      </c>
      <c r="AQ50" s="36">
        <f t="shared" si="72"/>
        <v>-79.20094520669568</v>
      </c>
      <c r="AR50" s="36">
        <f t="shared" si="73"/>
        <v>180.8915566121374</v>
      </c>
      <c r="AS50" s="36">
        <f t="shared" si="74"/>
        <v>44.61519398113728</v>
      </c>
      <c r="AT50" s="36">
        <f t="shared" si="75"/>
        <v>21.18321690531581</v>
      </c>
    </row>
    <row r="51" spans="1:46" s="9" customFormat="1" ht="12.75">
      <c r="A51" s="35" t="s">
        <v>34</v>
      </c>
      <c r="B51" s="37">
        <f t="shared" si="51"/>
        <v>378818</v>
      </c>
      <c r="C51" s="37">
        <f t="shared" si="51"/>
        <v>367134</v>
      </c>
      <c r="D51" s="37">
        <f t="shared" si="51"/>
        <v>346417</v>
      </c>
      <c r="E51" s="37">
        <f t="shared" si="51"/>
        <v>372787</v>
      </c>
      <c r="F51" s="37">
        <f t="shared" si="51"/>
        <v>373223</v>
      </c>
      <c r="G51" s="37">
        <f t="shared" si="51"/>
        <v>377376</v>
      </c>
      <c r="H51" s="37">
        <f t="shared" si="51"/>
        <v>416632</v>
      </c>
      <c r="I51" s="153">
        <f t="shared" si="51"/>
        <v>413193</v>
      </c>
      <c r="J51" s="153">
        <f t="shared" si="51"/>
        <v>387393</v>
      </c>
      <c r="K51" s="153">
        <f>K15+K33</f>
        <v>408935</v>
      </c>
      <c r="L51" s="153">
        <f>L15+L33</f>
        <v>417123</v>
      </c>
      <c r="M51" s="153">
        <f t="shared" si="51"/>
        <v>453888</v>
      </c>
      <c r="N51" s="37">
        <f t="shared" si="51"/>
        <v>444665</v>
      </c>
      <c r="O51" s="37">
        <f>O15+O33</f>
        <v>435695</v>
      </c>
      <c r="P51" s="37">
        <f t="shared" si="51"/>
        <v>465163</v>
      </c>
      <c r="Q51" s="37">
        <f t="shared" si="51"/>
        <v>548683</v>
      </c>
      <c r="R51" s="37">
        <f t="shared" si="51"/>
        <v>620021</v>
      </c>
      <c r="S51" s="37">
        <f t="shared" si="51"/>
        <v>659179</v>
      </c>
      <c r="T51" s="37">
        <f t="shared" si="51"/>
        <v>665310</v>
      </c>
      <c r="U51" s="37">
        <f t="shared" si="51"/>
        <v>118687</v>
      </c>
      <c r="V51" s="37">
        <f t="shared" si="51"/>
        <v>420351</v>
      </c>
      <c r="W51" s="37">
        <f t="shared" si="51"/>
        <v>554707</v>
      </c>
      <c r="X51" s="37">
        <f t="shared" si="51"/>
        <v>663737</v>
      </c>
      <c r="Y51" s="36">
        <f t="shared" si="54"/>
        <v>-3.0843307340200306</v>
      </c>
      <c r="Z51" s="36">
        <f t="shared" si="55"/>
        <v>-5.642898778102818</v>
      </c>
      <c r="AA51" s="36">
        <f t="shared" si="56"/>
        <v>7.612213026496968</v>
      </c>
      <c r="AB51" s="36">
        <f t="shared" si="57"/>
        <v>0.11695686813113118</v>
      </c>
      <c r="AC51" s="36">
        <f t="shared" si="58"/>
        <v>1.1127395685689254</v>
      </c>
      <c r="AD51" s="36">
        <f t="shared" si="59"/>
        <v>10.402357330619859</v>
      </c>
      <c r="AE51" s="36">
        <f t="shared" si="60"/>
        <v>-0.8254286756658155</v>
      </c>
      <c r="AF51" s="36">
        <f t="shared" si="61"/>
        <v>-6.244055441403896</v>
      </c>
      <c r="AG51" s="36">
        <f t="shared" si="62"/>
        <v>5.560761294086367</v>
      </c>
      <c r="AH51" s="36">
        <f t="shared" si="63"/>
        <v>2.0022742000562435</v>
      </c>
      <c r="AI51" s="36">
        <f t="shared" si="64"/>
        <v>8.813946965283622</v>
      </c>
      <c r="AJ51" s="36">
        <f t="shared" si="65"/>
        <v>-2.031999083474337</v>
      </c>
      <c r="AK51" s="36">
        <f t="shared" si="66"/>
        <v>-2.017248940213419</v>
      </c>
      <c r="AL51" s="36">
        <f t="shared" si="67"/>
        <v>6.763446906666361</v>
      </c>
      <c r="AM51" s="36">
        <f t="shared" si="68"/>
        <v>17.95499642060955</v>
      </c>
      <c r="AN51" s="36">
        <f t="shared" si="69"/>
        <v>13.001678564854387</v>
      </c>
      <c r="AO51" s="36">
        <f t="shared" si="70"/>
        <v>6.315592536381833</v>
      </c>
      <c r="AP51" s="36">
        <f t="shared" si="71"/>
        <v>0.930096377463481</v>
      </c>
      <c r="AQ51" s="36">
        <f t="shared" si="72"/>
        <v>-82.16064691647502</v>
      </c>
      <c r="AR51" s="36">
        <f t="shared" si="73"/>
        <v>254.16768475064666</v>
      </c>
      <c r="AS51" s="36">
        <f t="shared" si="74"/>
        <v>31.962812030897986</v>
      </c>
      <c r="AT51" s="36">
        <f t="shared" si="75"/>
        <v>19.65542169109097</v>
      </c>
    </row>
    <row r="52" spans="1:46" s="9" customFormat="1" ht="12.75">
      <c r="A52" s="35" t="s">
        <v>35</v>
      </c>
      <c r="B52" s="37">
        <f t="shared" si="51"/>
        <v>307005</v>
      </c>
      <c r="C52" s="37">
        <f t="shared" si="51"/>
        <v>326760</v>
      </c>
      <c r="D52" s="37">
        <f t="shared" si="51"/>
        <v>326614</v>
      </c>
      <c r="E52" s="37">
        <f t="shared" si="51"/>
        <v>343144</v>
      </c>
      <c r="F52" s="37">
        <f t="shared" si="51"/>
        <v>357206</v>
      </c>
      <c r="G52" s="37">
        <f t="shared" si="51"/>
        <v>350929</v>
      </c>
      <c r="H52" s="37">
        <f t="shared" si="51"/>
        <v>365588</v>
      </c>
      <c r="I52" s="153">
        <f t="shared" si="51"/>
        <v>361486</v>
      </c>
      <c r="J52" s="153">
        <f t="shared" si="51"/>
        <v>333139</v>
      </c>
      <c r="K52" s="153">
        <f t="shared" si="51"/>
        <v>356914</v>
      </c>
      <c r="L52" s="153">
        <f t="shared" si="51"/>
        <v>360894</v>
      </c>
      <c r="M52" s="153">
        <f t="shared" si="51"/>
        <v>380229</v>
      </c>
      <c r="N52" s="37">
        <f t="shared" si="51"/>
        <v>367366</v>
      </c>
      <c r="O52" s="37">
        <f t="shared" si="51"/>
        <v>362629</v>
      </c>
      <c r="P52" s="37">
        <f t="shared" si="51"/>
        <v>356120</v>
      </c>
      <c r="Q52" s="37">
        <f t="shared" si="51"/>
        <v>471598</v>
      </c>
      <c r="R52" s="37">
        <f t="shared" si="51"/>
        <v>532623</v>
      </c>
      <c r="S52" s="37">
        <f t="shared" si="51"/>
        <v>554175</v>
      </c>
      <c r="T52" s="37">
        <f t="shared" si="51"/>
        <v>567157</v>
      </c>
      <c r="U52" s="37">
        <f t="shared" si="51"/>
        <v>122980</v>
      </c>
      <c r="V52" s="37">
        <f t="shared" si="51"/>
        <v>467100</v>
      </c>
      <c r="W52" s="37">
        <f t="shared" si="51"/>
        <v>529947</v>
      </c>
      <c r="X52" s="37"/>
      <c r="Y52" s="36">
        <f t="shared" si="54"/>
        <v>6.43474861972932</v>
      </c>
      <c r="Z52" s="36">
        <f t="shared" si="55"/>
        <v>-0.044681111519157796</v>
      </c>
      <c r="AA52" s="36">
        <f t="shared" si="56"/>
        <v>5.061020042006772</v>
      </c>
      <c r="AB52" s="36">
        <f t="shared" si="57"/>
        <v>4.0979880166927005</v>
      </c>
      <c r="AC52" s="36">
        <f t="shared" si="58"/>
        <v>-1.757249318320521</v>
      </c>
      <c r="AD52" s="36">
        <f t="shared" si="59"/>
        <v>4.177198236680354</v>
      </c>
      <c r="AE52" s="36">
        <f t="shared" si="60"/>
        <v>-1.122028075319759</v>
      </c>
      <c r="AF52" s="36">
        <f t="shared" si="61"/>
        <v>-7.841797469334912</v>
      </c>
      <c r="AG52" s="36">
        <f t="shared" si="62"/>
        <v>7.13666067317246</v>
      </c>
      <c r="AH52" s="36">
        <f t="shared" si="63"/>
        <v>1.1151145654135168</v>
      </c>
      <c r="AI52" s="36">
        <f t="shared" si="64"/>
        <v>5.3575288034713795</v>
      </c>
      <c r="AJ52" s="36">
        <f t="shared" si="65"/>
        <v>-3.382961320677802</v>
      </c>
      <c r="AK52" s="36">
        <f t="shared" si="66"/>
        <v>-1.2894497585514173</v>
      </c>
      <c r="AL52" s="36">
        <f t="shared" si="67"/>
        <v>-1.7949474531821779</v>
      </c>
      <c r="AM52" s="36">
        <f t="shared" si="68"/>
        <v>32.42671009771987</v>
      </c>
      <c r="AN52" s="36">
        <f t="shared" si="69"/>
        <v>12.94004639544697</v>
      </c>
      <c r="AO52" s="36">
        <f t="shared" si="70"/>
        <v>4.046389284728598</v>
      </c>
      <c r="AP52" s="36">
        <f t="shared" si="71"/>
        <v>2.342581314566698</v>
      </c>
      <c r="AQ52" s="36">
        <f t="shared" si="72"/>
        <v>-78.31640974192331</v>
      </c>
      <c r="AR52" s="36">
        <f t="shared" si="73"/>
        <v>279.8178565620426</v>
      </c>
      <c r="AS52" s="36">
        <f t="shared" si="74"/>
        <v>13.454720616570329</v>
      </c>
      <c r="AT52" s="36"/>
    </row>
    <row r="53" spans="1:46" s="9" customFormat="1" ht="12.75">
      <c r="A53" s="35" t="s">
        <v>36</v>
      </c>
      <c r="B53" s="37">
        <f t="shared" si="51"/>
        <v>138947</v>
      </c>
      <c r="C53" s="37">
        <f t="shared" si="51"/>
        <v>155655</v>
      </c>
      <c r="D53" s="37">
        <f t="shared" si="51"/>
        <v>165193</v>
      </c>
      <c r="E53" s="37">
        <f t="shared" si="51"/>
        <v>161851</v>
      </c>
      <c r="F53" s="37">
        <f t="shared" si="51"/>
        <v>158553</v>
      </c>
      <c r="G53" s="37">
        <f t="shared" si="51"/>
        <v>156400</v>
      </c>
      <c r="H53" s="37">
        <f t="shared" si="51"/>
        <v>163728</v>
      </c>
      <c r="I53" s="153">
        <f t="shared" si="51"/>
        <v>174280</v>
      </c>
      <c r="J53" s="153">
        <f t="shared" si="51"/>
        <v>166188</v>
      </c>
      <c r="K53" s="153">
        <f>K17+K35</f>
        <v>169752</v>
      </c>
      <c r="L53" s="153">
        <f>L17+L35</f>
        <v>163609</v>
      </c>
      <c r="M53" s="153">
        <f t="shared" si="51"/>
        <v>150684</v>
      </c>
      <c r="N53" s="153">
        <f t="shared" si="51"/>
        <v>148361</v>
      </c>
      <c r="O53" s="153">
        <f t="shared" si="51"/>
        <v>160633</v>
      </c>
      <c r="P53" s="37">
        <f t="shared" si="51"/>
        <v>181891</v>
      </c>
      <c r="Q53" s="37">
        <f aca="true" t="shared" si="78" ref="Q53:V54">Q17+Q35</f>
        <v>218586</v>
      </c>
      <c r="R53" s="37">
        <f t="shared" si="78"/>
        <v>241282</v>
      </c>
      <c r="S53" s="37">
        <f t="shared" si="78"/>
        <v>256128</v>
      </c>
      <c r="T53" s="37">
        <f t="shared" si="78"/>
        <v>279267</v>
      </c>
      <c r="U53" s="37">
        <f t="shared" si="78"/>
        <v>25735</v>
      </c>
      <c r="V53" s="37">
        <f t="shared" si="78"/>
        <v>212702</v>
      </c>
      <c r="W53" s="37">
        <f t="shared" si="51"/>
        <v>257840</v>
      </c>
      <c r="X53" s="37"/>
      <c r="Y53" s="36">
        <f t="shared" si="54"/>
        <v>12.024728853447717</v>
      </c>
      <c r="Z53" s="36">
        <f t="shared" si="55"/>
        <v>6.127654106838842</v>
      </c>
      <c r="AA53" s="36">
        <f t="shared" si="56"/>
        <v>-2.023088145381463</v>
      </c>
      <c r="AB53" s="36">
        <f t="shared" si="57"/>
        <v>-2.0376766285039944</v>
      </c>
      <c r="AC53" s="36">
        <f t="shared" si="58"/>
        <v>-1.3579055583937232</v>
      </c>
      <c r="AD53" s="36">
        <f t="shared" si="59"/>
        <v>4.68542199488491</v>
      </c>
      <c r="AE53" s="36">
        <f t="shared" si="60"/>
        <v>6.444835336655917</v>
      </c>
      <c r="AF53" s="36">
        <f t="shared" si="61"/>
        <v>-4.643103052559101</v>
      </c>
      <c r="AG53" s="36">
        <f t="shared" si="62"/>
        <v>2.144559173947578</v>
      </c>
      <c r="AH53" s="36">
        <f t="shared" si="63"/>
        <v>-3.61880861492059</v>
      </c>
      <c r="AI53" s="36">
        <f t="shared" si="64"/>
        <v>-7.899932155321529</v>
      </c>
      <c r="AJ53" s="36">
        <f t="shared" si="65"/>
        <v>-1.5416368028456904</v>
      </c>
      <c r="AK53" s="36">
        <f t="shared" si="66"/>
        <v>8.271715612593606</v>
      </c>
      <c r="AL53" s="36">
        <f t="shared" si="67"/>
        <v>13.233893409199855</v>
      </c>
      <c r="AM53" s="36">
        <f t="shared" si="68"/>
        <v>20.17417024481695</v>
      </c>
      <c r="AN53" s="36">
        <f t="shared" si="69"/>
        <v>10.383098643096996</v>
      </c>
      <c r="AO53" s="36">
        <f t="shared" si="70"/>
        <v>6.152966238675077</v>
      </c>
      <c r="AP53" s="36">
        <f t="shared" si="71"/>
        <v>9.034154797601198</v>
      </c>
      <c r="AQ53" s="36">
        <f t="shared" si="72"/>
        <v>-90.784804506082</v>
      </c>
      <c r="AR53" s="36">
        <f t="shared" si="73"/>
        <v>726.508645813095</v>
      </c>
      <c r="AS53" s="36">
        <f t="shared" si="74"/>
        <v>21.221239104474805</v>
      </c>
      <c r="AT53" s="36"/>
    </row>
    <row r="54" spans="1:46" s="9" customFormat="1" ht="12.75">
      <c r="A54" s="35" t="s">
        <v>37</v>
      </c>
      <c r="B54" s="37">
        <f t="shared" si="51"/>
        <v>125445</v>
      </c>
      <c r="C54" s="37">
        <f t="shared" si="51"/>
        <v>142991</v>
      </c>
      <c r="D54" s="37">
        <f t="shared" si="51"/>
        <v>151913</v>
      </c>
      <c r="E54" s="37">
        <f>E18+E36</f>
        <v>149995</v>
      </c>
      <c r="F54" s="37">
        <f t="shared" si="51"/>
        <v>147127</v>
      </c>
      <c r="G54" s="37">
        <f t="shared" si="51"/>
        <v>156079</v>
      </c>
      <c r="H54" s="37">
        <f t="shared" si="51"/>
        <v>171010</v>
      </c>
      <c r="I54" s="37">
        <f t="shared" si="51"/>
        <v>167912</v>
      </c>
      <c r="J54" s="37">
        <f t="shared" si="51"/>
        <v>161670</v>
      </c>
      <c r="K54" s="153">
        <f t="shared" si="51"/>
        <v>153073</v>
      </c>
      <c r="L54" s="153">
        <f t="shared" si="51"/>
        <v>148574</v>
      </c>
      <c r="M54" s="157">
        <f>M18+M36</f>
        <v>139090</v>
      </c>
      <c r="N54" s="153">
        <f t="shared" si="51"/>
        <v>136557</v>
      </c>
      <c r="O54" s="157">
        <f>O18+O36</f>
        <v>152857</v>
      </c>
      <c r="P54" s="157">
        <f>P18+P36</f>
        <v>162250</v>
      </c>
      <c r="Q54" s="157">
        <f t="shared" si="78"/>
        <v>196087</v>
      </c>
      <c r="R54" s="157">
        <f t="shared" si="78"/>
        <v>213655</v>
      </c>
      <c r="S54" s="157">
        <f t="shared" si="78"/>
        <v>232799</v>
      </c>
      <c r="T54" s="37">
        <f t="shared" si="78"/>
        <v>257227</v>
      </c>
      <c r="U54" s="37">
        <f t="shared" si="78"/>
        <v>29666</v>
      </c>
      <c r="V54" s="37">
        <f>V18+V36</f>
        <v>167544</v>
      </c>
      <c r="W54" s="37">
        <f>W18+W36</f>
        <v>255466</v>
      </c>
      <c r="X54" s="37"/>
      <c r="Y54" s="36">
        <f t="shared" si="54"/>
        <v>13.98700625772251</v>
      </c>
      <c r="Z54" s="36">
        <f t="shared" si="55"/>
        <v>6.23955353833458</v>
      </c>
      <c r="AA54" s="36">
        <f t="shared" si="56"/>
        <v>-1.262564757459862</v>
      </c>
      <c r="AB54" s="36">
        <f t="shared" si="57"/>
        <v>-1.9120637354578487</v>
      </c>
      <c r="AC54" s="36">
        <f t="shared" si="58"/>
        <v>6.0845392076233455</v>
      </c>
      <c r="AD54" s="36">
        <f t="shared" si="59"/>
        <v>9.566309368973403</v>
      </c>
      <c r="AE54" s="36">
        <f t="shared" si="60"/>
        <v>-1.8115899654990937</v>
      </c>
      <c r="AF54" s="36">
        <f t="shared" si="61"/>
        <v>-3.7174234122635665</v>
      </c>
      <c r="AG54" s="36">
        <f t="shared" si="62"/>
        <v>-5.317622317065627</v>
      </c>
      <c r="AH54" s="36">
        <f t="shared" si="63"/>
        <v>-2.939120550325662</v>
      </c>
      <c r="AI54" s="36">
        <f t="shared" si="64"/>
        <v>-6.383351057385546</v>
      </c>
      <c r="AJ54" s="36">
        <f t="shared" si="65"/>
        <v>-1.8211230138759076</v>
      </c>
      <c r="AK54" s="36">
        <f t="shared" si="66"/>
        <v>11.936407507487717</v>
      </c>
      <c r="AL54" s="36">
        <f t="shared" si="67"/>
        <v>6.144959013980387</v>
      </c>
      <c r="AM54" s="36">
        <f t="shared" si="68"/>
        <v>20.854853620955318</v>
      </c>
      <c r="AN54" s="36">
        <f t="shared" si="69"/>
        <v>8.959288479093463</v>
      </c>
      <c r="AO54" s="36">
        <f t="shared" si="70"/>
        <v>8.960239638669819</v>
      </c>
      <c r="AP54" s="36">
        <f t="shared" si="71"/>
        <v>10.49317222153016</v>
      </c>
      <c r="AQ54" s="36">
        <f t="shared" si="72"/>
        <v>-88.46699607739468</v>
      </c>
      <c r="AR54" s="36">
        <f t="shared" si="73"/>
        <v>464.7677475898335</v>
      </c>
      <c r="AS54" s="36">
        <f t="shared" si="74"/>
        <v>52.47696127584396</v>
      </c>
      <c r="AT54" s="36"/>
    </row>
    <row r="55" spans="1:46" s="9" customFormat="1" ht="12.75">
      <c r="A55" s="148" t="s">
        <v>50</v>
      </c>
      <c r="B55" s="39">
        <f aca="true" t="shared" si="79" ref="B55:N55">SUM(B43:B54)</f>
        <v>3272379</v>
      </c>
      <c r="C55" s="39">
        <f t="shared" si="79"/>
        <v>3108846</v>
      </c>
      <c r="D55" s="39">
        <f t="shared" si="79"/>
        <v>3043320</v>
      </c>
      <c r="E55" s="39">
        <f t="shared" si="79"/>
        <v>3207988</v>
      </c>
      <c r="F55" s="39">
        <f t="shared" si="79"/>
        <v>3389767</v>
      </c>
      <c r="G55" s="39">
        <f t="shared" si="79"/>
        <v>3352026</v>
      </c>
      <c r="H55" s="39">
        <f t="shared" si="79"/>
        <v>3512680</v>
      </c>
      <c r="I55" s="39">
        <f t="shared" si="79"/>
        <v>3634969</v>
      </c>
      <c r="J55" s="39">
        <f t="shared" si="79"/>
        <v>3368101</v>
      </c>
      <c r="K55" s="39">
        <f t="shared" si="79"/>
        <v>3472079</v>
      </c>
      <c r="L55" s="39">
        <f t="shared" si="79"/>
        <v>3618668</v>
      </c>
      <c r="M55" s="39">
        <f t="shared" si="79"/>
        <v>3678967</v>
      </c>
      <c r="N55" s="39">
        <f t="shared" si="79"/>
        <v>3491890</v>
      </c>
      <c r="O55" s="39">
        <f aca="true" t="shared" si="80" ref="O55:U55">SUM(O43:O54)</f>
        <v>3662628</v>
      </c>
      <c r="P55" s="39">
        <f t="shared" si="80"/>
        <v>3798312</v>
      </c>
      <c r="Q55" s="39">
        <f t="shared" si="80"/>
        <v>4488629</v>
      </c>
      <c r="R55" s="39">
        <f t="shared" si="80"/>
        <v>5126629</v>
      </c>
      <c r="S55" s="39">
        <f t="shared" si="80"/>
        <v>5471263</v>
      </c>
      <c r="T55" s="39">
        <f t="shared" si="80"/>
        <v>5637268</v>
      </c>
      <c r="U55" s="39">
        <f t="shared" si="80"/>
        <v>1151722</v>
      </c>
      <c r="V55" s="39">
        <f>SUM(V43:V54)</f>
        <v>2560033</v>
      </c>
      <c r="W55" s="39">
        <f>SUM(W43:W54)</f>
        <v>4629145</v>
      </c>
      <c r="X55" s="39"/>
      <c r="Y55" s="40">
        <f t="shared" si="54"/>
        <v>-4.997373470493486</v>
      </c>
      <c r="Z55" s="40">
        <f t="shared" si="55"/>
        <v>-2.1077274332662346</v>
      </c>
      <c r="AA55" s="40">
        <f t="shared" si="56"/>
        <v>5.410801361670807</v>
      </c>
      <c r="AB55" s="40">
        <f t="shared" si="57"/>
        <v>5.6664488769908115</v>
      </c>
      <c r="AC55" s="40">
        <f t="shared" si="58"/>
        <v>-1.1133803591810292</v>
      </c>
      <c r="AD55" s="40">
        <f t="shared" si="59"/>
        <v>4.792743254378099</v>
      </c>
      <c r="AE55" s="40">
        <f t="shared" si="60"/>
        <v>3.481358962387693</v>
      </c>
      <c r="AF55" s="40">
        <f t="shared" si="61"/>
        <v>-7.341685720015769</v>
      </c>
      <c r="AG55" s="40">
        <f t="shared" si="62"/>
        <v>3.0871402015557137</v>
      </c>
      <c r="AH55" s="40">
        <f t="shared" si="63"/>
        <v>4.221937346471667</v>
      </c>
      <c r="AI55" s="40">
        <f t="shared" si="64"/>
        <v>1.6663313683377419</v>
      </c>
      <c r="AJ55" s="40">
        <f t="shared" si="65"/>
        <v>-5.085041534756903</v>
      </c>
      <c r="AK55" s="40">
        <f t="shared" si="66"/>
        <v>4.889558376695715</v>
      </c>
      <c r="AL55" s="40">
        <f t="shared" si="67"/>
        <v>3.7045531241502005</v>
      </c>
      <c r="AM55" s="40">
        <f t="shared" si="68"/>
        <v>18.174310061943306</v>
      </c>
      <c r="AN55" s="40">
        <f t="shared" si="69"/>
        <v>14.21369420373125</v>
      </c>
      <c r="AO55" s="40">
        <f t="shared" si="70"/>
        <v>6.722429104973268</v>
      </c>
      <c r="AP55" s="40">
        <f t="shared" si="71"/>
        <v>3.03412575853144</v>
      </c>
      <c r="AQ55" s="238">
        <f t="shared" si="72"/>
        <v>-79.56950068721231</v>
      </c>
      <c r="AR55" s="238">
        <f t="shared" si="73"/>
        <v>122.27872698446328</v>
      </c>
      <c r="AS55" s="40">
        <f t="shared" si="74"/>
        <v>80.82364563269302</v>
      </c>
      <c r="AT55" s="40"/>
    </row>
    <row r="56" spans="1:25" s="9" customFormat="1" ht="12.75">
      <c r="A56" s="140"/>
      <c r="B56" s="39"/>
      <c r="C56" s="39"/>
      <c r="D56" s="39"/>
      <c r="E56" s="39"/>
      <c r="F56" s="39"/>
      <c r="G56" s="39"/>
      <c r="H56" s="39"/>
      <c r="I56" s="14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155"/>
    </row>
    <row r="57" spans="1:25" s="9" customFormat="1" ht="12.75">
      <c r="A57" s="140"/>
      <c r="B57" s="39"/>
      <c r="C57" s="39"/>
      <c r="D57" s="39"/>
      <c r="E57" s="39"/>
      <c r="F57" s="39"/>
      <c r="G57" s="39"/>
      <c r="H57" s="39"/>
      <c r="I57" s="149"/>
      <c r="J57" s="39"/>
      <c r="K57" s="39"/>
      <c r="L57" s="39"/>
      <c r="M57" s="150"/>
      <c r="N57" s="150"/>
      <c r="O57" s="150"/>
      <c r="P57" s="220"/>
      <c r="Q57" s="220"/>
      <c r="R57" s="220"/>
      <c r="S57" s="220"/>
      <c r="T57" s="220"/>
      <c r="U57" s="220"/>
      <c r="V57" s="220"/>
      <c r="W57" s="220"/>
      <c r="X57" s="220"/>
      <c r="Y57" s="155"/>
    </row>
    <row r="58" spans="1:46" s="159" customFormat="1" ht="14.25">
      <c r="A58" s="158"/>
      <c r="B58" s="117"/>
      <c r="C58" s="117"/>
      <c r="D58" s="117"/>
      <c r="E58" s="117"/>
      <c r="F58" s="117"/>
      <c r="G58" s="117"/>
      <c r="H58" s="117"/>
      <c r="I58" s="34"/>
      <c r="J58" s="117"/>
      <c r="K58" s="117"/>
      <c r="L58" s="117"/>
      <c r="M58" s="151"/>
      <c r="N58" s="152"/>
      <c r="O58" s="152"/>
      <c r="P58" s="221"/>
      <c r="Q58" s="221"/>
      <c r="R58" s="220"/>
      <c r="S58" s="220"/>
      <c r="T58" s="220"/>
      <c r="U58" s="220"/>
      <c r="V58" s="220"/>
      <c r="W58" s="239"/>
      <c r="X58" s="239"/>
      <c r="Y58" s="117"/>
      <c r="Z58" s="117"/>
      <c r="AA58" s="117"/>
      <c r="AT58" s="198"/>
    </row>
    <row r="59" spans="1:46" s="159" customFormat="1" ht="12.75" customHeight="1">
      <c r="A59" s="160"/>
      <c r="B59" s="161"/>
      <c r="I59" s="34"/>
      <c r="U59" s="198"/>
      <c r="V59" s="198"/>
      <c r="W59" s="198"/>
      <c r="X59" s="198"/>
      <c r="AT59" s="198"/>
    </row>
    <row r="60" spans="1:46" s="159" customFormat="1" ht="12.75" customHeight="1">
      <c r="A60" s="160"/>
      <c r="B60" s="161"/>
      <c r="I60" s="34"/>
      <c r="U60" s="198"/>
      <c r="V60" s="198"/>
      <c r="W60" s="198"/>
      <c r="X60" s="198"/>
      <c r="AT60" s="198"/>
    </row>
    <row r="61" spans="1:46" s="159" customFormat="1" ht="14.25">
      <c r="A61" s="160"/>
      <c r="B61" s="161"/>
      <c r="I61" s="34"/>
      <c r="U61" s="198"/>
      <c r="V61" s="198"/>
      <c r="W61" s="198"/>
      <c r="X61" s="198"/>
      <c r="AT61" s="198"/>
    </row>
    <row r="62" spans="1:46" s="159" customFormat="1" ht="14.25">
      <c r="A62" s="160"/>
      <c r="B62" s="161"/>
      <c r="I62" s="34"/>
      <c r="U62" s="198"/>
      <c r="V62" s="198"/>
      <c r="W62" s="198"/>
      <c r="X62" s="198"/>
      <c r="AT62" s="198"/>
    </row>
    <row r="63" spans="1:46" s="159" customFormat="1" ht="12" customHeight="1">
      <c r="A63" s="160"/>
      <c r="B63" s="161"/>
      <c r="I63" s="34"/>
      <c r="U63" s="198"/>
      <c r="V63" s="198"/>
      <c r="W63" s="198"/>
      <c r="X63" s="198"/>
      <c r="AT63" s="198"/>
    </row>
    <row r="64" spans="1:46" ht="14.25">
      <c r="A64" s="162"/>
      <c r="B64" s="163"/>
      <c r="AT64" s="198"/>
    </row>
    <row r="65" spans="1:46" ht="14.25">
      <c r="A65" s="162"/>
      <c r="B65" s="163"/>
      <c r="AA65" s="235"/>
      <c r="AT65" s="198"/>
    </row>
    <row r="66" spans="1:46" ht="14.25">
      <c r="A66" s="162"/>
      <c r="B66" s="163"/>
      <c r="AT66" s="198"/>
    </row>
    <row r="67" spans="1:46" ht="14.25">
      <c r="A67" s="162"/>
      <c r="B67" s="163"/>
      <c r="AT67" s="198"/>
    </row>
    <row r="68" spans="1:27" ht="14.25">
      <c r="A68" s="162"/>
      <c r="B68" s="163"/>
      <c r="AA68" s="235"/>
    </row>
    <row r="69" spans="1:2" ht="14.25">
      <c r="A69" s="162"/>
      <c r="B69" s="163"/>
    </row>
    <row r="70" spans="1:2" ht="14.25">
      <c r="A70" s="162"/>
      <c r="B70" s="163"/>
    </row>
    <row r="71" spans="1:27" ht="14.25">
      <c r="A71" s="162"/>
      <c r="B71" s="163"/>
      <c r="AA71" s="236"/>
    </row>
    <row r="72" spans="1:2" ht="14.25">
      <c r="A72" s="162"/>
      <c r="B72" s="163"/>
    </row>
    <row r="73" spans="1:2" ht="14.25">
      <c r="A73" s="162"/>
      <c r="B73" s="163"/>
    </row>
    <row r="76" ht="14.25">
      <c r="A76" s="148"/>
    </row>
    <row r="77" ht="14.25">
      <c r="A77" s="14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  <colBreaks count="1" manualBreakCount="1">
    <brk id="24" max="65535" man="1"/>
  </colBreaks>
  <ignoredErrors>
    <ignoredError sqref="B19:W19 B37:W37" formulaRange="1"/>
    <ignoredError sqref="AR2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347"/>
  <sheetViews>
    <sheetView view="pageBreakPreview" zoomScale="85" zoomScaleSheetLayoutView="85" zoomScalePageLayoutView="0" workbookViewId="0" topLeftCell="A317">
      <selection activeCell="O185" sqref="O185:O186"/>
    </sheetView>
  </sheetViews>
  <sheetFormatPr defaultColWidth="9.140625" defaultRowHeight="15"/>
  <cols>
    <col min="1" max="1" width="41.7109375" style="117" customWidth="1"/>
    <col min="2" max="2" width="9.00390625" style="181" customWidth="1"/>
    <col min="3" max="3" width="9.00390625" style="191" customWidth="1"/>
    <col min="4" max="4" width="9.00390625" style="181" customWidth="1"/>
    <col min="5" max="5" width="9.00390625" style="191" customWidth="1"/>
    <col min="6" max="6" width="9.00390625" style="181" customWidth="1"/>
    <col min="7" max="7" width="9.00390625" style="191" customWidth="1"/>
    <col min="8" max="8" width="9.00390625" style="181" customWidth="1"/>
    <col min="9" max="9" width="9.00390625" style="191" customWidth="1"/>
    <col min="10" max="10" width="9.00390625" style="181" customWidth="1"/>
    <col min="11" max="11" width="9.00390625" style="191" customWidth="1"/>
    <col min="12" max="12" width="9.00390625" style="181" customWidth="1"/>
    <col min="13" max="13" width="9.00390625" style="191" customWidth="1"/>
    <col min="14" max="14" width="9.00390625" style="181" customWidth="1"/>
    <col min="15" max="15" width="9.00390625" style="191" customWidth="1"/>
    <col min="16" max="16" width="9.00390625" style="181" customWidth="1"/>
    <col min="17" max="17" width="9.00390625" style="191" customWidth="1"/>
    <col min="18" max="18" width="9.00390625" style="181" customWidth="1"/>
    <col min="19" max="19" width="9.00390625" style="191" customWidth="1"/>
    <col min="20" max="20" width="9.00390625" style="181" customWidth="1"/>
    <col min="21" max="21" width="9.00390625" style="191" customWidth="1"/>
    <col min="22" max="22" width="9.00390625" style="181" customWidth="1"/>
    <col min="23" max="23" width="9.00390625" style="191" customWidth="1"/>
    <col min="24" max="24" width="9.00390625" style="181" customWidth="1"/>
    <col min="25" max="25" width="9.00390625" style="191" customWidth="1"/>
    <col min="26" max="32" width="10.7109375" style="117" customWidth="1"/>
    <col min="33" max="34" width="9.140625" style="117" customWidth="1"/>
    <col min="35" max="38" width="0" style="117" hidden="1" customWidth="1"/>
    <col min="39" max="16384" width="9.140625" style="117" customWidth="1"/>
  </cols>
  <sheetData>
    <row r="2" spans="1:25" s="165" customFormat="1" ht="18" customHeight="1">
      <c r="A2" s="164" t="s">
        <v>95</v>
      </c>
      <c r="B2" s="228"/>
      <c r="C2" s="229"/>
      <c r="D2" s="230"/>
      <c r="E2" s="231"/>
      <c r="F2" s="232"/>
      <c r="G2" s="231"/>
      <c r="H2" s="232"/>
      <c r="I2" s="231"/>
      <c r="J2" s="232"/>
      <c r="K2" s="231"/>
      <c r="L2" s="232"/>
      <c r="M2" s="231"/>
      <c r="N2" s="232"/>
      <c r="O2" s="231"/>
      <c r="P2" s="232"/>
      <c r="Q2" s="231"/>
      <c r="R2" s="232"/>
      <c r="S2" s="231"/>
      <c r="T2" s="232"/>
      <c r="U2" s="231"/>
      <c r="V2" s="232"/>
      <c r="W2" s="231"/>
      <c r="X2" s="232"/>
      <c r="Y2" s="231"/>
    </row>
    <row r="3" spans="2:25" s="165" customFormat="1" ht="15">
      <c r="B3" s="232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60"/>
      <c r="S3" s="260"/>
      <c r="T3" s="260"/>
      <c r="U3" s="260"/>
      <c r="V3" s="260"/>
      <c r="W3" s="260"/>
      <c r="X3" s="266"/>
      <c r="Y3" s="266"/>
    </row>
    <row r="4" spans="1:25" s="165" customFormat="1" ht="15.75" thickBot="1">
      <c r="A4" s="166"/>
      <c r="B4" s="260">
        <v>2001</v>
      </c>
      <c r="C4" s="260"/>
      <c r="D4" s="260"/>
      <c r="E4" s="260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7"/>
      <c r="S4" s="267"/>
      <c r="T4" s="267"/>
      <c r="U4" s="267"/>
      <c r="V4" s="267"/>
      <c r="W4" s="267"/>
      <c r="X4" s="267"/>
      <c r="Y4" s="167"/>
    </row>
    <row r="5" spans="1:38" s="169" customFormat="1" ht="15.75" thickBot="1">
      <c r="A5" s="168"/>
      <c r="B5" s="265" t="s">
        <v>96</v>
      </c>
      <c r="C5" s="263"/>
      <c r="D5" s="263" t="s">
        <v>97</v>
      </c>
      <c r="E5" s="263"/>
      <c r="F5" s="263" t="s">
        <v>98</v>
      </c>
      <c r="G5" s="263"/>
      <c r="H5" s="263" t="s">
        <v>99</v>
      </c>
      <c r="I5" s="263"/>
      <c r="J5" s="263" t="s">
        <v>100</v>
      </c>
      <c r="K5" s="263"/>
      <c r="L5" s="263" t="s">
        <v>101</v>
      </c>
      <c r="M5" s="263"/>
      <c r="N5" s="263" t="s">
        <v>102</v>
      </c>
      <c r="O5" s="263"/>
      <c r="P5" s="263" t="s">
        <v>103</v>
      </c>
      <c r="Q5" s="263"/>
      <c r="R5" s="263" t="s">
        <v>104</v>
      </c>
      <c r="S5" s="263"/>
      <c r="T5" s="263" t="s">
        <v>105</v>
      </c>
      <c r="U5" s="263"/>
      <c r="V5" s="263" t="s">
        <v>106</v>
      </c>
      <c r="W5" s="263"/>
      <c r="X5" s="263" t="s">
        <v>107</v>
      </c>
      <c r="Y5" s="264"/>
      <c r="AI5" s="169" t="s">
        <v>108</v>
      </c>
      <c r="AJ5" s="169" t="s">
        <v>109</v>
      </c>
      <c r="AK5" s="169" t="s">
        <v>110</v>
      </c>
      <c r="AL5" s="169" t="s">
        <v>111</v>
      </c>
    </row>
    <row r="6" spans="2:25" s="170" customFormat="1" ht="15">
      <c r="B6" s="170" t="s">
        <v>112</v>
      </c>
      <c r="C6" s="171" t="s">
        <v>113</v>
      </c>
      <c r="D6" s="170" t="s">
        <v>112</v>
      </c>
      <c r="E6" s="171" t="s">
        <v>113</v>
      </c>
      <c r="F6" s="170" t="s">
        <v>112</v>
      </c>
      <c r="G6" s="171" t="s">
        <v>113</v>
      </c>
      <c r="H6" s="170" t="s">
        <v>112</v>
      </c>
      <c r="I6" s="171" t="s">
        <v>113</v>
      </c>
      <c r="J6" s="170" t="s">
        <v>112</v>
      </c>
      <c r="K6" s="171" t="s">
        <v>113</v>
      </c>
      <c r="L6" s="170" t="s">
        <v>112</v>
      </c>
      <c r="M6" s="171" t="s">
        <v>113</v>
      </c>
      <c r="N6" s="170" t="s">
        <v>112</v>
      </c>
      <c r="O6" s="171" t="s">
        <v>113</v>
      </c>
      <c r="P6" s="170" t="s">
        <v>112</v>
      </c>
      <c r="Q6" s="171" t="s">
        <v>113</v>
      </c>
      <c r="R6" s="170" t="s">
        <v>112</v>
      </c>
      <c r="S6" s="171" t="s">
        <v>113</v>
      </c>
      <c r="T6" s="170" t="s">
        <v>112</v>
      </c>
      <c r="U6" s="171" t="s">
        <v>113</v>
      </c>
      <c r="V6" s="170" t="s">
        <v>112</v>
      </c>
      <c r="W6" s="171" t="s">
        <v>113</v>
      </c>
      <c r="X6" s="170" t="s">
        <v>112</v>
      </c>
      <c r="Y6" s="171" t="s">
        <v>113</v>
      </c>
    </row>
    <row r="7" spans="1:42" ht="14.25">
      <c r="A7" s="172" t="s">
        <v>114</v>
      </c>
      <c r="B7" s="181">
        <v>153.9</v>
      </c>
      <c r="C7" s="191">
        <f>+B7/Index!$B$13</f>
        <v>262.9537618277935</v>
      </c>
      <c r="D7" s="181">
        <v>140.15</v>
      </c>
      <c r="E7" s="191">
        <f>+D7/Index!$B$13</f>
        <v>239.46049200887109</v>
      </c>
      <c r="F7" s="181">
        <v>147.23</v>
      </c>
      <c r="G7" s="191">
        <f>+F7/Index!$B$13</f>
        <v>251.5573902138144</v>
      </c>
      <c r="H7" s="181">
        <v>176.77</v>
      </c>
      <c r="I7" s="191">
        <f>+H7/Index!$B$13</f>
        <v>302.02947679206665</v>
      </c>
      <c r="J7" s="181">
        <v>177.33</v>
      </c>
      <c r="K7" s="191">
        <f>+J7/Index!$B$13</f>
        <v>302.98629359923734</v>
      </c>
      <c r="L7" s="181">
        <v>203.55</v>
      </c>
      <c r="M7" s="191">
        <f>+L7/Index!$B$13</f>
        <v>347.7858233921207</v>
      </c>
      <c r="N7" s="181">
        <v>211.83</v>
      </c>
      <c r="O7" s="191">
        <f>+N7/Index!$B$13</f>
        <v>361.9330433267154</v>
      </c>
      <c r="P7" s="181">
        <v>220.25</v>
      </c>
      <c r="Q7" s="191">
        <f>+P7/Index!$B$13</f>
        <v>376.3194674631028</v>
      </c>
      <c r="R7" s="181">
        <v>208.53</v>
      </c>
      <c r="S7" s="191">
        <f>+R7/Index!$B$13</f>
        <v>356.294658570174</v>
      </c>
      <c r="T7" s="192">
        <v>188</v>
      </c>
      <c r="U7" s="191">
        <f>+T7/Index!$B$13</f>
        <v>321.2170709787211</v>
      </c>
      <c r="V7" s="181">
        <v>167.43</v>
      </c>
      <c r="W7" s="191">
        <f>+V7/Index!$B$13</f>
        <v>286.0711393296132</v>
      </c>
      <c r="X7" s="181">
        <v>119.27</v>
      </c>
      <c r="Y7" s="191">
        <f>+X7/Index!$B$13</f>
        <v>203.78489391293652</v>
      </c>
      <c r="AI7" s="173">
        <v>149.73</v>
      </c>
      <c r="AJ7" s="173">
        <v>152.63</v>
      </c>
      <c r="AK7" s="173">
        <v>169.82</v>
      </c>
      <c r="AL7" s="173">
        <v>156.17</v>
      </c>
      <c r="AM7" s="174"/>
      <c r="AN7" s="174"/>
      <c r="AO7" s="174"/>
      <c r="AP7" s="174"/>
    </row>
    <row r="8" spans="1:38" ht="14.25">
      <c r="A8" s="172" t="s">
        <v>115</v>
      </c>
      <c r="B8" s="181">
        <v>239.05</v>
      </c>
      <c r="C8" s="191">
        <f>+B8/Index!$B$13</f>
        <v>408.4411745609749</v>
      </c>
      <c r="D8" s="181">
        <v>201.11</v>
      </c>
      <c r="E8" s="191">
        <f>+D8/Index!$B$13</f>
        <v>343.6168358751628</v>
      </c>
      <c r="F8" s="181">
        <v>208.32</v>
      </c>
      <c r="G8" s="191">
        <f>+F8/Index!$B$13</f>
        <v>355.93585226748496</v>
      </c>
      <c r="H8" s="181">
        <v>201.59</v>
      </c>
      <c r="I8" s="191">
        <f>+H8/Index!$B$13</f>
        <v>344.4369645670233</v>
      </c>
      <c r="J8" s="181">
        <v>238.33</v>
      </c>
      <c r="K8" s="191">
        <f>+J8/Index!$B$13</f>
        <v>407.21098152318405</v>
      </c>
      <c r="L8" s="181">
        <v>268.82</v>
      </c>
      <c r="M8" s="191">
        <f>+L8/Index!$B$13</f>
        <v>459.30623947074366</v>
      </c>
      <c r="N8" s="181">
        <v>286.14</v>
      </c>
      <c r="O8" s="191">
        <f>+N8/Index!$B$13</f>
        <v>488.899216435379</v>
      </c>
      <c r="P8" s="181">
        <v>307.42</v>
      </c>
      <c r="Q8" s="191">
        <f>+P8/Index!$B$13</f>
        <v>525.2582551078641</v>
      </c>
      <c r="R8" s="181">
        <v>315.81</v>
      </c>
      <c r="S8" s="191">
        <f>+R8/Index!$B$13</f>
        <v>539.5934212010102</v>
      </c>
      <c r="T8" s="181">
        <v>286.03</v>
      </c>
      <c r="U8" s="191">
        <f>+T8/Index!$B$13</f>
        <v>488.7112702768276</v>
      </c>
      <c r="V8" s="181">
        <v>293.5</v>
      </c>
      <c r="W8" s="191">
        <f>+V8/Index!$B$13</f>
        <v>501.47452304390765</v>
      </c>
      <c r="X8" s="181">
        <v>265.95</v>
      </c>
      <c r="Y8" s="191">
        <f>+X8/Index!$B$13</f>
        <v>454.402553333994</v>
      </c>
      <c r="AB8" s="175"/>
      <c r="AC8" s="175"/>
      <c r="AD8" s="175"/>
      <c r="AI8" s="173">
        <v>280.98</v>
      </c>
      <c r="AJ8" s="173">
        <v>250.43</v>
      </c>
      <c r="AK8" s="173">
        <v>243.05</v>
      </c>
      <c r="AL8" s="173">
        <v>238.54</v>
      </c>
    </row>
    <row r="9" spans="1:38" s="176" customFormat="1" ht="15">
      <c r="A9" s="176" t="s">
        <v>116</v>
      </c>
      <c r="B9" s="170">
        <f aca="true" t="shared" si="0" ref="B9:X9">B7+B8</f>
        <v>392.95000000000005</v>
      </c>
      <c r="C9" s="171">
        <f>+B9/Index!$B$13</f>
        <v>671.3949363887684</v>
      </c>
      <c r="D9" s="170">
        <f t="shared" si="0"/>
        <v>341.26</v>
      </c>
      <c r="E9" s="171">
        <f>+D9/Index!$B$13</f>
        <v>583.0773278840338</v>
      </c>
      <c r="F9" s="170">
        <f t="shared" si="0"/>
        <v>355.54999999999995</v>
      </c>
      <c r="G9" s="171">
        <f>+F9/Index!$B$13</f>
        <v>607.4932424812994</v>
      </c>
      <c r="H9" s="170">
        <f t="shared" si="0"/>
        <v>378.36</v>
      </c>
      <c r="I9" s="171">
        <f>+H9/Index!$B$13</f>
        <v>646.46644135909</v>
      </c>
      <c r="J9" s="170">
        <f t="shared" si="0"/>
        <v>415.66</v>
      </c>
      <c r="K9" s="171">
        <f>+J9/Index!$B$13</f>
        <v>710.1972751224214</v>
      </c>
      <c r="L9" s="170">
        <f t="shared" si="0"/>
        <v>472.37</v>
      </c>
      <c r="M9" s="171">
        <f>+L9/Index!$B$13</f>
        <v>807.0920628628643</v>
      </c>
      <c r="N9" s="170">
        <f t="shared" si="0"/>
        <v>497.97</v>
      </c>
      <c r="O9" s="171">
        <f>+N9/Index!$B$13</f>
        <v>850.8322597620944</v>
      </c>
      <c r="P9" s="170">
        <f t="shared" si="0"/>
        <v>527.6700000000001</v>
      </c>
      <c r="Q9" s="171">
        <f>+P9/Index!$B$13</f>
        <v>901.5777225709669</v>
      </c>
      <c r="R9" s="170">
        <f t="shared" si="0"/>
        <v>524.34</v>
      </c>
      <c r="S9" s="171">
        <f>+R9/Index!$B$13</f>
        <v>895.8880797711842</v>
      </c>
      <c r="T9" s="170">
        <f t="shared" si="0"/>
        <v>474.03</v>
      </c>
      <c r="U9" s="171">
        <f>+T9/Index!$B$13</f>
        <v>809.9283412555487</v>
      </c>
      <c r="V9" s="170">
        <f t="shared" si="0"/>
        <v>460.93</v>
      </c>
      <c r="W9" s="171">
        <f>+V9/Index!$B$13</f>
        <v>787.5456623735208</v>
      </c>
      <c r="X9" s="170">
        <f t="shared" si="0"/>
        <v>385.21999999999997</v>
      </c>
      <c r="Y9" s="171">
        <f>+X9/Index!$B$13</f>
        <v>658.1874472469304</v>
      </c>
      <c r="AB9" s="177"/>
      <c r="AC9" s="177"/>
      <c r="AD9" s="177"/>
      <c r="AI9" s="171">
        <v>430.7</v>
      </c>
      <c r="AJ9" s="170">
        <v>403.06</v>
      </c>
      <c r="AK9" s="176">
        <v>412.87</v>
      </c>
      <c r="AL9" s="170">
        <v>394.71</v>
      </c>
    </row>
    <row r="10" spans="1:38" ht="15" customHeight="1">
      <c r="A10" s="172" t="s">
        <v>117</v>
      </c>
      <c r="B10" s="181">
        <v>35.11</v>
      </c>
      <c r="C10" s="191">
        <f>+B10/Index!$B$13</f>
        <v>59.98899660671754</v>
      </c>
      <c r="D10" s="181">
        <v>33.57</v>
      </c>
      <c r="E10" s="191">
        <f>+D10/Index!$B$13</f>
        <v>57.357750386998234</v>
      </c>
      <c r="F10" s="181">
        <v>35.48</v>
      </c>
      <c r="G10" s="191">
        <f>+F10/Index!$B$13</f>
        <v>60.62117914002672</v>
      </c>
      <c r="H10" s="181">
        <v>40.82</v>
      </c>
      <c r="I10" s="191">
        <f>+H10/Index!$B$13</f>
        <v>69.74511083697551</v>
      </c>
      <c r="J10" s="181">
        <v>44.29</v>
      </c>
      <c r="K10" s="191">
        <f>+J10/Index!$B$13</f>
        <v>75.67395783855083</v>
      </c>
      <c r="L10" s="181">
        <v>46.8</v>
      </c>
      <c r="M10" s="191">
        <f>+L10/Index!$B$13</f>
        <v>79.96254745640503</v>
      </c>
      <c r="N10" s="181">
        <v>45.85</v>
      </c>
      <c r="O10" s="191">
        <f>+N10/Index!$B$13</f>
        <v>78.33937608709768</v>
      </c>
      <c r="P10" s="181">
        <v>48.25</v>
      </c>
      <c r="Q10" s="191">
        <f>+P10/Index!$B$13</f>
        <v>82.44001954640049</v>
      </c>
      <c r="R10" s="181">
        <v>48.64</v>
      </c>
      <c r="S10" s="191">
        <f>+R10/Index!$B$13</f>
        <v>83.10637410853721</v>
      </c>
      <c r="T10" s="181">
        <v>47.31</v>
      </c>
      <c r="U10" s="191">
        <f>+T10/Index!$B$13</f>
        <v>80.8339341915069</v>
      </c>
      <c r="V10" s="181">
        <v>45.55</v>
      </c>
      <c r="W10" s="191">
        <f>+V10/Index!$B$13</f>
        <v>77.82679565468482</v>
      </c>
      <c r="X10" s="181">
        <v>35.41</v>
      </c>
      <c r="Y10" s="191">
        <f>+X10/Index!$B$13</f>
        <v>60.50157703913039</v>
      </c>
      <c r="Z10" s="173"/>
      <c r="AA10" s="173"/>
      <c r="AB10" s="175"/>
      <c r="AC10" s="178"/>
      <c r="AD10" s="178"/>
      <c r="AE10" s="179"/>
      <c r="AF10" s="180"/>
      <c r="AG10" s="179"/>
      <c r="AH10" s="179"/>
      <c r="AI10" s="179"/>
      <c r="AJ10" s="179"/>
      <c r="AK10" s="179"/>
      <c r="AL10" s="179"/>
    </row>
    <row r="11" spans="1:38" ht="14.25">
      <c r="A11" s="172"/>
      <c r="Z11" s="173"/>
      <c r="AA11" s="173"/>
      <c r="AB11" s="175"/>
      <c r="AC11" s="178"/>
      <c r="AD11" s="178"/>
      <c r="AE11" s="179"/>
      <c r="AF11" s="180"/>
      <c r="AG11" s="179"/>
      <c r="AH11" s="179"/>
      <c r="AI11" s="179"/>
      <c r="AJ11" s="179"/>
      <c r="AK11" s="179"/>
      <c r="AL11" s="179"/>
    </row>
    <row r="12" spans="1:38" s="126" customFormat="1" ht="15.75" thickBot="1">
      <c r="A12" s="176"/>
      <c r="B12" s="260">
        <v>2002</v>
      </c>
      <c r="C12" s="260"/>
      <c r="D12" s="260"/>
      <c r="E12" s="260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7"/>
      <c r="S12" s="267"/>
      <c r="T12" s="267"/>
      <c r="U12" s="267"/>
      <c r="V12" s="267"/>
      <c r="W12" s="267"/>
      <c r="X12" s="267"/>
      <c r="Y12" s="191"/>
      <c r="Z12" s="181"/>
      <c r="AA12" s="181"/>
      <c r="AB12" s="182"/>
      <c r="AC12" s="178"/>
      <c r="AD12" s="178"/>
      <c r="AE12" s="179"/>
      <c r="AF12" s="180"/>
      <c r="AG12" s="179"/>
      <c r="AH12" s="179"/>
      <c r="AI12" s="179"/>
      <c r="AJ12" s="179"/>
      <c r="AK12" s="179"/>
      <c r="AL12" s="179"/>
    </row>
    <row r="13" spans="1:38" s="169" customFormat="1" ht="15.75" thickBot="1">
      <c r="A13" s="168"/>
      <c r="B13" s="265" t="s">
        <v>96</v>
      </c>
      <c r="C13" s="263"/>
      <c r="D13" s="263" t="s">
        <v>97</v>
      </c>
      <c r="E13" s="263"/>
      <c r="F13" s="263" t="s">
        <v>98</v>
      </c>
      <c r="G13" s="263"/>
      <c r="H13" s="263" t="s">
        <v>99</v>
      </c>
      <c r="I13" s="263"/>
      <c r="J13" s="263" t="s">
        <v>100</v>
      </c>
      <c r="K13" s="263"/>
      <c r="L13" s="263" t="s">
        <v>101</v>
      </c>
      <c r="M13" s="263"/>
      <c r="N13" s="263" t="s">
        <v>102</v>
      </c>
      <c r="O13" s="263"/>
      <c r="P13" s="263" t="s">
        <v>103</v>
      </c>
      <c r="Q13" s="263"/>
      <c r="R13" s="263" t="s">
        <v>104</v>
      </c>
      <c r="S13" s="263"/>
      <c r="T13" s="263" t="s">
        <v>105</v>
      </c>
      <c r="U13" s="263"/>
      <c r="V13" s="263" t="s">
        <v>106</v>
      </c>
      <c r="W13" s="263"/>
      <c r="X13" s="263" t="s">
        <v>107</v>
      </c>
      <c r="Y13" s="264"/>
      <c r="AB13" s="183"/>
      <c r="AC13" s="183"/>
      <c r="AD13" s="183"/>
      <c r="AI13" s="169" t="s">
        <v>108</v>
      </c>
      <c r="AJ13" s="169" t="s">
        <v>109</v>
      </c>
      <c r="AK13" s="169" t="s">
        <v>110</v>
      </c>
      <c r="AL13" s="169" t="s">
        <v>111</v>
      </c>
    </row>
    <row r="14" spans="2:30" s="170" customFormat="1" ht="15">
      <c r="B14" s="170" t="s">
        <v>112</v>
      </c>
      <c r="C14" s="171" t="s">
        <v>113</v>
      </c>
      <c r="D14" s="170" t="s">
        <v>112</v>
      </c>
      <c r="E14" s="171" t="s">
        <v>113</v>
      </c>
      <c r="F14" s="170" t="s">
        <v>112</v>
      </c>
      <c r="G14" s="171" t="s">
        <v>113</v>
      </c>
      <c r="H14" s="170" t="s">
        <v>112</v>
      </c>
      <c r="I14" s="171" t="s">
        <v>113</v>
      </c>
      <c r="J14" s="170" t="s">
        <v>112</v>
      </c>
      <c r="K14" s="171" t="s">
        <v>113</v>
      </c>
      <c r="L14" s="170" t="s">
        <v>112</v>
      </c>
      <c r="M14" s="171" t="s">
        <v>113</v>
      </c>
      <c r="N14" s="170" t="s">
        <v>112</v>
      </c>
      <c r="O14" s="171" t="s">
        <v>113</v>
      </c>
      <c r="P14" s="170" t="s">
        <v>112</v>
      </c>
      <c r="Q14" s="171" t="s">
        <v>113</v>
      </c>
      <c r="R14" s="170" t="s">
        <v>112</v>
      </c>
      <c r="S14" s="171" t="s">
        <v>113</v>
      </c>
      <c r="T14" s="170" t="s">
        <v>112</v>
      </c>
      <c r="U14" s="171" t="s">
        <v>113</v>
      </c>
      <c r="V14" s="170" t="s">
        <v>112</v>
      </c>
      <c r="W14" s="171" t="s">
        <v>113</v>
      </c>
      <c r="X14" s="170" t="s">
        <v>112</v>
      </c>
      <c r="Y14" s="171" t="s">
        <v>113</v>
      </c>
      <c r="AB14" s="177"/>
      <c r="AC14" s="177"/>
      <c r="AD14" s="177"/>
    </row>
    <row r="15" spans="1:38" ht="14.25">
      <c r="A15" s="172" t="s">
        <v>114</v>
      </c>
      <c r="B15" s="181">
        <v>113.87</v>
      </c>
      <c r="C15" s="191">
        <f>+B15/Index!$B$13</f>
        <v>194.55844612950517</v>
      </c>
      <c r="D15" s="181">
        <v>116.19</v>
      </c>
      <c r="E15" s="191">
        <f>+D15/Index!$B$13</f>
        <v>198.5224014734979</v>
      </c>
      <c r="F15" s="181">
        <v>131.82</v>
      </c>
      <c r="G15" s="191">
        <f>+F15/Index!$B$13</f>
        <v>225.22784200220752</v>
      </c>
      <c r="H15" s="181">
        <v>191.35</v>
      </c>
      <c r="I15" s="191">
        <f>+H15/Index!$B$13</f>
        <v>326.94088580733126</v>
      </c>
      <c r="J15" s="181">
        <v>160.42</v>
      </c>
      <c r="K15" s="191">
        <f>+J15/Index!$B$13</f>
        <v>274.09384322556616</v>
      </c>
      <c r="L15" s="181">
        <v>187.81</v>
      </c>
      <c r="M15" s="191">
        <f>+L15/Index!$B$13</f>
        <v>320.8924367048596</v>
      </c>
      <c r="N15" s="181">
        <v>184.71</v>
      </c>
      <c r="O15" s="191">
        <f>+N15/Index!$B$13</f>
        <v>315.5957722365935</v>
      </c>
      <c r="P15" s="181">
        <v>198.39</v>
      </c>
      <c r="Q15" s="191">
        <f>+P15/Index!$B$13</f>
        <v>338.96943995461953</v>
      </c>
      <c r="R15" s="181">
        <v>189.67</v>
      </c>
      <c r="S15" s="191">
        <f>+R15/Index!$B$13</f>
        <v>324.0704353858193</v>
      </c>
      <c r="T15" s="181">
        <v>178.67</v>
      </c>
      <c r="U15" s="191">
        <f>+T15/Index!$B$13</f>
        <v>305.27581953068136</v>
      </c>
      <c r="V15" s="181">
        <v>182.26</v>
      </c>
      <c r="W15" s="191">
        <f>+V15/Index!$B$13</f>
        <v>311.40969870522184</v>
      </c>
      <c r="X15" s="181">
        <v>159.01</v>
      </c>
      <c r="Y15" s="191">
        <f>+X15/Index!$B$13</f>
        <v>271.6847151932257</v>
      </c>
      <c r="Z15" s="173"/>
      <c r="AA15" s="173"/>
      <c r="AB15" s="175"/>
      <c r="AC15" s="178"/>
      <c r="AD15" s="178"/>
      <c r="AE15" s="179"/>
      <c r="AF15" s="180"/>
      <c r="AG15" s="179"/>
      <c r="AH15" s="179"/>
      <c r="AI15" s="179"/>
      <c r="AJ15" s="179"/>
      <c r="AK15" s="179"/>
      <c r="AL15" s="179"/>
    </row>
    <row r="16" spans="1:38" ht="14.25">
      <c r="A16" s="172" t="s">
        <v>115</v>
      </c>
      <c r="B16" s="181">
        <v>281.52</v>
      </c>
      <c r="C16" s="191">
        <f>+B16/Index!$B$13</f>
        <v>481.005477776221</v>
      </c>
      <c r="D16" s="181">
        <v>279.85</v>
      </c>
      <c r="E16" s="191">
        <f>+D16/Index!$B$13</f>
        <v>478.1521133691229</v>
      </c>
      <c r="F16" s="181">
        <v>295.74</v>
      </c>
      <c r="G16" s="191">
        <f>+F16/Index!$B$13</f>
        <v>505.3017902725903</v>
      </c>
      <c r="H16" s="181">
        <v>238.03</v>
      </c>
      <c r="I16" s="191">
        <f>+H16/Index!$B$13</f>
        <v>406.6984010907712</v>
      </c>
      <c r="J16" s="181">
        <v>267.95</v>
      </c>
      <c r="K16" s="191">
        <f>+J16/Index!$B$13</f>
        <v>457.8197562167463</v>
      </c>
      <c r="L16" s="181">
        <v>287.36</v>
      </c>
      <c r="M16" s="191">
        <f>+L16/Index!$B$13</f>
        <v>490.983710193858</v>
      </c>
      <c r="N16" s="181">
        <v>306.08</v>
      </c>
      <c r="O16" s="191">
        <f>+N16/Index!$B$13</f>
        <v>522.96872917642</v>
      </c>
      <c r="P16" s="181">
        <v>311.23</v>
      </c>
      <c r="Q16" s="191">
        <f>+P16/Index!$B$13</f>
        <v>531.7680265995073</v>
      </c>
      <c r="R16" s="181">
        <v>323.37</v>
      </c>
      <c r="S16" s="191">
        <f>+R16/Index!$B$13</f>
        <v>552.5104480978141</v>
      </c>
      <c r="T16" s="181">
        <v>285.52</v>
      </c>
      <c r="U16" s="191">
        <f>+T16/Index!$B$13</f>
        <v>487.8398835417258</v>
      </c>
      <c r="V16" s="181">
        <v>279.52</v>
      </c>
      <c r="W16" s="191">
        <f>+V16/Index!$B$13</f>
        <v>477.5882748934687</v>
      </c>
      <c r="X16" s="181">
        <v>298.21</v>
      </c>
      <c r="Y16" s="191">
        <f>+X16/Index!$B$13</f>
        <v>509.5220358327894</v>
      </c>
      <c r="Z16" s="173"/>
      <c r="AA16" s="173"/>
      <c r="AB16" s="175"/>
      <c r="AC16" s="178"/>
      <c r="AD16" s="178"/>
      <c r="AE16" s="179"/>
      <c r="AF16" s="180"/>
      <c r="AG16" s="179"/>
      <c r="AH16" s="179"/>
      <c r="AI16" s="179"/>
      <c r="AJ16" s="179"/>
      <c r="AK16" s="179"/>
      <c r="AL16" s="179"/>
    </row>
    <row r="17" spans="1:38" s="176" customFormat="1" ht="15">
      <c r="A17" s="176" t="s">
        <v>116</v>
      </c>
      <c r="B17" s="170">
        <f>B15+B16</f>
        <v>395.39</v>
      </c>
      <c r="C17" s="171">
        <f>+B17/Index!$B$13</f>
        <v>675.5639239057263</v>
      </c>
      <c r="D17" s="170">
        <f aca="true" t="shared" si="1" ref="D17:X17">D15+D16</f>
        <v>396.04</v>
      </c>
      <c r="E17" s="171">
        <f>+D17/Index!$B$13</f>
        <v>676.6745148426209</v>
      </c>
      <c r="F17" s="170">
        <f t="shared" si="1"/>
        <v>427.56</v>
      </c>
      <c r="G17" s="171">
        <f>+F17/Index!$B$13</f>
        <v>730.5296322747978</v>
      </c>
      <c r="H17" s="170">
        <f t="shared" si="1"/>
        <v>429.38</v>
      </c>
      <c r="I17" s="171">
        <f>+H17/Index!$B$13</f>
        <v>733.6392868981025</v>
      </c>
      <c r="J17" s="170">
        <f t="shared" si="1"/>
        <v>428.37</v>
      </c>
      <c r="K17" s="171">
        <f>+J17/Index!$B$13</f>
        <v>731.9135994423126</v>
      </c>
      <c r="L17" s="170">
        <f t="shared" si="1"/>
        <v>475.17</v>
      </c>
      <c r="M17" s="171">
        <f>+L17/Index!$B$13</f>
        <v>811.8761468987176</v>
      </c>
      <c r="N17" s="170">
        <f t="shared" si="1"/>
        <v>490.78999999999996</v>
      </c>
      <c r="O17" s="171">
        <f>+N17/Index!$B$13</f>
        <v>838.5645014130134</v>
      </c>
      <c r="P17" s="170">
        <f t="shared" si="1"/>
        <v>509.62</v>
      </c>
      <c r="Q17" s="171">
        <f>+P17/Index!$B$13</f>
        <v>870.7374665541269</v>
      </c>
      <c r="R17" s="170">
        <f t="shared" si="1"/>
        <v>513.04</v>
      </c>
      <c r="S17" s="171">
        <f>+R17/Index!$B$13</f>
        <v>876.5808834836333</v>
      </c>
      <c r="T17" s="170">
        <f t="shared" si="1"/>
        <v>464.18999999999994</v>
      </c>
      <c r="U17" s="171">
        <f>+T17/Index!$B$13</f>
        <v>793.1157030724071</v>
      </c>
      <c r="V17" s="170">
        <f t="shared" si="1"/>
        <v>461.78</v>
      </c>
      <c r="W17" s="171">
        <f>+V17/Index!$B$13</f>
        <v>788.9979735986906</v>
      </c>
      <c r="X17" s="170">
        <f t="shared" si="1"/>
        <v>457.21999999999997</v>
      </c>
      <c r="Y17" s="171">
        <f>+X17/Index!$B$13</f>
        <v>781.2067510260151</v>
      </c>
      <c r="Z17" s="170"/>
      <c r="AA17" s="170"/>
      <c r="AB17" s="177"/>
      <c r="AC17" s="177"/>
      <c r="AD17" s="177"/>
      <c r="AE17" s="170"/>
      <c r="AF17" s="171"/>
      <c r="AG17" s="170"/>
      <c r="AH17" s="170"/>
      <c r="AI17" s="170"/>
      <c r="AJ17" s="170"/>
      <c r="AK17" s="170"/>
      <c r="AL17" s="170"/>
    </row>
    <row r="18" spans="1:30" ht="14.25" customHeight="1">
      <c r="A18" s="172" t="s">
        <v>117</v>
      </c>
      <c r="B18" s="181">
        <v>37.31</v>
      </c>
      <c r="C18" s="191">
        <f>+B18/Index!$B$13</f>
        <v>63.74791977774513</v>
      </c>
      <c r="D18" s="181">
        <v>40.08</v>
      </c>
      <c r="E18" s="191">
        <f>+D18/Index!$B$13</f>
        <v>68.48074577035713</v>
      </c>
      <c r="F18" s="181">
        <v>41.46</v>
      </c>
      <c r="G18" s="191">
        <f>+F18/Index!$B$13</f>
        <v>70.83861575945626</v>
      </c>
      <c r="H18" s="181">
        <v>38.9</v>
      </c>
      <c r="I18" s="191">
        <f>+H18/Index!$B$13</f>
        <v>66.46459606953324</v>
      </c>
      <c r="J18" s="181">
        <v>42.84</v>
      </c>
      <c r="K18" s="191">
        <f>+J18/Index!$B$13</f>
        <v>73.19648574855539</v>
      </c>
      <c r="L18" s="181">
        <v>42.35</v>
      </c>
      <c r="M18" s="191">
        <f>+L18/Index!$B$13</f>
        <v>72.35927104228107</v>
      </c>
      <c r="N18" s="181">
        <v>42.02</v>
      </c>
      <c r="O18" s="191">
        <f>+N18/Index!$B$13</f>
        <v>71.79543256662693</v>
      </c>
      <c r="P18" s="181">
        <v>40.47</v>
      </c>
      <c r="Q18" s="191">
        <f>+P18/Index!$B$13</f>
        <v>69.14710033249385</v>
      </c>
      <c r="R18" s="181">
        <v>45.42</v>
      </c>
      <c r="S18" s="191">
        <f>+R18/Index!$B$13</f>
        <v>77.60467746730592</v>
      </c>
      <c r="T18" s="181">
        <v>45.09</v>
      </c>
      <c r="U18" s="191">
        <f>+T18/Index!$B$13</f>
        <v>77.04083899165178</v>
      </c>
      <c r="V18" s="181">
        <v>43.51</v>
      </c>
      <c r="W18" s="191">
        <f>+V18/Index!$B$13</f>
        <v>74.34124871427741</v>
      </c>
      <c r="X18" s="181">
        <v>36.17</v>
      </c>
      <c r="Y18" s="191">
        <f>+X18/Index!$B$13</f>
        <v>61.80011413457629</v>
      </c>
      <c r="AB18" s="175"/>
      <c r="AC18" s="175"/>
      <c r="AD18" s="175"/>
    </row>
    <row r="19" ht="14.25" customHeight="1">
      <c r="A19" s="172"/>
    </row>
    <row r="20" spans="1:25" s="133" customFormat="1" ht="14.25" customHeight="1" thickBot="1">
      <c r="A20" s="185"/>
      <c r="B20" s="268">
        <v>2003</v>
      </c>
      <c r="C20" s="268"/>
      <c r="D20" s="268"/>
      <c r="E20" s="268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70"/>
      <c r="S20" s="270"/>
      <c r="T20" s="270"/>
      <c r="U20" s="270"/>
      <c r="V20" s="270"/>
      <c r="W20" s="270"/>
      <c r="X20" s="270"/>
      <c r="Y20" s="233"/>
    </row>
    <row r="21" spans="1:38" s="169" customFormat="1" ht="15.75" thickBot="1">
      <c r="A21" s="168"/>
      <c r="B21" s="265" t="s">
        <v>96</v>
      </c>
      <c r="C21" s="263"/>
      <c r="D21" s="263" t="s">
        <v>97</v>
      </c>
      <c r="E21" s="263"/>
      <c r="F21" s="263" t="s">
        <v>98</v>
      </c>
      <c r="G21" s="263"/>
      <c r="H21" s="263" t="s">
        <v>99</v>
      </c>
      <c r="I21" s="263"/>
      <c r="J21" s="263" t="s">
        <v>100</v>
      </c>
      <c r="K21" s="263"/>
      <c r="L21" s="263" t="s">
        <v>101</v>
      </c>
      <c r="M21" s="263"/>
      <c r="N21" s="263" t="s">
        <v>102</v>
      </c>
      <c r="O21" s="263"/>
      <c r="P21" s="263" t="s">
        <v>103</v>
      </c>
      <c r="Q21" s="263"/>
      <c r="R21" s="263" t="s">
        <v>104</v>
      </c>
      <c r="S21" s="263"/>
      <c r="T21" s="263" t="s">
        <v>105</v>
      </c>
      <c r="U21" s="263"/>
      <c r="V21" s="263" t="s">
        <v>106</v>
      </c>
      <c r="W21" s="263"/>
      <c r="X21" s="263" t="s">
        <v>107</v>
      </c>
      <c r="Y21" s="264"/>
      <c r="AI21" s="169" t="s">
        <v>108</v>
      </c>
      <c r="AJ21" s="169" t="s">
        <v>109</v>
      </c>
      <c r="AK21" s="169" t="s">
        <v>110</v>
      </c>
      <c r="AL21" s="169" t="s">
        <v>111</v>
      </c>
    </row>
    <row r="22" spans="2:25" s="170" customFormat="1" ht="15">
      <c r="B22" s="170" t="s">
        <v>112</v>
      </c>
      <c r="C22" s="171" t="s">
        <v>113</v>
      </c>
      <c r="D22" s="170" t="s">
        <v>112</v>
      </c>
      <c r="E22" s="171" t="s">
        <v>113</v>
      </c>
      <c r="F22" s="170" t="s">
        <v>112</v>
      </c>
      <c r="G22" s="171" t="s">
        <v>113</v>
      </c>
      <c r="H22" s="170" t="s">
        <v>112</v>
      </c>
      <c r="I22" s="171" t="s">
        <v>113</v>
      </c>
      <c r="J22" s="170" t="s">
        <v>112</v>
      </c>
      <c r="K22" s="171" t="s">
        <v>113</v>
      </c>
      <c r="L22" s="170" t="s">
        <v>112</v>
      </c>
      <c r="M22" s="171" t="s">
        <v>113</v>
      </c>
      <c r="N22" s="170" t="s">
        <v>112</v>
      </c>
      <c r="O22" s="171" t="s">
        <v>113</v>
      </c>
      <c r="P22" s="170" t="s">
        <v>112</v>
      </c>
      <c r="Q22" s="171" t="s">
        <v>113</v>
      </c>
      <c r="R22" s="170" t="s">
        <v>112</v>
      </c>
      <c r="S22" s="171" t="s">
        <v>113</v>
      </c>
      <c r="T22" s="170" t="s">
        <v>112</v>
      </c>
      <c r="U22" s="171" t="s">
        <v>113</v>
      </c>
      <c r="V22" s="170" t="s">
        <v>112</v>
      </c>
      <c r="W22" s="171" t="s">
        <v>113</v>
      </c>
      <c r="X22" s="170" t="s">
        <v>112</v>
      </c>
      <c r="Y22" s="171" t="s">
        <v>113</v>
      </c>
    </row>
    <row r="23" spans="1:25" ht="14.25" customHeight="1">
      <c r="A23" s="172" t="s">
        <v>114</v>
      </c>
      <c r="B23" s="181">
        <v>149.73</v>
      </c>
      <c r="C23" s="191">
        <f>+B23/Index!$B$13</f>
        <v>255.82889381725482</v>
      </c>
      <c r="D23" s="181">
        <v>152.63</v>
      </c>
      <c r="E23" s="191">
        <f>+D23/Index!$B$13</f>
        <v>260.78383799724577</v>
      </c>
      <c r="F23" s="181">
        <v>169.82</v>
      </c>
      <c r="G23" s="191">
        <f>+F23/Index!$B$13</f>
        <v>290.1546967745022</v>
      </c>
      <c r="H23" s="181">
        <v>156.17</v>
      </c>
      <c r="I23" s="191">
        <f>+H23/Index!$B$13</f>
        <v>266.8322870997174</v>
      </c>
      <c r="J23" s="181">
        <v>148.84</v>
      </c>
      <c r="K23" s="191">
        <f>+J23/Index!$B$13</f>
        <v>254.30823853443005</v>
      </c>
      <c r="L23" s="181">
        <v>163.95</v>
      </c>
      <c r="M23" s="191">
        <f>+L23/Index!$B$13</f>
        <v>280.12520631362406</v>
      </c>
      <c r="N23" s="181">
        <v>181.98</v>
      </c>
      <c r="O23" s="191">
        <f>+N23/Index!$B$13</f>
        <v>310.9312903016365</v>
      </c>
      <c r="P23" s="181">
        <v>209.45</v>
      </c>
      <c r="Q23" s="191">
        <f>+P23/Index!$B$13</f>
        <v>357.86657189624003</v>
      </c>
      <c r="R23" s="181">
        <v>179.04</v>
      </c>
      <c r="S23" s="191">
        <f>+R23/Index!$B$13</f>
        <v>305.9080020639905</v>
      </c>
      <c r="T23" s="181">
        <v>164.44</v>
      </c>
      <c r="U23" s="191">
        <f>+T23/Index!$B$13</f>
        <v>280.9624210198984</v>
      </c>
      <c r="V23" s="181">
        <v>159.23</v>
      </c>
      <c r="W23" s="191">
        <f>+V23/Index!$B$13</f>
        <v>272.0606075103285</v>
      </c>
      <c r="X23" s="181">
        <v>134.27</v>
      </c>
      <c r="Y23" s="191">
        <f>+X23/Index!$B$13</f>
        <v>229.41391553357917</v>
      </c>
    </row>
    <row r="24" spans="1:25" ht="14.25" customHeight="1">
      <c r="A24" s="172" t="s">
        <v>115</v>
      </c>
      <c r="B24" s="181">
        <v>280.98</v>
      </c>
      <c r="C24" s="191">
        <f>+B24/Index!$B$13</f>
        <v>480.082832997878</v>
      </c>
      <c r="D24" s="181">
        <v>250.43</v>
      </c>
      <c r="E24" s="191">
        <f>+D24/Index!$B$13</f>
        <v>427.8850589638358</v>
      </c>
      <c r="F24" s="181">
        <v>243.05</v>
      </c>
      <c r="G24" s="191">
        <f>+F24/Index!$B$13</f>
        <v>415.2755803264796</v>
      </c>
      <c r="H24" s="181">
        <v>238.54</v>
      </c>
      <c r="I24" s="191">
        <f>+H24/Index!$B$13</f>
        <v>407.56978782587305</v>
      </c>
      <c r="J24" s="181">
        <v>250.76</v>
      </c>
      <c r="K24" s="191">
        <f>+J24/Index!$B$13</f>
        <v>428.4488974394899</v>
      </c>
      <c r="L24" s="181">
        <v>273.99</v>
      </c>
      <c r="M24" s="191">
        <f>+L24/Index!$B$13</f>
        <v>468.1397089226585</v>
      </c>
      <c r="N24" s="181">
        <v>297.12</v>
      </c>
      <c r="O24" s="191">
        <f>+N24/Index!$B$13</f>
        <v>507.65966026168945</v>
      </c>
      <c r="P24" s="181">
        <v>298.54</v>
      </c>
      <c r="Q24" s="191">
        <f>+P24/Index!$B$13</f>
        <v>510.08587430844364</v>
      </c>
      <c r="R24" s="181">
        <v>287.65</v>
      </c>
      <c r="S24" s="191">
        <f>+R24/Index!$B$13</f>
        <v>491.479204611857</v>
      </c>
      <c r="T24" s="181">
        <v>248.99</v>
      </c>
      <c r="U24" s="191">
        <f>+T24/Index!$B$13</f>
        <v>425.42467288825407</v>
      </c>
      <c r="V24" s="181">
        <v>233.91</v>
      </c>
      <c r="W24" s="191">
        <f>+V24/Index!$B$13</f>
        <v>399.65896315230134</v>
      </c>
      <c r="X24" s="181">
        <v>257.31</v>
      </c>
      <c r="Y24" s="191">
        <f>+X24/Index!$B$13</f>
        <v>439.6402368805039</v>
      </c>
    </row>
    <row r="25" spans="1:25" s="176" customFormat="1" ht="14.25" customHeight="1">
      <c r="A25" s="176" t="s">
        <v>116</v>
      </c>
      <c r="B25" s="170">
        <f>B23+B24</f>
        <v>430.71000000000004</v>
      </c>
      <c r="C25" s="171">
        <f>+B25/Index!$B$13</f>
        <v>735.9117268151329</v>
      </c>
      <c r="D25" s="170">
        <f aca="true" t="shared" si="2" ref="D25:X25">D23+D24</f>
        <v>403.06</v>
      </c>
      <c r="E25" s="171">
        <f>+D25/Index!$B$13</f>
        <v>688.6688969610815</v>
      </c>
      <c r="F25" s="170">
        <f t="shared" si="2"/>
        <v>412.87</v>
      </c>
      <c r="G25" s="171">
        <f>+F25/Index!$B$13</f>
        <v>705.4302771009818</v>
      </c>
      <c r="H25" s="170">
        <f t="shared" si="2"/>
        <v>394.71</v>
      </c>
      <c r="I25" s="171">
        <f>+H25/Index!$B$13</f>
        <v>674.4020749255905</v>
      </c>
      <c r="J25" s="170">
        <f t="shared" si="2"/>
        <v>399.6</v>
      </c>
      <c r="K25" s="171">
        <f>+J25/Index!$B$13</f>
        <v>682.75713597392</v>
      </c>
      <c r="L25" s="170">
        <f t="shared" si="2"/>
        <v>437.94</v>
      </c>
      <c r="M25" s="171">
        <f>+L25/Index!$B$13</f>
        <v>748.2649152362825</v>
      </c>
      <c r="N25" s="170">
        <f t="shared" si="2"/>
        <v>479.1</v>
      </c>
      <c r="O25" s="171">
        <f>+N25/Index!$B$13</f>
        <v>818.590950563326</v>
      </c>
      <c r="P25" s="170">
        <f t="shared" si="2"/>
        <v>507.99</v>
      </c>
      <c r="Q25" s="171">
        <f>+P25/Index!$B$13</f>
        <v>867.9524462046837</v>
      </c>
      <c r="R25" s="170">
        <f t="shared" si="2"/>
        <v>466.68999999999994</v>
      </c>
      <c r="S25" s="171">
        <f>+R25/Index!$B$13</f>
        <v>797.3872066758476</v>
      </c>
      <c r="T25" s="170">
        <f t="shared" si="2"/>
        <v>413.43</v>
      </c>
      <c r="U25" s="171">
        <f>+T25/Index!$B$13</f>
        <v>706.3870939081525</v>
      </c>
      <c r="V25" s="170">
        <f t="shared" si="2"/>
        <v>393.14</v>
      </c>
      <c r="W25" s="171">
        <f>+V25/Index!$B$13</f>
        <v>671.7195706626298</v>
      </c>
      <c r="X25" s="170">
        <f t="shared" si="2"/>
        <v>391.58000000000004</v>
      </c>
      <c r="Y25" s="171">
        <f>+X25/Index!$B$13</f>
        <v>669.0541524140831</v>
      </c>
    </row>
    <row r="26" spans="1:25" s="172" customFormat="1" ht="14.25" customHeight="1">
      <c r="A26" s="172" t="s">
        <v>117</v>
      </c>
      <c r="B26" s="186">
        <v>34.86</v>
      </c>
      <c r="C26" s="191">
        <f>+B26/Index!$B$13</f>
        <v>59.5618462463735</v>
      </c>
      <c r="D26" s="186">
        <v>34.24</v>
      </c>
      <c r="E26" s="191">
        <f>+D26/Index!$B$13</f>
        <v>58.50251335272027</v>
      </c>
      <c r="F26" s="186">
        <v>36.62</v>
      </c>
      <c r="G26" s="191">
        <f>+F26/Index!$B$13</f>
        <v>62.56898478319556</v>
      </c>
      <c r="H26" s="186">
        <v>40.17</v>
      </c>
      <c r="I26" s="191">
        <f>+H26/Index!$B$13</f>
        <v>68.63451990008099</v>
      </c>
      <c r="J26" s="186">
        <v>41.75</v>
      </c>
      <c r="K26" s="191">
        <f>+J26/Index!$B$13</f>
        <v>71.33411017745534</v>
      </c>
      <c r="L26" s="186">
        <v>42.35</v>
      </c>
      <c r="M26" s="191">
        <f>+L26/Index!$B$13</f>
        <v>72.35927104228107</v>
      </c>
      <c r="N26" s="186">
        <v>43.58</v>
      </c>
      <c r="O26" s="191">
        <f>+N26/Index!$B$13</f>
        <v>74.46085081517376</v>
      </c>
      <c r="P26" s="186">
        <v>39.9</v>
      </c>
      <c r="Q26" s="191">
        <f>+P26/Index!$B$13</f>
        <v>68.17319751090942</v>
      </c>
      <c r="R26" s="186">
        <v>42.46</v>
      </c>
      <c r="S26" s="191">
        <f>+R26/Index!$B$13</f>
        <v>72.54721720083243</v>
      </c>
      <c r="T26" s="186">
        <v>40.18</v>
      </c>
      <c r="U26" s="191">
        <f>+T26/Index!$B$13</f>
        <v>68.65160591449475</v>
      </c>
      <c r="V26" s="186">
        <v>35.84</v>
      </c>
      <c r="W26" s="191">
        <f>+V26/Index!$B$13</f>
        <v>61.23627565892215</v>
      </c>
      <c r="X26" s="186">
        <v>31.75</v>
      </c>
      <c r="Y26" s="191">
        <f>+X26/Index!$B$13</f>
        <v>54.24809576369359</v>
      </c>
    </row>
    <row r="27" spans="1:24" ht="14.25" customHeight="1">
      <c r="A27" s="176"/>
      <c r="B27" s="170"/>
      <c r="C27" s="171"/>
      <c r="D27" s="170"/>
      <c r="E27" s="171"/>
      <c r="F27" s="170"/>
      <c r="G27" s="171"/>
      <c r="H27" s="170"/>
      <c r="I27" s="171"/>
      <c r="J27" s="170"/>
      <c r="K27" s="171"/>
      <c r="L27" s="170"/>
      <c r="M27" s="171"/>
      <c r="N27" s="170"/>
      <c r="O27" s="171"/>
      <c r="P27" s="170"/>
      <c r="Q27" s="171"/>
      <c r="R27" s="170"/>
      <c r="S27" s="171"/>
      <c r="T27" s="170"/>
      <c r="U27" s="171"/>
      <c r="V27" s="170"/>
      <c r="W27" s="171"/>
      <c r="X27" s="170"/>
    </row>
    <row r="28" spans="1:25" s="126" customFormat="1" ht="14.25" customHeight="1" thickBot="1">
      <c r="A28" s="176"/>
      <c r="B28" s="260">
        <v>2004</v>
      </c>
      <c r="C28" s="260"/>
      <c r="D28" s="260"/>
      <c r="E28" s="260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7"/>
      <c r="S28" s="267"/>
      <c r="T28" s="267"/>
      <c r="U28" s="267"/>
      <c r="V28" s="267"/>
      <c r="W28" s="267"/>
      <c r="X28" s="267"/>
      <c r="Y28" s="191"/>
    </row>
    <row r="29" spans="1:38" s="169" customFormat="1" ht="15.75" thickBot="1">
      <c r="A29" s="168"/>
      <c r="B29" s="265" t="s">
        <v>96</v>
      </c>
      <c r="C29" s="263"/>
      <c r="D29" s="263" t="s">
        <v>97</v>
      </c>
      <c r="E29" s="263"/>
      <c r="F29" s="263" t="s">
        <v>98</v>
      </c>
      <c r="G29" s="263"/>
      <c r="H29" s="263" t="s">
        <v>99</v>
      </c>
      <c r="I29" s="263"/>
      <c r="J29" s="263" t="s">
        <v>100</v>
      </c>
      <c r="K29" s="263"/>
      <c r="L29" s="263" t="s">
        <v>101</v>
      </c>
      <c r="M29" s="263"/>
      <c r="N29" s="263" t="s">
        <v>102</v>
      </c>
      <c r="O29" s="263"/>
      <c r="P29" s="263" t="s">
        <v>103</v>
      </c>
      <c r="Q29" s="263"/>
      <c r="R29" s="263" t="s">
        <v>104</v>
      </c>
      <c r="S29" s="263"/>
      <c r="T29" s="263" t="s">
        <v>105</v>
      </c>
      <c r="U29" s="263"/>
      <c r="V29" s="263" t="s">
        <v>106</v>
      </c>
      <c r="W29" s="263"/>
      <c r="X29" s="263" t="s">
        <v>107</v>
      </c>
      <c r="Y29" s="264"/>
      <c r="AI29" s="169" t="s">
        <v>108</v>
      </c>
      <c r="AJ29" s="169" t="s">
        <v>109</v>
      </c>
      <c r="AK29" s="169" t="s">
        <v>110</v>
      </c>
      <c r="AL29" s="169" t="s">
        <v>111</v>
      </c>
    </row>
    <row r="30" spans="2:25" s="170" customFormat="1" ht="15">
      <c r="B30" s="170" t="s">
        <v>112</v>
      </c>
      <c r="C30" s="171" t="s">
        <v>113</v>
      </c>
      <c r="D30" s="170" t="s">
        <v>112</v>
      </c>
      <c r="E30" s="171" t="s">
        <v>113</v>
      </c>
      <c r="F30" s="170" t="s">
        <v>112</v>
      </c>
      <c r="G30" s="171" t="s">
        <v>113</v>
      </c>
      <c r="H30" s="170" t="s">
        <v>112</v>
      </c>
      <c r="I30" s="171" t="s">
        <v>113</v>
      </c>
      <c r="J30" s="170" t="s">
        <v>112</v>
      </c>
      <c r="K30" s="171" t="s">
        <v>113</v>
      </c>
      <c r="L30" s="170" t="s">
        <v>112</v>
      </c>
      <c r="M30" s="171" t="s">
        <v>113</v>
      </c>
      <c r="N30" s="170" t="s">
        <v>112</v>
      </c>
      <c r="O30" s="171" t="s">
        <v>113</v>
      </c>
      <c r="P30" s="170" t="s">
        <v>112</v>
      </c>
      <c r="Q30" s="171" t="s">
        <v>113</v>
      </c>
      <c r="R30" s="170" t="s">
        <v>112</v>
      </c>
      <c r="S30" s="171" t="s">
        <v>113</v>
      </c>
      <c r="T30" s="170" t="s">
        <v>112</v>
      </c>
      <c r="U30" s="171" t="s">
        <v>113</v>
      </c>
      <c r="V30" s="170" t="s">
        <v>112</v>
      </c>
      <c r="W30" s="171" t="s">
        <v>113</v>
      </c>
      <c r="X30" s="170" t="s">
        <v>112</v>
      </c>
      <c r="Y30" s="171" t="s">
        <v>113</v>
      </c>
    </row>
    <row r="31" spans="1:25" ht="14.25" customHeight="1">
      <c r="A31" s="172" t="s">
        <v>114</v>
      </c>
      <c r="B31" s="181">
        <v>126.44</v>
      </c>
      <c r="C31" s="191">
        <f>+B31/Index!$B$13</f>
        <v>216.0355662476037</v>
      </c>
      <c r="D31" s="181">
        <v>127.5</v>
      </c>
      <c r="E31" s="191">
        <f>+D31/Index!$B$13</f>
        <v>217.84668377546245</v>
      </c>
      <c r="F31" s="181">
        <v>153.33</v>
      </c>
      <c r="G31" s="191">
        <f>+F31/Index!$B$13</f>
        <v>261.9798590062091</v>
      </c>
      <c r="H31" s="181">
        <v>155.85</v>
      </c>
      <c r="I31" s="191">
        <f>+H31/Index!$B$13</f>
        <v>266.28553463847703</v>
      </c>
      <c r="J31" s="181">
        <v>152.24</v>
      </c>
      <c r="K31" s="191">
        <f>+J31/Index!$B$13</f>
        <v>260.1174834351091</v>
      </c>
      <c r="L31" s="181">
        <v>177.54</v>
      </c>
      <c r="M31" s="191">
        <f>+L31/Index!$B$13</f>
        <v>303.3450999019263</v>
      </c>
      <c r="N31" s="181">
        <v>190.93</v>
      </c>
      <c r="O31" s="191">
        <f>+N31/Index!$B$13</f>
        <v>326.2232732019533</v>
      </c>
      <c r="P31" s="181">
        <v>223.89</v>
      </c>
      <c r="Q31" s="191">
        <f>+P31/Index!$B$13</f>
        <v>382.538776709712</v>
      </c>
      <c r="R31" s="181">
        <v>201.63</v>
      </c>
      <c r="S31" s="191">
        <f>+R31/Index!$B$13</f>
        <v>344.5053086246784</v>
      </c>
      <c r="T31" s="181">
        <v>193.52</v>
      </c>
      <c r="U31" s="191">
        <f>+T31/Index!$B$13</f>
        <v>330.6485509351176</v>
      </c>
      <c r="V31" s="181">
        <v>157.94</v>
      </c>
      <c r="W31" s="191">
        <f>+V31/Index!$B$13</f>
        <v>269.8565116509532</v>
      </c>
      <c r="X31" s="181">
        <v>134.82</v>
      </c>
      <c r="Y31" s="191">
        <f>+X31/Index!$B$13</f>
        <v>230.35364632633605</v>
      </c>
    </row>
    <row r="32" spans="1:25" ht="14.25" customHeight="1">
      <c r="A32" s="172" t="s">
        <v>115</v>
      </c>
      <c r="B32" s="181">
        <v>259.13</v>
      </c>
      <c r="C32" s="191">
        <f>+B32/Index!$B$13</f>
        <v>442.7498915038085</v>
      </c>
      <c r="D32" s="181">
        <v>208.13</v>
      </c>
      <c r="E32" s="191">
        <f>+D32/Index!$B$13</f>
        <v>355.61121799362354</v>
      </c>
      <c r="F32" s="181">
        <v>222.34</v>
      </c>
      <c r="G32" s="191">
        <f>+F32/Index!$B$13</f>
        <v>379.890444475579</v>
      </c>
      <c r="H32" s="181">
        <v>220.97</v>
      </c>
      <c r="I32" s="191">
        <f>+H32/Index!$B$13</f>
        <v>377.5496605008936</v>
      </c>
      <c r="J32" s="181">
        <v>227.99</v>
      </c>
      <c r="K32" s="191">
        <f>+J32/Index!$B$13</f>
        <v>389.5440426193544</v>
      </c>
      <c r="L32" s="181">
        <v>235.2</v>
      </c>
      <c r="M32" s="191">
        <f>+L32/Index!$B$13</f>
        <v>401.86305901167657</v>
      </c>
      <c r="N32" s="181">
        <v>250.63</v>
      </c>
      <c r="O32" s="191">
        <f>+N32/Index!$B$13</f>
        <v>428.226779252111</v>
      </c>
      <c r="P32" s="181">
        <v>260.18</v>
      </c>
      <c r="Q32" s="191">
        <f>+P32/Index!$B$13</f>
        <v>444.5439230172535</v>
      </c>
      <c r="R32" s="181">
        <v>263.63</v>
      </c>
      <c r="S32" s="191">
        <f>+R32/Index!$B$13</f>
        <v>450.4385979900013</v>
      </c>
      <c r="T32" s="181">
        <v>222.02</v>
      </c>
      <c r="U32" s="191">
        <f>+T32/Index!$B$13</f>
        <v>379.3436920143386</v>
      </c>
      <c r="V32" s="181">
        <v>220.02</v>
      </c>
      <c r="W32" s="191">
        <f>+V32/Index!$B$13</f>
        <v>375.92648913158627</v>
      </c>
      <c r="X32" s="181">
        <v>231.03</v>
      </c>
      <c r="Y32" s="191">
        <f>+X32/Index!$B$13</f>
        <v>394.738191001138</v>
      </c>
    </row>
    <row r="33" spans="1:25" s="176" customFormat="1" ht="14.25" customHeight="1">
      <c r="A33" s="176" t="s">
        <v>116</v>
      </c>
      <c r="B33" s="170">
        <f aca="true" t="shared" si="3" ref="B33:X33">B31+B32</f>
        <v>385.57</v>
      </c>
      <c r="C33" s="171">
        <f>+B33/Index!$B$13</f>
        <v>658.7854577514122</v>
      </c>
      <c r="D33" s="170">
        <f t="shared" si="3"/>
        <v>335.63</v>
      </c>
      <c r="E33" s="171">
        <f>+D33/Index!$B$13</f>
        <v>573.457901769086</v>
      </c>
      <c r="F33" s="170">
        <f t="shared" si="3"/>
        <v>375.67</v>
      </c>
      <c r="G33" s="171">
        <f>+F33/Index!$B$13</f>
        <v>641.8703034817881</v>
      </c>
      <c r="H33" s="170">
        <f t="shared" si="3"/>
        <v>376.82</v>
      </c>
      <c r="I33" s="171">
        <f>+H33/Index!$B$13</f>
        <v>643.8351951393706</v>
      </c>
      <c r="J33" s="170">
        <f t="shared" si="3"/>
        <v>380.23</v>
      </c>
      <c r="K33" s="171">
        <f>+J33/Index!$B$13</f>
        <v>649.6615260544635</v>
      </c>
      <c r="L33" s="170">
        <f t="shared" si="3"/>
        <v>412.74</v>
      </c>
      <c r="M33" s="171">
        <f>+L33/Index!$B$13</f>
        <v>705.2081589136029</v>
      </c>
      <c r="N33" s="170">
        <f t="shared" si="3"/>
        <v>441.56</v>
      </c>
      <c r="O33" s="171">
        <f>+N33/Index!$B$13</f>
        <v>754.4500524540643</v>
      </c>
      <c r="P33" s="170">
        <f t="shared" si="3"/>
        <v>484.07</v>
      </c>
      <c r="Q33" s="171">
        <f>+P33/Index!$B$13</f>
        <v>827.0826997269655</v>
      </c>
      <c r="R33" s="170">
        <f t="shared" si="3"/>
        <v>465.26</v>
      </c>
      <c r="S33" s="171">
        <f>+R33/Index!$B$13</f>
        <v>794.9439066146797</v>
      </c>
      <c r="T33" s="170">
        <f t="shared" si="3"/>
        <v>415.54</v>
      </c>
      <c r="U33" s="171">
        <f>+T33/Index!$B$13</f>
        <v>709.9922429494562</v>
      </c>
      <c r="V33" s="170">
        <f t="shared" si="3"/>
        <v>377.96000000000004</v>
      </c>
      <c r="W33" s="171">
        <f>+V33/Index!$B$13</f>
        <v>645.7830007825396</v>
      </c>
      <c r="X33" s="170">
        <f t="shared" si="3"/>
        <v>365.85</v>
      </c>
      <c r="Y33" s="171">
        <f>+X33/Index!$B$13</f>
        <v>625.0918373274741</v>
      </c>
    </row>
    <row r="34" spans="1:25" ht="14.25" customHeight="1">
      <c r="A34" s="172" t="s">
        <v>117</v>
      </c>
      <c r="B34" s="186">
        <v>32.32</v>
      </c>
      <c r="C34" s="191">
        <f>+B34/Index!$B$13</f>
        <v>55.22199858527801</v>
      </c>
      <c r="D34" s="186">
        <v>31.75</v>
      </c>
      <c r="E34" s="191">
        <f>+D34/Index!$B$13</f>
        <v>54.24809576369359</v>
      </c>
      <c r="F34" s="186">
        <v>33.99</v>
      </c>
      <c r="G34" s="191">
        <f>+F34/Index!$B$13</f>
        <v>58.07536299237623</v>
      </c>
      <c r="H34" s="186">
        <v>37.23</v>
      </c>
      <c r="I34" s="191">
        <f>+H34/Index!$B$13</f>
        <v>63.61123166243503</v>
      </c>
      <c r="J34" s="186">
        <v>38.34</v>
      </c>
      <c r="K34" s="191">
        <f>+J34/Index!$B$13</f>
        <v>65.50777926236259</v>
      </c>
      <c r="L34" s="186">
        <v>39.65</v>
      </c>
      <c r="M34" s="191">
        <f>+L34/Index!$B$13</f>
        <v>67.74604715056537</v>
      </c>
      <c r="N34" s="186">
        <v>40.74</v>
      </c>
      <c r="O34" s="191">
        <f>+N34/Index!$B$13</f>
        <v>69.60842272166542</v>
      </c>
      <c r="P34" s="186">
        <v>40.67</v>
      </c>
      <c r="Q34" s="191">
        <f>+P34/Index!$B$13</f>
        <v>69.48882062076909</v>
      </c>
      <c r="R34" s="186">
        <v>42.99</v>
      </c>
      <c r="S34" s="191">
        <f>+R34/Index!$B$13</f>
        <v>73.45277596476181</v>
      </c>
      <c r="T34" s="186">
        <v>42.03</v>
      </c>
      <c r="U34" s="191">
        <f>+T34/Index!$B$13</f>
        <v>71.81251858104068</v>
      </c>
      <c r="V34" s="186">
        <v>35.87</v>
      </c>
      <c r="W34" s="191">
        <f>+V34/Index!$B$13</f>
        <v>61.28753370216343</v>
      </c>
      <c r="X34" s="186">
        <v>32.27</v>
      </c>
      <c r="Y34" s="191">
        <f>+X34/Index!$B$13</f>
        <v>55.136568513209205</v>
      </c>
    </row>
    <row r="35" spans="1:24" ht="14.25" customHeight="1">
      <c r="A35" s="172"/>
      <c r="B35" s="186"/>
      <c r="C35" s="187"/>
      <c r="D35" s="186"/>
      <c r="E35" s="187"/>
      <c r="F35" s="186"/>
      <c r="G35" s="187"/>
      <c r="H35" s="186"/>
      <c r="I35" s="187"/>
      <c r="J35" s="186"/>
      <c r="K35" s="187"/>
      <c r="L35" s="186"/>
      <c r="M35" s="187"/>
      <c r="N35" s="186"/>
      <c r="O35" s="187"/>
      <c r="P35" s="186"/>
      <c r="Q35" s="187"/>
      <c r="R35" s="186"/>
      <c r="S35" s="187"/>
      <c r="T35" s="186"/>
      <c r="U35" s="187"/>
      <c r="V35" s="186"/>
      <c r="W35" s="187"/>
      <c r="X35" s="186"/>
    </row>
    <row r="36" spans="1:25" s="126" customFormat="1" ht="14.25" customHeight="1" thickBot="1">
      <c r="A36" s="176"/>
      <c r="B36" s="260">
        <v>2005</v>
      </c>
      <c r="C36" s="260"/>
      <c r="D36" s="260"/>
      <c r="E36" s="260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7"/>
      <c r="S36" s="267"/>
      <c r="T36" s="267"/>
      <c r="U36" s="267"/>
      <c r="V36" s="267"/>
      <c r="W36" s="267"/>
      <c r="X36" s="267"/>
      <c r="Y36" s="191"/>
    </row>
    <row r="37" spans="1:38" s="169" customFormat="1" ht="15.75" thickBot="1">
      <c r="A37" s="168"/>
      <c r="B37" s="265" t="s">
        <v>96</v>
      </c>
      <c r="C37" s="263"/>
      <c r="D37" s="263" t="s">
        <v>97</v>
      </c>
      <c r="E37" s="263"/>
      <c r="F37" s="263" t="s">
        <v>98</v>
      </c>
      <c r="G37" s="263"/>
      <c r="H37" s="263" t="s">
        <v>99</v>
      </c>
      <c r="I37" s="263"/>
      <c r="J37" s="263" t="s">
        <v>100</v>
      </c>
      <c r="K37" s="263"/>
      <c r="L37" s="263" t="s">
        <v>101</v>
      </c>
      <c r="M37" s="263"/>
      <c r="N37" s="263" t="s">
        <v>102</v>
      </c>
      <c r="O37" s="263"/>
      <c r="P37" s="263" t="s">
        <v>103</v>
      </c>
      <c r="Q37" s="263"/>
      <c r="R37" s="263" t="s">
        <v>104</v>
      </c>
      <c r="S37" s="263"/>
      <c r="T37" s="263" t="s">
        <v>105</v>
      </c>
      <c r="U37" s="263"/>
      <c r="V37" s="263" t="s">
        <v>106</v>
      </c>
      <c r="W37" s="263"/>
      <c r="X37" s="263" t="s">
        <v>107</v>
      </c>
      <c r="Y37" s="264"/>
      <c r="AI37" s="169" t="s">
        <v>108</v>
      </c>
      <c r="AJ37" s="169" t="s">
        <v>109</v>
      </c>
      <c r="AK37" s="169" t="s">
        <v>110</v>
      </c>
      <c r="AL37" s="169" t="s">
        <v>111</v>
      </c>
    </row>
    <row r="38" spans="2:25" s="170" customFormat="1" ht="15">
      <c r="B38" s="170" t="s">
        <v>112</v>
      </c>
      <c r="C38" s="171" t="s">
        <v>113</v>
      </c>
      <c r="D38" s="170" t="s">
        <v>112</v>
      </c>
      <c r="E38" s="171" t="s">
        <v>113</v>
      </c>
      <c r="F38" s="170" t="s">
        <v>112</v>
      </c>
      <c r="G38" s="171" t="s">
        <v>113</v>
      </c>
      <c r="H38" s="170" t="s">
        <v>112</v>
      </c>
      <c r="I38" s="171" t="s">
        <v>113</v>
      </c>
      <c r="J38" s="170" t="s">
        <v>112</v>
      </c>
      <c r="K38" s="171" t="s">
        <v>113</v>
      </c>
      <c r="L38" s="170" t="s">
        <v>112</v>
      </c>
      <c r="M38" s="171" t="s">
        <v>113</v>
      </c>
      <c r="N38" s="170" t="s">
        <v>112</v>
      </c>
      <c r="O38" s="171" t="s">
        <v>113</v>
      </c>
      <c r="P38" s="170" t="s">
        <v>112</v>
      </c>
      <c r="Q38" s="171" t="s">
        <v>113</v>
      </c>
      <c r="R38" s="170" t="s">
        <v>112</v>
      </c>
      <c r="S38" s="171" t="s">
        <v>113</v>
      </c>
      <c r="T38" s="170" t="s">
        <v>112</v>
      </c>
      <c r="U38" s="171" t="s">
        <v>113</v>
      </c>
      <c r="V38" s="170" t="s">
        <v>112</v>
      </c>
      <c r="W38" s="171" t="s">
        <v>113</v>
      </c>
      <c r="X38" s="170" t="s">
        <v>112</v>
      </c>
      <c r="Y38" s="171" t="s">
        <v>113</v>
      </c>
    </row>
    <row r="39" spans="1:25" ht="14.25" customHeight="1">
      <c r="A39" s="172" t="s">
        <v>114</v>
      </c>
      <c r="B39" s="181">
        <v>122.23</v>
      </c>
      <c r="C39" s="191">
        <f>+B39/Index!$B$13</f>
        <v>208.84235417941</v>
      </c>
      <c r="D39" s="181">
        <v>132.08</v>
      </c>
      <c r="E39" s="191">
        <f>+D39/Index!$B$13</f>
        <v>225.67207837696535</v>
      </c>
      <c r="F39" s="191">
        <v>146.3</v>
      </c>
      <c r="G39" s="191">
        <f>+F39/Index!$B$13</f>
        <v>249.96839087333458</v>
      </c>
      <c r="H39" s="181">
        <v>144.18</v>
      </c>
      <c r="I39" s="191">
        <f>+H39/Index!$B$13</f>
        <v>246.34615581761707</v>
      </c>
      <c r="J39" s="181">
        <v>153.5</v>
      </c>
      <c r="K39" s="191">
        <f>+J39/Index!$B$13</f>
        <v>262.27032125124305</v>
      </c>
      <c r="L39" s="181">
        <v>170.31</v>
      </c>
      <c r="M39" s="191">
        <f>+L39/Index!$B$13</f>
        <v>290.99191148077654</v>
      </c>
      <c r="N39" s="181">
        <v>179.84</v>
      </c>
      <c r="O39" s="191">
        <f>+N39/Index!$B$13</f>
        <v>307.2748832170915</v>
      </c>
      <c r="P39" s="181">
        <v>214.52</v>
      </c>
      <c r="Q39" s="191">
        <f>+P39/Index!$B$13</f>
        <v>366.52918120401733</v>
      </c>
      <c r="R39" s="191">
        <v>197</v>
      </c>
      <c r="S39" s="191">
        <f>+R39/Index!$B$13</f>
        <v>336.59448395110667</v>
      </c>
      <c r="T39" s="181">
        <v>186.12</v>
      </c>
      <c r="U39" s="191">
        <f>+T39/Index!$B$13</f>
        <v>318.0049002689339</v>
      </c>
      <c r="V39" s="181">
        <v>175.53</v>
      </c>
      <c r="W39" s="191">
        <f>+V39/Index!$B$13</f>
        <v>299.9108110047602</v>
      </c>
      <c r="X39" s="181">
        <v>122.39</v>
      </c>
      <c r="Y39" s="191">
        <f>+X39/Index!$B$13</f>
        <v>209.11573041003018</v>
      </c>
    </row>
    <row r="40" spans="1:25" ht="14.25" customHeight="1">
      <c r="A40" s="172" t="s">
        <v>115</v>
      </c>
      <c r="B40" s="181">
        <v>229.18</v>
      </c>
      <c r="C40" s="191">
        <f>+B40/Index!$B$13</f>
        <v>391.57727833459205</v>
      </c>
      <c r="D40" s="181">
        <v>191.27</v>
      </c>
      <c r="E40" s="191">
        <f>+D40/Index!$B$13</f>
        <v>326.8041976920212</v>
      </c>
      <c r="F40" s="191">
        <v>200.96</v>
      </c>
      <c r="G40" s="191">
        <f>+F40/Index!$B$13</f>
        <v>343.36054565895637</v>
      </c>
      <c r="H40" s="181">
        <v>193.38</v>
      </c>
      <c r="I40" s="191">
        <f>+H40/Index!$B$13</f>
        <v>330.4093467333249</v>
      </c>
      <c r="J40" s="181">
        <v>217.41</v>
      </c>
      <c r="K40" s="191">
        <f>+J40/Index!$B$13</f>
        <v>371.46703936959443</v>
      </c>
      <c r="L40" s="181">
        <v>230.62</v>
      </c>
      <c r="M40" s="191">
        <f>+L40/Index!$B$13</f>
        <v>394.0376644101737</v>
      </c>
      <c r="N40" s="181">
        <v>233.47</v>
      </c>
      <c r="O40" s="191">
        <f>+N40/Index!$B$13</f>
        <v>398.9071785180958</v>
      </c>
      <c r="P40" s="181">
        <v>264.75</v>
      </c>
      <c r="Q40" s="191">
        <f>+P40/Index!$B$13</f>
        <v>452.3522316043426</v>
      </c>
      <c r="R40" s="181">
        <v>258.36</v>
      </c>
      <c r="S40" s="191">
        <f>+R40/Index!$B$13</f>
        <v>441.43426839394886</v>
      </c>
      <c r="T40" s="181">
        <v>226.05</v>
      </c>
      <c r="U40" s="191">
        <f>+T40/Index!$B$13</f>
        <v>386.22935582308463</v>
      </c>
      <c r="V40" s="181">
        <v>235.59</v>
      </c>
      <c r="W40" s="191">
        <f>+V40/Index!$B$13</f>
        <v>402.5294135738133</v>
      </c>
      <c r="X40" s="181">
        <v>278.58</v>
      </c>
      <c r="Y40" s="191">
        <f>+X40/Index!$B$13</f>
        <v>475.9821895385751</v>
      </c>
    </row>
    <row r="41" spans="1:25" s="176" customFormat="1" ht="14.25" customHeight="1">
      <c r="A41" s="176" t="s">
        <v>116</v>
      </c>
      <c r="B41" s="170">
        <f>B39+B40</f>
        <v>351.41</v>
      </c>
      <c r="C41" s="171">
        <f>+B41/Index!$B$13</f>
        <v>600.419632514002</v>
      </c>
      <c r="D41" s="170">
        <f aca="true" t="shared" si="4" ref="D41:X41">D39+D40</f>
        <v>323.35</v>
      </c>
      <c r="E41" s="171">
        <f>+D41/Index!$B$13</f>
        <v>552.4762760689865</v>
      </c>
      <c r="F41" s="170">
        <f t="shared" si="4"/>
        <v>347.26</v>
      </c>
      <c r="G41" s="171">
        <f>+F41/Index!$B$13</f>
        <v>593.3289365322909</v>
      </c>
      <c r="H41" s="170">
        <f t="shared" si="4"/>
        <v>337.56</v>
      </c>
      <c r="I41" s="171">
        <f>+H41/Index!$B$13</f>
        <v>576.755502550942</v>
      </c>
      <c r="J41" s="170">
        <f t="shared" si="4"/>
        <v>370.90999999999997</v>
      </c>
      <c r="K41" s="171">
        <f>+J41/Index!$B$13</f>
        <v>633.7373606208374</v>
      </c>
      <c r="L41" s="170">
        <f t="shared" si="4"/>
        <v>400.93</v>
      </c>
      <c r="M41" s="171">
        <f>+L41/Index!$B$13</f>
        <v>685.0295758909502</v>
      </c>
      <c r="N41" s="170">
        <f t="shared" si="4"/>
        <v>413.31</v>
      </c>
      <c r="O41" s="171">
        <f>+N41/Index!$B$13</f>
        <v>706.1820617351873</v>
      </c>
      <c r="P41" s="170">
        <f t="shared" si="4"/>
        <v>479.27</v>
      </c>
      <c r="Q41" s="171">
        <f>+P41/Index!$B$13</f>
        <v>818.8814128083599</v>
      </c>
      <c r="R41" s="170">
        <f t="shared" si="4"/>
        <v>455.36</v>
      </c>
      <c r="S41" s="171">
        <f>+R41/Index!$B$13</f>
        <v>778.0287523450555</v>
      </c>
      <c r="T41" s="170">
        <f t="shared" si="4"/>
        <v>412.17</v>
      </c>
      <c r="U41" s="171">
        <f>+T41/Index!$B$13</f>
        <v>704.2342560920185</v>
      </c>
      <c r="V41" s="170">
        <f t="shared" si="4"/>
        <v>411.12</v>
      </c>
      <c r="W41" s="171">
        <f>+V41/Index!$B$13</f>
        <v>702.4402245785735</v>
      </c>
      <c r="X41" s="170">
        <f t="shared" si="4"/>
        <v>400.96999999999997</v>
      </c>
      <c r="Y41" s="171">
        <f>+X41/Index!$B$13</f>
        <v>685.0979199486053</v>
      </c>
    </row>
    <row r="42" spans="1:25" ht="14.25" customHeight="1">
      <c r="A42" s="172" t="s">
        <v>117</v>
      </c>
      <c r="B42" s="186">
        <v>30.11</v>
      </c>
      <c r="C42" s="191">
        <f>+B42/Index!$B$13</f>
        <v>51.44598939983666</v>
      </c>
      <c r="D42" s="186">
        <v>30.77</v>
      </c>
      <c r="E42" s="191">
        <f>+D42/Index!$B$13</f>
        <v>52.57366635114494</v>
      </c>
      <c r="F42" s="186">
        <v>36.02</v>
      </c>
      <c r="G42" s="191">
        <f>+F42/Index!$B$13</f>
        <v>61.54382391836987</v>
      </c>
      <c r="H42" s="186">
        <v>35.99</v>
      </c>
      <c r="I42" s="191">
        <f>+H42/Index!$B$13</f>
        <v>61.49256587512858</v>
      </c>
      <c r="J42" s="186">
        <v>38.91</v>
      </c>
      <c r="K42" s="191">
        <f>+J42/Index!$B$13</f>
        <v>66.481682083947</v>
      </c>
      <c r="L42" s="186">
        <v>40.41</v>
      </c>
      <c r="M42" s="191">
        <f>+L42/Index!$B$13</f>
        <v>69.04458424601127</v>
      </c>
      <c r="N42" s="186">
        <v>38.59</v>
      </c>
      <c r="O42" s="191">
        <f>+N42/Index!$B$13</f>
        <v>65.93492962270663</v>
      </c>
      <c r="P42" s="186">
        <v>39.51</v>
      </c>
      <c r="Q42" s="191">
        <f>+P42/Index!$B$13</f>
        <v>67.50684294877271</v>
      </c>
      <c r="R42" s="186">
        <v>43.06</v>
      </c>
      <c r="S42" s="191">
        <f>+R42/Index!$B$13</f>
        <v>73.57237806565814</v>
      </c>
      <c r="T42" s="187">
        <v>42.6</v>
      </c>
      <c r="U42" s="191">
        <f>+T42/Index!$B$13</f>
        <v>72.78642140262511</v>
      </c>
      <c r="V42" s="186">
        <v>38.99</v>
      </c>
      <c r="W42" s="191">
        <f>+V42/Index!$B$13</f>
        <v>66.61837019925711</v>
      </c>
      <c r="X42" s="186">
        <v>33.44</v>
      </c>
      <c r="Y42" s="191">
        <f>+X42/Index!$B$13</f>
        <v>57.13563219961932</v>
      </c>
    </row>
    <row r="43" spans="1:24" ht="14.25" customHeight="1">
      <c r="A43" s="172"/>
      <c r="B43" s="186"/>
      <c r="C43" s="187"/>
      <c r="D43" s="186"/>
      <c r="E43" s="187"/>
      <c r="F43" s="186"/>
      <c r="G43" s="187"/>
      <c r="H43" s="186"/>
      <c r="I43" s="187"/>
      <c r="J43" s="186"/>
      <c r="K43" s="187"/>
      <c r="L43" s="186"/>
      <c r="M43" s="187"/>
      <c r="N43" s="186"/>
      <c r="O43" s="187"/>
      <c r="P43" s="186"/>
      <c r="Q43" s="187"/>
      <c r="R43" s="186"/>
      <c r="S43" s="187"/>
      <c r="T43" s="187"/>
      <c r="U43" s="187"/>
      <c r="V43" s="186"/>
      <c r="W43" s="187"/>
      <c r="X43" s="186"/>
    </row>
    <row r="44" spans="1:24" ht="14.25" customHeight="1" thickBot="1">
      <c r="A44" s="176"/>
      <c r="B44" s="260">
        <v>2006</v>
      </c>
      <c r="C44" s="260"/>
      <c r="D44" s="260"/>
      <c r="E44" s="260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7"/>
      <c r="S44" s="267"/>
      <c r="T44" s="267"/>
      <c r="U44" s="267"/>
      <c r="V44" s="267"/>
      <c r="W44" s="267"/>
      <c r="X44" s="267"/>
    </row>
    <row r="45" spans="1:38" s="169" customFormat="1" ht="15.75" thickBot="1">
      <c r="A45" s="168"/>
      <c r="B45" s="265" t="s">
        <v>96</v>
      </c>
      <c r="C45" s="263"/>
      <c r="D45" s="263" t="s">
        <v>97</v>
      </c>
      <c r="E45" s="263"/>
      <c r="F45" s="263" t="s">
        <v>98</v>
      </c>
      <c r="G45" s="263"/>
      <c r="H45" s="263" t="s">
        <v>99</v>
      </c>
      <c r="I45" s="263"/>
      <c r="J45" s="263" t="s">
        <v>100</v>
      </c>
      <c r="K45" s="263"/>
      <c r="L45" s="263" t="s">
        <v>101</v>
      </c>
      <c r="M45" s="263"/>
      <c r="N45" s="263" t="s">
        <v>102</v>
      </c>
      <c r="O45" s="263"/>
      <c r="P45" s="263" t="s">
        <v>103</v>
      </c>
      <c r="Q45" s="263"/>
      <c r="R45" s="263" t="s">
        <v>104</v>
      </c>
      <c r="S45" s="263"/>
      <c r="T45" s="263" t="s">
        <v>105</v>
      </c>
      <c r="U45" s="263"/>
      <c r="V45" s="263" t="s">
        <v>106</v>
      </c>
      <c r="W45" s="263"/>
      <c r="X45" s="263" t="s">
        <v>107</v>
      </c>
      <c r="Y45" s="264"/>
      <c r="AI45" s="169" t="s">
        <v>108</v>
      </c>
      <c r="AJ45" s="169" t="s">
        <v>109</v>
      </c>
      <c r="AK45" s="169" t="s">
        <v>110</v>
      </c>
      <c r="AL45" s="169" t="s">
        <v>111</v>
      </c>
    </row>
    <row r="46" spans="2:25" s="170" customFormat="1" ht="15">
      <c r="B46" s="170" t="s">
        <v>112</v>
      </c>
      <c r="C46" s="171" t="s">
        <v>113</v>
      </c>
      <c r="D46" s="170" t="s">
        <v>112</v>
      </c>
      <c r="E46" s="171" t="s">
        <v>113</v>
      </c>
      <c r="F46" s="170" t="s">
        <v>112</v>
      </c>
      <c r="G46" s="171" t="s">
        <v>113</v>
      </c>
      <c r="H46" s="170" t="s">
        <v>112</v>
      </c>
      <c r="I46" s="171" t="s">
        <v>113</v>
      </c>
      <c r="J46" s="170" t="s">
        <v>112</v>
      </c>
      <c r="K46" s="171" t="s">
        <v>113</v>
      </c>
      <c r="L46" s="170" t="s">
        <v>112</v>
      </c>
      <c r="M46" s="171" t="s">
        <v>113</v>
      </c>
      <c r="N46" s="170" t="s">
        <v>112</v>
      </c>
      <c r="O46" s="171" t="s">
        <v>113</v>
      </c>
      <c r="P46" s="170" t="s">
        <v>112</v>
      </c>
      <c r="Q46" s="171" t="s">
        <v>113</v>
      </c>
      <c r="R46" s="170" t="s">
        <v>112</v>
      </c>
      <c r="S46" s="171" t="s">
        <v>113</v>
      </c>
      <c r="T46" s="170" t="s">
        <v>112</v>
      </c>
      <c r="U46" s="171" t="s">
        <v>113</v>
      </c>
      <c r="V46" s="170" t="s">
        <v>112</v>
      </c>
      <c r="W46" s="171" t="s">
        <v>113</v>
      </c>
      <c r="X46" s="170" t="s">
        <v>112</v>
      </c>
      <c r="Y46" s="171" t="s">
        <v>113</v>
      </c>
    </row>
    <row r="47" spans="1:25" ht="14.25" customHeight="1">
      <c r="A47" s="172" t="s">
        <v>114</v>
      </c>
      <c r="B47" s="181">
        <v>121.02</v>
      </c>
      <c r="C47" s="191">
        <f>+B47/Index!$B$13</f>
        <v>206.77494643534482</v>
      </c>
      <c r="D47" s="181">
        <v>127.23</v>
      </c>
      <c r="E47" s="191">
        <f>+D47/Index!$B$13</f>
        <v>217.3853613862909</v>
      </c>
      <c r="F47" s="191">
        <v>141.67</v>
      </c>
      <c r="G47" s="191">
        <f>+F47/Index!$B$13</f>
        <v>242.05756619976285</v>
      </c>
      <c r="H47" s="181">
        <v>151.82</v>
      </c>
      <c r="I47" s="191">
        <f>+H47/Index!$B$13</f>
        <v>259.399870829731</v>
      </c>
      <c r="J47" s="181">
        <v>161.88</v>
      </c>
      <c r="K47" s="191">
        <f>+J47/Index!$B$13</f>
        <v>276.5884013299754</v>
      </c>
      <c r="L47" s="181">
        <v>185.13</v>
      </c>
      <c r="M47" s="191">
        <f>+L47/Index!$B$13</f>
        <v>316.31338484197147</v>
      </c>
      <c r="N47" s="181">
        <v>206.44</v>
      </c>
      <c r="O47" s="191">
        <f>+N47/Index!$B$13</f>
        <v>352.7236815576978</v>
      </c>
      <c r="P47" s="181">
        <v>228.88</v>
      </c>
      <c r="Q47" s="191">
        <f>+P47/Index!$B$13</f>
        <v>391.06469790217915</v>
      </c>
      <c r="R47" s="191">
        <v>220.02</v>
      </c>
      <c r="S47" s="191">
        <f>+R47/Index!$B$13</f>
        <v>375.92648913158627</v>
      </c>
      <c r="T47" s="181">
        <v>207.18</v>
      </c>
      <c r="U47" s="191">
        <f>+T47/Index!$B$13</f>
        <v>353.98804662431615</v>
      </c>
      <c r="V47" s="181">
        <v>162.15</v>
      </c>
      <c r="W47" s="191">
        <f>+V47/Index!$B$13</f>
        <v>277.049723719147</v>
      </c>
      <c r="X47" s="181">
        <v>134.8</v>
      </c>
      <c r="Y47" s="191">
        <f>+X47/Index!$B$13</f>
        <v>230.31947429750855</v>
      </c>
    </row>
    <row r="48" spans="1:25" ht="14.25" customHeight="1">
      <c r="A48" s="172" t="s">
        <v>115</v>
      </c>
      <c r="B48" s="181">
        <v>265.05</v>
      </c>
      <c r="C48" s="191">
        <f>+B48/Index!$B$13</f>
        <v>452.8648120367555</v>
      </c>
      <c r="D48" s="181">
        <v>221.54</v>
      </c>
      <c r="E48" s="191">
        <f>+D48/Index!$B$13</f>
        <v>378.523563322478</v>
      </c>
      <c r="F48" s="191">
        <v>221.6</v>
      </c>
      <c r="G48" s="191">
        <f>+F48/Index!$B$13</f>
        <v>378.6260794089606</v>
      </c>
      <c r="H48" s="181">
        <v>208.66</v>
      </c>
      <c r="I48" s="191">
        <f>+H48/Index!$B$13</f>
        <v>356.5167767575529</v>
      </c>
      <c r="J48" s="181">
        <v>232.68</v>
      </c>
      <c r="K48" s="191">
        <f>+J48/Index!$B$13</f>
        <v>397.55738337940863</v>
      </c>
      <c r="L48" s="181">
        <v>234.89</v>
      </c>
      <c r="M48" s="191">
        <f>+L48/Index!$B$13</f>
        <v>401.33339256485</v>
      </c>
      <c r="N48" s="181">
        <v>247.56</v>
      </c>
      <c r="O48" s="191">
        <f>+N48/Index!$B$13</f>
        <v>422.98137282708615</v>
      </c>
      <c r="P48" s="181">
        <v>263.38</v>
      </c>
      <c r="Q48" s="191">
        <f>+P48/Index!$B$13</f>
        <v>450.01144762965725</v>
      </c>
      <c r="R48" s="181">
        <v>255.17</v>
      </c>
      <c r="S48" s="191">
        <f>+R48/Index!$B$13</f>
        <v>435.9838297959588</v>
      </c>
      <c r="T48" s="181">
        <v>226.89</v>
      </c>
      <c r="U48" s="191">
        <f>+T48/Index!$B$13</f>
        <v>387.6645810338406</v>
      </c>
      <c r="V48" s="181">
        <v>230.96</v>
      </c>
      <c r="W48" s="191">
        <f>+V48/Index!$B$13</f>
        <v>394.61858890024166</v>
      </c>
      <c r="X48" s="181">
        <v>270.12</v>
      </c>
      <c r="Y48" s="191">
        <f>+X48/Index!$B$13</f>
        <v>461.5274213445327</v>
      </c>
    </row>
    <row r="49" spans="1:25" s="176" customFormat="1" ht="14.25" customHeight="1">
      <c r="A49" s="176" t="s">
        <v>116</v>
      </c>
      <c r="B49" s="170">
        <f aca="true" t="shared" si="5" ref="B49:X49">B47+B48</f>
        <v>386.07</v>
      </c>
      <c r="C49" s="171">
        <f>+B49/Index!$B$13</f>
        <v>659.6397584721003</v>
      </c>
      <c r="D49" s="170">
        <f t="shared" si="5"/>
        <v>348.77</v>
      </c>
      <c r="E49" s="171">
        <f>+D49/Index!$B$13</f>
        <v>595.9089247087688</v>
      </c>
      <c r="F49" s="170">
        <f t="shared" si="5"/>
        <v>363.27</v>
      </c>
      <c r="G49" s="171">
        <f>+F49/Index!$B$13</f>
        <v>620.6836456087234</v>
      </c>
      <c r="H49" s="170">
        <f t="shared" si="5"/>
        <v>360.48</v>
      </c>
      <c r="I49" s="171">
        <f>+H49/Index!$B$13</f>
        <v>615.9166475872839</v>
      </c>
      <c r="J49" s="170">
        <f t="shared" si="5"/>
        <v>394.56</v>
      </c>
      <c r="K49" s="171">
        <f>+J49/Index!$B$13</f>
        <v>674.145784709384</v>
      </c>
      <c r="L49" s="170">
        <f t="shared" si="5"/>
        <v>420.02</v>
      </c>
      <c r="M49" s="171">
        <f>+L49/Index!$B$13</f>
        <v>717.6467774068215</v>
      </c>
      <c r="N49" s="171">
        <f t="shared" si="5"/>
        <v>454</v>
      </c>
      <c r="O49" s="171">
        <f>+N49/Index!$B$13</f>
        <v>775.7050543847839</v>
      </c>
      <c r="P49" s="171">
        <f t="shared" si="5"/>
        <v>492.26</v>
      </c>
      <c r="Q49" s="171">
        <f>+P49/Index!$B$13</f>
        <v>841.0761455318365</v>
      </c>
      <c r="R49" s="171">
        <f t="shared" si="5"/>
        <v>475.19</v>
      </c>
      <c r="S49" s="171">
        <f>+R49/Index!$B$13</f>
        <v>811.9103189275451</v>
      </c>
      <c r="T49" s="171">
        <f t="shared" si="5"/>
        <v>434.07</v>
      </c>
      <c r="U49" s="171">
        <f>+T49/Index!$B$13</f>
        <v>741.6526276581567</v>
      </c>
      <c r="V49" s="171">
        <f t="shared" si="5"/>
        <v>393.11</v>
      </c>
      <c r="W49" s="171">
        <f>+V49/Index!$B$13</f>
        <v>671.6683126193886</v>
      </c>
      <c r="X49" s="171">
        <f t="shared" si="5"/>
        <v>404.92</v>
      </c>
      <c r="Y49" s="171">
        <f>+X49/Index!$B$13</f>
        <v>691.8468956420412</v>
      </c>
    </row>
    <row r="50" spans="1:25" ht="14.25" customHeight="1">
      <c r="A50" s="172" t="s">
        <v>117</v>
      </c>
      <c r="B50" s="186">
        <v>32.89</v>
      </c>
      <c r="C50" s="191">
        <f>+B50/Index!$B$13</f>
        <v>56.19590140686243</v>
      </c>
      <c r="D50" s="186">
        <v>32.95</v>
      </c>
      <c r="E50" s="191">
        <f>+D50/Index!$B$13</f>
        <v>56.298417493345006</v>
      </c>
      <c r="F50" s="186">
        <v>35.62</v>
      </c>
      <c r="G50" s="191">
        <f>+F50/Index!$B$13</f>
        <v>60.860383341819386</v>
      </c>
      <c r="H50" s="186">
        <v>39.15</v>
      </c>
      <c r="I50" s="191">
        <f>+H50/Index!$B$13</f>
        <v>66.89174642987729</v>
      </c>
      <c r="J50" s="186">
        <v>40.75</v>
      </c>
      <c r="K50" s="191">
        <f>+J50/Index!$B$13</f>
        <v>69.62550873607917</v>
      </c>
      <c r="L50" s="186">
        <v>42.44</v>
      </c>
      <c r="M50" s="191">
        <f>+L50/Index!$B$13</f>
        <v>72.51304517200491</v>
      </c>
      <c r="N50" s="186">
        <v>42.35</v>
      </c>
      <c r="O50" s="191">
        <f>+N50/Index!$B$13</f>
        <v>72.35927104228107</v>
      </c>
      <c r="P50" s="186">
        <v>41.01</v>
      </c>
      <c r="Q50" s="191">
        <f>+P50/Index!$B$13</f>
        <v>70.06974511083698</v>
      </c>
      <c r="R50" s="186">
        <v>46.16</v>
      </c>
      <c r="S50" s="191">
        <f>+R50/Index!$B$13</f>
        <v>78.86904253392429</v>
      </c>
      <c r="T50" s="187">
        <v>44.82</v>
      </c>
      <c r="U50" s="191">
        <f>+T50/Index!$B$13</f>
        <v>76.57951660248021</v>
      </c>
      <c r="V50" s="186">
        <v>37.91</v>
      </c>
      <c r="W50" s="191">
        <f>+V50/Index!$B$13</f>
        <v>64.77308064257083</v>
      </c>
      <c r="X50" s="186">
        <v>34.03</v>
      </c>
      <c r="Y50" s="191">
        <f>+X50/Index!$B$13</f>
        <v>58.143707050031274</v>
      </c>
    </row>
    <row r="51" spans="1:24" ht="14.25" customHeight="1">
      <c r="A51" s="172"/>
      <c r="B51" s="186"/>
      <c r="C51" s="187"/>
      <c r="D51" s="186"/>
      <c r="E51" s="187"/>
      <c r="F51" s="186"/>
      <c r="G51" s="187"/>
      <c r="H51" s="186"/>
      <c r="I51" s="187"/>
      <c r="J51" s="186"/>
      <c r="K51" s="187"/>
      <c r="L51" s="186"/>
      <c r="M51" s="187"/>
      <c r="N51" s="186"/>
      <c r="O51" s="187"/>
      <c r="P51" s="186"/>
      <c r="Q51" s="187"/>
      <c r="R51" s="186"/>
      <c r="S51" s="187"/>
      <c r="T51" s="187"/>
      <c r="U51" s="187"/>
      <c r="V51" s="186"/>
      <c r="W51" s="187"/>
      <c r="X51" s="186"/>
    </row>
    <row r="52" spans="1:24" ht="14.25" customHeight="1" thickBot="1">
      <c r="A52" s="176"/>
      <c r="B52" s="260">
        <v>2007</v>
      </c>
      <c r="C52" s="260"/>
      <c r="D52" s="260"/>
      <c r="E52" s="260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7"/>
      <c r="S52" s="267"/>
      <c r="T52" s="267"/>
      <c r="U52" s="267"/>
      <c r="V52" s="267"/>
      <c r="W52" s="267"/>
      <c r="X52" s="267"/>
    </row>
    <row r="53" spans="1:38" s="169" customFormat="1" ht="15.75" thickBot="1">
      <c r="A53" s="168"/>
      <c r="B53" s="265" t="s">
        <v>96</v>
      </c>
      <c r="C53" s="263"/>
      <c r="D53" s="263" t="s">
        <v>97</v>
      </c>
      <c r="E53" s="263"/>
      <c r="F53" s="263" t="s">
        <v>98</v>
      </c>
      <c r="G53" s="263"/>
      <c r="H53" s="263" t="s">
        <v>99</v>
      </c>
      <c r="I53" s="263"/>
      <c r="J53" s="263" t="s">
        <v>100</v>
      </c>
      <c r="K53" s="263"/>
      <c r="L53" s="263" t="s">
        <v>101</v>
      </c>
      <c r="M53" s="263"/>
      <c r="N53" s="263" t="s">
        <v>102</v>
      </c>
      <c r="O53" s="263"/>
      <c r="P53" s="263" t="s">
        <v>103</v>
      </c>
      <c r="Q53" s="263"/>
      <c r="R53" s="263" t="s">
        <v>104</v>
      </c>
      <c r="S53" s="263"/>
      <c r="T53" s="263" t="s">
        <v>105</v>
      </c>
      <c r="U53" s="263"/>
      <c r="V53" s="263" t="s">
        <v>106</v>
      </c>
      <c r="W53" s="263"/>
      <c r="X53" s="263" t="s">
        <v>107</v>
      </c>
      <c r="Y53" s="264"/>
      <c r="AI53" s="169" t="s">
        <v>108</v>
      </c>
      <c r="AJ53" s="169" t="s">
        <v>109</v>
      </c>
      <c r="AK53" s="169" t="s">
        <v>110</v>
      </c>
      <c r="AL53" s="169" t="s">
        <v>111</v>
      </c>
    </row>
    <row r="54" spans="2:25" s="170" customFormat="1" ht="15">
      <c r="B54" s="170" t="s">
        <v>112</v>
      </c>
      <c r="C54" s="171" t="s">
        <v>113</v>
      </c>
      <c r="D54" s="170" t="s">
        <v>112</v>
      </c>
      <c r="E54" s="171" t="s">
        <v>113</v>
      </c>
      <c r="F54" s="170" t="s">
        <v>112</v>
      </c>
      <c r="G54" s="171" t="s">
        <v>113</v>
      </c>
      <c r="H54" s="170" t="s">
        <v>112</v>
      </c>
      <c r="I54" s="171" t="s">
        <v>113</v>
      </c>
      <c r="J54" s="170" t="s">
        <v>112</v>
      </c>
      <c r="K54" s="171" t="s">
        <v>113</v>
      </c>
      <c r="L54" s="170" t="s">
        <v>112</v>
      </c>
      <c r="M54" s="171" t="s">
        <v>113</v>
      </c>
      <c r="N54" s="170" t="s">
        <v>112</v>
      </c>
      <c r="O54" s="171" t="s">
        <v>113</v>
      </c>
      <c r="P54" s="170" t="s">
        <v>112</v>
      </c>
      <c r="Q54" s="171" t="s">
        <v>113</v>
      </c>
      <c r="R54" s="170" t="s">
        <v>112</v>
      </c>
      <c r="S54" s="171" t="s">
        <v>113</v>
      </c>
      <c r="T54" s="170" t="s">
        <v>112</v>
      </c>
      <c r="U54" s="171" t="s">
        <v>113</v>
      </c>
      <c r="V54" s="170" t="s">
        <v>112</v>
      </c>
      <c r="W54" s="171" t="s">
        <v>113</v>
      </c>
      <c r="X54" s="170" t="s">
        <v>112</v>
      </c>
      <c r="Y54" s="171" t="s">
        <v>113</v>
      </c>
    </row>
    <row r="55" spans="1:25" ht="14.25" customHeight="1">
      <c r="A55" s="172" t="s">
        <v>114</v>
      </c>
      <c r="B55" s="181">
        <v>128.22</v>
      </c>
      <c r="C55" s="191">
        <f>+B55/Index!$B$13</f>
        <v>219.07687681325328</v>
      </c>
      <c r="D55" s="181">
        <v>131.67</v>
      </c>
      <c r="E55" s="191">
        <f>+D55/Index!$B$13</f>
        <v>224.97155178600107</v>
      </c>
      <c r="F55" s="191">
        <v>159.6</v>
      </c>
      <c r="G55" s="191">
        <f>+F55/Index!$B$13</f>
        <v>272.6927900436377</v>
      </c>
      <c r="H55" s="181">
        <v>159.44</v>
      </c>
      <c r="I55" s="191">
        <f>+H55/Index!$B$13</f>
        <v>272.4194138130175</v>
      </c>
      <c r="J55" s="181">
        <v>177.41</v>
      </c>
      <c r="K55" s="191">
        <f>+J55/Index!$B$13</f>
        <v>303.1229817145474</v>
      </c>
      <c r="L55" s="181">
        <v>187.57</v>
      </c>
      <c r="M55" s="191">
        <f>+L55/Index!$B$13</f>
        <v>320.48237235892935</v>
      </c>
      <c r="N55" s="181">
        <v>213.05</v>
      </c>
      <c r="O55" s="191">
        <f>+N55/Index!$B$13</f>
        <v>364.0175370851943</v>
      </c>
      <c r="P55" s="181">
        <v>250.88</v>
      </c>
      <c r="Q55" s="191">
        <f>+P55/Index!$B$13</f>
        <v>428.65392961245504</v>
      </c>
      <c r="R55" s="191">
        <v>227.19</v>
      </c>
      <c r="S55" s="191">
        <f>+R55/Index!$B$13</f>
        <v>388.17716146625344</v>
      </c>
      <c r="T55" s="181">
        <v>209.68</v>
      </c>
      <c r="U55" s="191">
        <f>+T55/Index!$B$13</f>
        <v>358.2595502277566</v>
      </c>
      <c r="V55" s="181">
        <v>175.74</v>
      </c>
      <c r="W55" s="191">
        <f>+V55/Index!$B$13</f>
        <v>300.2696173074492</v>
      </c>
      <c r="X55" s="181">
        <v>140.58</v>
      </c>
      <c r="Y55" s="191">
        <f>+X55/Index!$B$13</f>
        <v>240.19519062866286</v>
      </c>
    </row>
    <row r="56" spans="1:25" ht="14.25" customHeight="1">
      <c r="A56" s="172" t="s">
        <v>115</v>
      </c>
      <c r="B56" s="181">
        <v>251.53</v>
      </c>
      <c r="C56" s="191">
        <f>+B56/Index!$B$13</f>
        <v>429.7645205493496</v>
      </c>
      <c r="D56" s="181">
        <v>225.75</v>
      </c>
      <c r="E56" s="191">
        <f>+D56/Index!$B$13</f>
        <v>385.7167753906717</v>
      </c>
      <c r="F56" s="191">
        <v>224.7</v>
      </c>
      <c r="G56" s="191">
        <f>+F56/Index!$B$13</f>
        <v>383.92274387722676</v>
      </c>
      <c r="H56" s="181">
        <v>209.04</v>
      </c>
      <c r="I56" s="191">
        <f>+H56/Index!$B$13</f>
        <v>357.1660453052758</v>
      </c>
      <c r="J56" s="181">
        <v>243.55</v>
      </c>
      <c r="K56" s="191">
        <f>+J56/Index!$B$13</f>
        <v>416.1298810471677</v>
      </c>
      <c r="L56" s="181">
        <v>225.44</v>
      </c>
      <c r="M56" s="191">
        <f>+L56/Index!$B$13</f>
        <v>385.18710894384515</v>
      </c>
      <c r="N56" s="181">
        <v>245.86</v>
      </c>
      <c r="O56" s="191">
        <f>+N56/Index!$B$13</f>
        <v>420.07675037674665</v>
      </c>
      <c r="P56" s="181">
        <v>254.59</v>
      </c>
      <c r="Q56" s="191">
        <f>+P56/Index!$B$13</f>
        <v>434.9928409599607</v>
      </c>
      <c r="R56" s="181">
        <v>243.83</v>
      </c>
      <c r="S56" s="191">
        <f>+R56/Index!$B$13</f>
        <v>416.60828945075303</v>
      </c>
      <c r="T56" s="181">
        <v>210.63</v>
      </c>
      <c r="U56" s="191">
        <f>+T56/Index!$B$13</f>
        <v>359.88272159706395</v>
      </c>
      <c r="V56" s="181">
        <v>224.93</v>
      </c>
      <c r="W56" s="191">
        <f>+V56/Index!$B$13</f>
        <v>384.3157222087433</v>
      </c>
      <c r="X56" s="181">
        <v>255.38</v>
      </c>
      <c r="Y56" s="191">
        <f>+X56/Index!$B$13</f>
        <v>436.34263609864786</v>
      </c>
    </row>
    <row r="57" spans="1:25" s="176" customFormat="1" ht="14.25" customHeight="1">
      <c r="A57" s="176" t="s">
        <v>116</v>
      </c>
      <c r="B57" s="170">
        <f>B55+B56</f>
        <v>379.75</v>
      </c>
      <c r="C57" s="171">
        <f>+B57/Index!$B$13</f>
        <v>648.8413973626028</v>
      </c>
      <c r="D57" s="170">
        <f>D55+D56</f>
        <v>357.41999999999996</v>
      </c>
      <c r="E57" s="171">
        <f>+D57/Index!$B$13</f>
        <v>610.6883271766728</v>
      </c>
      <c r="F57" s="170">
        <v>384.3</v>
      </c>
      <c r="G57" s="171">
        <f>+F57/Index!$B$13</f>
        <v>656.6155339208644</v>
      </c>
      <c r="H57" s="170">
        <v>382.3</v>
      </c>
      <c r="I57" s="171">
        <f>+H57/Index!$B$13</f>
        <v>653.1983310381121</v>
      </c>
      <c r="J57" s="170">
        <v>438.6</v>
      </c>
      <c r="K57" s="171">
        <f>+J57/Index!$B$13</f>
        <v>749.3925921875908</v>
      </c>
      <c r="L57" s="170">
        <v>429.8</v>
      </c>
      <c r="M57" s="171">
        <f>+L57/Index!$B$13</f>
        <v>734.3568995034805</v>
      </c>
      <c r="N57" s="171">
        <v>477.07</v>
      </c>
      <c r="O57" s="171">
        <f>+N57/Index!$B$13</f>
        <v>815.1224896373323</v>
      </c>
      <c r="P57" s="171">
        <v>525.9</v>
      </c>
      <c r="Q57" s="171">
        <f>+P57/Index!$B$13</f>
        <v>898.5534980197309</v>
      </c>
      <c r="R57" s="171">
        <v>488.06</v>
      </c>
      <c r="S57" s="171">
        <f>+R57/Index!$B$13</f>
        <v>833.9000194780565</v>
      </c>
      <c r="T57" s="171">
        <v>438.9</v>
      </c>
      <c r="U57" s="171">
        <f>+T57/Index!$B$13</f>
        <v>749.9051726200037</v>
      </c>
      <c r="V57" s="171">
        <v>418.7</v>
      </c>
      <c r="W57" s="188">
        <f>+V57/Index!$B$13</f>
        <v>715.3914235042049</v>
      </c>
      <c r="X57" s="171">
        <v>407.69</v>
      </c>
      <c r="Y57" s="188">
        <f>+X57/Index!$B$13</f>
        <v>696.5797216346532</v>
      </c>
    </row>
    <row r="58" spans="1:25" ht="14.25" customHeight="1">
      <c r="A58" s="172" t="s">
        <v>117</v>
      </c>
      <c r="B58" s="186">
        <v>34.08</v>
      </c>
      <c r="C58" s="191">
        <f>+B58/Index!$B$13</f>
        <v>58.22913712210008</v>
      </c>
      <c r="D58" s="186">
        <v>37.65</v>
      </c>
      <c r="E58" s="191">
        <f>+D58/Index!$B$13</f>
        <v>64.32884426781303</v>
      </c>
      <c r="F58" s="189">
        <v>42.2</v>
      </c>
      <c r="G58" s="191">
        <f>+F58/Index!$B$13</f>
        <v>72.10298082607463</v>
      </c>
      <c r="H58" s="186">
        <v>40.7</v>
      </c>
      <c r="I58" s="191">
        <f>+H58/Index!$B$13</f>
        <v>69.54007866401037</v>
      </c>
      <c r="J58" s="186">
        <v>48.7</v>
      </c>
      <c r="K58" s="191">
        <f>+J58/Index!$B$13</f>
        <v>83.20889019501978</v>
      </c>
      <c r="L58" s="186">
        <v>45.1</v>
      </c>
      <c r="M58" s="191">
        <f>+L58/Index!$B$13</f>
        <v>77.05792500606555</v>
      </c>
      <c r="N58" s="186">
        <v>46.12</v>
      </c>
      <c r="O58" s="191">
        <f>+N58/Index!$B$13</f>
        <v>78.80069847626923</v>
      </c>
      <c r="P58" s="186">
        <v>45.8</v>
      </c>
      <c r="Q58" s="191">
        <f>+P58/Index!$B$13</f>
        <v>78.25394601502886</v>
      </c>
      <c r="R58" s="186">
        <v>47.9</v>
      </c>
      <c r="S58" s="191">
        <f>+R58/Index!$B$13</f>
        <v>81.84200904191883</v>
      </c>
      <c r="T58" s="190">
        <v>47.2</v>
      </c>
      <c r="U58" s="191">
        <f>+T58/Index!$B$13</f>
        <v>80.64598803295551</v>
      </c>
      <c r="V58" s="186">
        <v>43.3</v>
      </c>
      <c r="W58" s="192">
        <f>+V58/Index!$B$13</f>
        <v>73.98244241158842</v>
      </c>
      <c r="X58" s="186">
        <v>38.49</v>
      </c>
      <c r="Y58" s="192">
        <f>+X58/Index!$B$13</f>
        <v>65.76406947856901</v>
      </c>
    </row>
    <row r="59" spans="1:24" ht="14.25" customHeight="1">
      <c r="A59" s="172"/>
      <c r="B59" s="186"/>
      <c r="C59" s="187"/>
      <c r="D59" s="186"/>
      <c r="E59" s="187"/>
      <c r="F59" s="186"/>
      <c r="G59" s="187"/>
      <c r="H59" s="186"/>
      <c r="I59" s="187"/>
      <c r="J59" s="186"/>
      <c r="K59" s="187"/>
      <c r="L59" s="186"/>
      <c r="M59" s="187"/>
      <c r="N59" s="186"/>
      <c r="O59" s="187"/>
      <c r="P59" s="186"/>
      <c r="Q59" s="187"/>
      <c r="R59" s="186"/>
      <c r="S59" s="187"/>
      <c r="T59" s="187"/>
      <c r="U59" s="187"/>
      <c r="V59" s="186"/>
      <c r="W59" s="187"/>
      <c r="X59" s="186"/>
    </row>
    <row r="60" spans="1:24" ht="12.75" customHeight="1" thickBot="1">
      <c r="A60" s="176"/>
      <c r="B60" s="260">
        <v>2008</v>
      </c>
      <c r="C60" s="260"/>
      <c r="D60" s="260"/>
      <c r="E60" s="260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7"/>
      <c r="S60" s="267"/>
      <c r="T60" s="267"/>
      <c r="U60" s="267"/>
      <c r="V60" s="267"/>
      <c r="W60" s="267"/>
      <c r="X60" s="267"/>
    </row>
    <row r="61" spans="1:38" s="169" customFormat="1" ht="15.75" thickBot="1">
      <c r="A61" s="168"/>
      <c r="B61" s="265" t="s">
        <v>96</v>
      </c>
      <c r="C61" s="263"/>
      <c r="D61" s="263" t="s">
        <v>97</v>
      </c>
      <c r="E61" s="263"/>
      <c r="F61" s="263" t="s">
        <v>98</v>
      </c>
      <c r="G61" s="263"/>
      <c r="H61" s="263" t="s">
        <v>99</v>
      </c>
      <c r="I61" s="263"/>
      <c r="J61" s="263" t="s">
        <v>100</v>
      </c>
      <c r="K61" s="263"/>
      <c r="L61" s="263" t="s">
        <v>101</v>
      </c>
      <c r="M61" s="263"/>
      <c r="N61" s="263" t="s">
        <v>102</v>
      </c>
      <c r="O61" s="263"/>
      <c r="P61" s="263" t="s">
        <v>103</v>
      </c>
      <c r="Q61" s="263"/>
      <c r="R61" s="263" t="s">
        <v>104</v>
      </c>
      <c r="S61" s="263"/>
      <c r="T61" s="263" t="s">
        <v>105</v>
      </c>
      <c r="U61" s="263"/>
      <c r="V61" s="263" t="s">
        <v>106</v>
      </c>
      <c r="W61" s="263"/>
      <c r="X61" s="263" t="s">
        <v>107</v>
      </c>
      <c r="Y61" s="264"/>
      <c r="AI61" s="169" t="s">
        <v>108</v>
      </c>
      <c r="AJ61" s="169" t="s">
        <v>109</v>
      </c>
      <c r="AK61" s="169" t="s">
        <v>110</v>
      </c>
      <c r="AL61" s="169" t="s">
        <v>111</v>
      </c>
    </row>
    <row r="62" spans="2:25" s="170" customFormat="1" ht="15">
      <c r="B62" s="170" t="s">
        <v>112</v>
      </c>
      <c r="C62" s="171" t="s">
        <v>113</v>
      </c>
      <c r="D62" s="170" t="s">
        <v>112</v>
      </c>
      <c r="E62" s="171" t="s">
        <v>113</v>
      </c>
      <c r="F62" s="170" t="s">
        <v>112</v>
      </c>
      <c r="G62" s="171" t="s">
        <v>113</v>
      </c>
      <c r="H62" s="170" t="s">
        <v>112</v>
      </c>
      <c r="I62" s="171" t="s">
        <v>113</v>
      </c>
      <c r="J62" s="170" t="s">
        <v>112</v>
      </c>
      <c r="K62" s="171" t="s">
        <v>113</v>
      </c>
      <c r="L62" s="170" t="s">
        <v>112</v>
      </c>
      <c r="M62" s="171" t="s">
        <v>113</v>
      </c>
      <c r="N62" s="170" t="s">
        <v>112</v>
      </c>
      <c r="O62" s="171" t="s">
        <v>113</v>
      </c>
      <c r="P62" s="170" t="s">
        <v>112</v>
      </c>
      <c r="Q62" s="171" t="s">
        <v>113</v>
      </c>
      <c r="R62" s="170" t="s">
        <v>112</v>
      </c>
      <c r="S62" s="171" t="s">
        <v>113</v>
      </c>
      <c r="T62" s="170" t="s">
        <v>112</v>
      </c>
      <c r="U62" s="171" t="s">
        <v>113</v>
      </c>
      <c r="V62" s="170" t="s">
        <v>112</v>
      </c>
      <c r="W62" s="171" t="s">
        <v>113</v>
      </c>
      <c r="X62" s="170" t="s">
        <v>112</v>
      </c>
      <c r="Y62" s="171" t="s">
        <v>113</v>
      </c>
    </row>
    <row r="63" spans="1:25" ht="14.25" customHeight="1">
      <c r="A63" s="172" t="s">
        <v>114</v>
      </c>
      <c r="B63" s="191">
        <f>+C63*Index!$B$13</f>
        <v>148.44889736</v>
      </c>
      <c r="C63" s="191">
        <v>253.64</v>
      </c>
      <c r="D63" s="191">
        <f>+E63*Index!$B$13</f>
        <v>127.33221144</v>
      </c>
      <c r="E63" s="191">
        <v>217.56</v>
      </c>
      <c r="F63" s="191">
        <f>+G63*Index!$B$13</f>
        <v>146.69307536</v>
      </c>
      <c r="G63" s="191">
        <v>250.64</v>
      </c>
      <c r="H63" s="191">
        <f>(I63*0.585274)</f>
        <v>151.53914408</v>
      </c>
      <c r="I63" s="191">
        <v>258.92</v>
      </c>
      <c r="J63" s="191">
        <f>(K63*0.585274)</f>
        <v>180.89648791999997</v>
      </c>
      <c r="K63" s="191">
        <v>309.08</v>
      </c>
      <c r="L63" s="191">
        <f>(M63*0.585274)</f>
        <v>191.97572473999998</v>
      </c>
      <c r="M63" s="191">
        <v>328.01</v>
      </c>
      <c r="N63" s="187">
        <f>(O63*0.585274)</f>
        <v>216.28800669999998</v>
      </c>
      <c r="O63" s="191">
        <v>369.55</v>
      </c>
      <c r="P63" s="187">
        <f>(Q63*0.585274)</f>
        <v>235.76007267999998</v>
      </c>
      <c r="Q63" s="191">
        <v>402.82</v>
      </c>
      <c r="R63" s="187">
        <f>(S63*0.585274)</f>
        <v>222.7260207</v>
      </c>
      <c r="S63" s="191">
        <v>380.55</v>
      </c>
      <c r="T63" s="187">
        <f>(U63*0.585274)</f>
        <v>213.44357505999997</v>
      </c>
      <c r="U63" s="191">
        <v>364.69</v>
      </c>
      <c r="V63" s="187">
        <f>(W63*0.585274)</f>
        <v>193.58522824</v>
      </c>
      <c r="W63" s="191">
        <v>330.76</v>
      </c>
      <c r="X63" s="187">
        <f>(Y63*0.585274)</f>
        <v>151.04751391999997</v>
      </c>
      <c r="Y63" s="191">
        <v>258.08</v>
      </c>
    </row>
    <row r="64" spans="1:25" ht="14.25" customHeight="1">
      <c r="A64" s="172" t="s">
        <v>115</v>
      </c>
      <c r="B64" s="191">
        <f>+C64*Index!$B$13</f>
        <v>259.17103268</v>
      </c>
      <c r="C64" s="191">
        <v>442.82</v>
      </c>
      <c r="D64" s="191">
        <f>+E64*Index!$B$13</f>
        <v>201.20549571999996</v>
      </c>
      <c r="E64" s="191">
        <v>343.78</v>
      </c>
      <c r="F64" s="191">
        <f>+G64*Index!$B$13</f>
        <v>206.09253361999998</v>
      </c>
      <c r="G64" s="191">
        <v>352.13</v>
      </c>
      <c r="H64" s="191">
        <f>(I64*0.585274)</f>
        <v>180.63311462</v>
      </c>
      <c r="I64" s="191">
        <v>308.63</v>
      </c>
      <c r="J64" s="191">
        <f>(K64*0.585274)</f>
        <v>209.23545499999997</v>
      </c>
      <c r="K64" s="191">
        <v>357.5</v>
      </c>
      <c r="L64" s="191">
        <f>(M64*0.585274)</f>
        <v>225.05541121999997</v>
      </c>
      <c r="M64" s="191">
        <v>384.53</v>
      </c>
      <c r="N64" s="187">
        <f>(O64*0.585274)</f>
        <v>231.19493547999997</v>
      </c>
      <c r="O64" s="191">
        <v>395.02</v>
      </c>
      <c r="P64" s="187">
        <f>(Q64*0.585274)</f>
        <v>243.25157987999998</v>
      </c>
      <c r="Q64" s="191">
        <v>415.62</v>
      </c>
      <c r="R64" s="187">
        <f>(S64*0.585274)</f>
        <v>235.40305553999997</v>
      </c>
      <c r="S64" s="191">
        <v>402.21</v>
      </c>
      <c r="T64" s="187">
        <f>(U64*0.585274)</f>
        <v>204.61764313999998</v>
      </c>
      <c r="U64" s="191">
        <v>349.61</v>
      </c>
      <c r="V64" s="187">
        <f>(W64*0.585274)</f>
        <v>225.50021946</v>
      </c>
      <c r="W64" s="191">
        <v>385.29</v>
      </c>
      <c r="X64" s="187">
        <f>(Y64*0.585274)</f>
        <v>253.7455427</v>
      </c>
      <c r="Y64" s="191">
        <v>433.55</v>
      </c>
    </row>
    <row r="65" spans="1:25" s="176" customFormat="1" ht="14.25" customHeight="1">
      <c r="A65" s="176" t="s">
        <v>116</v>
      </c>
      <c r="B65" s="171">
        <f>+C65*Index!$B$13</f>
        <v>407.56140264</v>
      </c>
      <c r="C65" s="171">
        <v>696.36</v>
      </c>
      <c r="D65" s="171">
        <f>+E65*Index!$B$13</f>
        <v>339.08434464</v>
      </c>
      <c r="E65" s="171">
        <v>579.36</v>
      </c>
      <c r="F65" s="171">
        <f>+G65*Index!$B$13</f>
        <v>364.2452739</v>
      </c>
      <c r="G65" s="171">
        <v>622.35</v>
      </c>
      <c r="H65" s="171">
        <f>(I65*0.585274)</f>
        <v>346.3944169</v>
      </c>
      <c r="I65" s="171">
        <v>591.85</v>
      </c>
      <c r="J65" s="171">
        <f>(K65*0.585274)</f>
        <v>412.31382751999996</v>
      </c>
      <c r="K65" s="171">
        <v>704.48</v>
      </c>
      <c r="L65" s="171">
        <f>(M65*0.585274)</f>
        <v>437.34014376</v>
      </c>
      <c r="M65" s="171">
        <v>747.24</v>
      </c>
      <c r="N65" s="171">
        <f>(O65*0.585274)</f>
        <v>466.29364854</v>
      </c>
      <c r="O65" s="171">
        <v>796.71</v>
      </c>
      <c r="P65" s="171">
        <f>(Q65*0.585274)</f>
        <v>495.91436568</v>
      </c>
      <c r="Q65" s="171">
        <v>847.32</v>
      </c>
      <c r="R65" s="171">
        <f>(S65*0.585274)</f>
        <v>474.1889948</v>
      </c>
      <c r="S65" s="171">
        <v>810.2</v>
      </c>
      <c r="T65" s="171">
        <f>(U65*0.585274)</f>
        <v>433.94555456</v>
      </c>
      <c r="U65" s="171">
        <v>741.44</v>
      </c>
      <c r="V65" s="171">
        <f>(W65*0.585274)</f>
        <v>432.78671204</v>
      </c>
      <c r="W65" s="188">
        <v>739.46</v>
      </c>
      <c r="X65" s="171">
        <f>(Y65*0.585274)</f>
        <v>418.58211206</v>
      </c>
      <c r="Y65" s="188">
        <v>715.19</v>
      </c>
    </row>
    <row r="66" spans="1:25" ht="14.25" customHeight="1">
      <c r="A66" s="172" t="s">
        <v>117</v>
      </c>
      <c r="B66" s="191">
        <f>+C66*Index!$B$13</f>
        <v>34.62480984</v>
      </c>
      <c r="C66" s="191">
        <v>59.16</v>
      </c>
      <c r="D66" s="191">
        <f>+E66*Index!$B$13</f>
        <v>37.480946960000004</v>
      </c>
      <c r="E66" s="191">
        <v>64.04</v>
      </c>
      <c r="F66" s="191">
        <f>+G66*Index!$B$13</f>
        <v>38.52273467999999</v>
      </c>
      <c r="G66" s="191">
        <v>65.82</v>
      </c>
      <c r="H66" s="191">
        <f>(I66*0.585274)</f>
        <v>38.56370386</v>
      </c>
      <c r="I66" s="191">
        <v>65.89</v>
      </c>
      <c r="J66" s="191">
        <f>(K66*0.585274)</f>
        <v>44.65055346</v>
      </c>
      <c r="K66" s="191">
        <v>76.29</v>
      </c>
      <c r="L66" s="191">
        <f>(M66*0.585274)</f>
        <v>44.84954661999999</v>
      </c>
      <c r="M66" s="191">
        <v>76.63</v>
      </c>
      <c r="N66" s="187">
        <f>(O66*0.585274)</f>
        <v>44.43400208</v>
      </c>
      <c r="O66" s="191">
        <v>75.92</v>
      </c>
      <c r="P66" s="187">
        <f>(Q66*0.585274)</f>
        <v>43.46829998</v>
      </c>
      <c r="Q66" s="191">
        <v>74.27</v>
      </c>
      <c r="R66" s="187">
        <f>(S66*0.585274)</f>
        <v>46.710717939999995</v>
      </c>
      <c r="S66" s="191">
        <v>79.81</v>
      </c>
      <c r="T66" s="187">
        <f>(U66*0.585274)</f>
        <v>46.18982408</v>
      </c>
      <c r="U66" s="191">
        <v>78.92</v>
      </c>
      <c r="V66" s="187">
        <f>(W66*0.585274)</f>
        <v>41.730036199999994</v>
      </c>
      <c r="W66" s="192">
        <v>71.3</v>
      </c>
      <c r="X66" s="187">
        <f>(Y66*0.585274)</f>
        <v>37.422419559999994</v>
      </c>
      <c r="Y66" s="192">
        <v>63.94</v>
      </c>
    </row>
    <row r="67" spans="1:24" ht="14.25" customHeight="1">
      <c r="A67" s="172"/>
      <c r="B67" s="186"/>
      <c r="C67" s="187"/>
      <c r="D67" s="186"/>
      <c r="E67" s="187"/>
      <c r="F67" s="186"/>
      <c r="G67" s="187"/>
      <c r="H67" s="186"/>
      <c r="I67" s="187"/>
      <c r="J67" s="186"/>
      <c r="K67" s="187"/>
      <c r="L67" s="186"/>
      <c r="M67" s="187"/>
      <c r="N67" s="186"/>
      <c r="O67" s="187"/>
      <c r="P67" s="186"/>
      <c r="Q67" s="187"/>
      <c r="R67" s="186"/>
      <c r="S67" s="187"/>
      <c r="T67" s="187"/>
      <c r="U67" s="187"/>
      <c r="V67" s="186"/>
      <c r="W67" s="187"/>
      <c r="X67" s="186"/>
    </row>
    <row r="68" spans="1:24" ht="12.75" customHeight="1" thickBot="1">
      <c r="A68" s="176"/>
      <c r="B68" s="260">
        <v>2009</v>
      </c>
      <c r="C68" s="260"/>
      <c r="D68" s="260"/>
      <c r="E68" s="260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7"/>
      <c r="S68" s="267"/>
      <c r="T68" s="267"/>
      <c r="U68" s="267"/>
      <c r="V68" s="267"/>
      <c r="W68" s="267"/>
      <c r="X68" s="267"/>
    </row>
    <row r="69" spans="1:38" s="169" customFormat="1" ht="15.75" thickBot="1">
      <c r="A69" s="168"/>
      <c r="B69" s="265" t="s">
        <v>96</v>
      </c>
      <c r="C69" s="263"/>
      <c r="D69" s="263" t="s">
        <v>97</v>
      </c>
      <c r="E69" s="263"/>
      <c r="F69" s="263" t="s">
        <v>98</v>
      </c>
      <c r="G69" s="263"/>
      <c r="H69" s="263" t="s">
        <v>99</v>
      </c>
      <c r="I69" s="263"/>
      <c r="J69" s="263" t="s">
        <v>100</v>
      </c>
      <c r="K69" s="263"/>
      <c r="L69" s="263" t="s">
        <v>101</v>
      </c>
      <c r="M69" s="263"/>
      <c r="N69" s="263" t="s">
        <v>102</v>
      </c>
      <c r="O69" s="263"/>
      <c r="P69" s="263" t="s">
        <v>103</v>
      </c>
      <c r="Q69" s="263"/>
      <c r="R69" s="263" t="s">
        <v>104</v>
      </c>
      <c r="S69" s="263"/>
      <c r="T69" s="263" t="s">
        <v>105</v>
      </c>
      <c r="U69" s="263"/>
      <c r="V69" s="263" t="s">
        <v>106</v>
      </c>
      <c r="W69" s="263"/>
      <c r="X69" s="263" t="s">
        <v>107</v>
      </c>
      <c r="Y69" s="264"/>
      <c r="AI69" s="169" t="s">
        <v>108</v>
      </c>
      <c r="AJ69" s="169" t="s">
        <v>109</v>
      </c>
      <c r="AK69" s="169" t="s">
        <v>110</v>
      </c>
      <c r="AL69" s="169" t="s">
        <v>111</v>
      </c>
    </row>
    <row r="70" spans="2:25" s="170" customFormat="1" ht="15">
      <c r="B70" s="170" t="s">
        <v>112</v>
      </c>
      <c r="C70" s="171" t="s">
        <v>113</v>
      </c>
      <c r="D70" s="170" t="s">
        <v>112</v>
      </c>
      <c r="E70" s="171" t="s">
        <v>113</v>
      </c>
      <c r="F70" s="170" t="s">
        <v>112</v>
      </c>
      <c r="G70" s="171" t="s">
        <v>113</v>
      </c>
      <c r="H70" s="170" t="s">
        <v>112</v>
      </c>
      <c r="I70" s="171" t="s">
        <v>113</v>
      </c>
      <c r="J70" s="170" t="s">
        <v>112</v>
      </c>
      <c r="K70" s="171" t="s">
        <v>113</v>
      </c>
      <c r="L70" s="170" t="s">
        <v>112</v>
      </c>
      <c r="M70" s="171" t="s">
        <v>113</v>
      </c>
      <c r="N70" s="170" t="s">
        <v>112</v>
      </c>
      <c r="O70" s="171" t="s">
        <v>113</v>
      </c>
      <c r="P70" s="170" t="s">
        <v>112</v>
      </c>
      <c r="Q70" s="171" t="s">
        <v>113</v>
      </c>
      <c r="R70" s="170" t="s">
        <v>112</v>
      </c>
      <c r="S70" s="171" t="s">
        <v>113</v>
      </c>
      <c r="T70" s="170" t="s">
        <v>112</v>
      </c>
      <c r="U70" s="171" t="s">
        <v>113</v>
      </c>
      <c r="V70" s="170" t="s">
        <v>112</v>
      </c>
      <c r="W70" s="171" t="s">
        <v>113</v>
      </c>
      <c r="X70" s="170" t="s">
        <v>112</v>
      </c>
      <c r="Y70" s="171" t="s">
        <v>113</v>
      </c>
    </row>
    <row r="71" spans="1:25" ht="14.25" customHeight="1">
      <c r="A71" s="172" t="s">
        <v>114</v>
      </c>
      <c r="B71" s="191">
        <f>+C71*Index!$B$13</f>
        <v>134.07456792</v>
      </c>
      <c r="C71" s="191">
        <v>229.08</v>
      </c>
      <c r="D71" s="191">
        <f>+E71*Index!$B$13</f>
        <v>141.17979427999998</v>
      </c>
      <c r="E71" s="191">
        <v>241.22</v>
      </c>
      <c r="F71" s="191">
        <f>+G71*Index!$B$13</f>
        <v>161.16104864</v>
      </c>
      <c r="G71" s="191">
        <v>275.36</v>
      </c>
      <c r="H71" s="191">
        <f>(I71*0.585274)</f>
        <v>154.05582228</v>
      </c>
      <c r="I71" s="191">
        <v>263.22</v>
      </c>
      <c r="J71" s="191">
        <f>(K71*0.585274)</f>
        <v>172.72021014</v>
      </c>
      <c r="K71" s="191">
        <v>295.11</v>
      </c>
      <c r="L71" s="191">
        <f>(M71*0.585274)</f>
        <v>191.63041307999998</v>
      </c>
      <c r="M71" s="191">
        <v>327.42</v>
      </c>
      <c r="N71" s="187">
        <f>(O71*0.585274)</f>
        <v>227.19751405999997</v>
      </c>
      <c r="O71" s="191">
        <v>388.19</v>
      </c>
      <c r="P71" s="187">
        <f>(Q71*0.585274)</f>
        <v>225.55289412</v>
      </c>
      <c r="Q71" s="191">
        <v>385.38</v>
      </c>
      <c r="R71" s="187">
        <f>(S71*0.585274)</f>
        <v>197.83431747999998</v>
      </c>
      <c r="S71" s="191">
        <v>338.02</v>
      </c>
      <c r="T71" s="187">
        <f>(U71*0.585274)</f>
        <v>196.76911879999997</v>
      </c>
      <c r="U71" s="191">
        <v>336.2</v>
      </c>
      <c r="V71" s="187">
        <f>(W71*0.585274)</f>
        <v>178.26275492</v>
      </c>
      <c r="W71" s="191">
        <v>304.58</v>
      </c>
      <c r="X71" s="187">
        <f>(Y71*0.585274)</f>
        <v>128.63737246</v>
      </c>
      <c r="Y71" s="191">
        <v>219.79</v>
      </c>
    </row>
    <row r="72" spans="1:25" ht="14.25" customHeight="1">
      <c r="A72" s="172" t="s">
        <v>115</v>
      </c>
      <c r="B72" s="191">
        <f>+C72*Index!$B$13</f>
        <v>242.09859009999997</v>
      </c>
      <c r="C72" s="191">
        <v>413.65</v>
      </c>
      <c r="D72" s="191">
        <f>+E72*Index!$B$13</f>
        <v>220.60147608</v>
      </c>
      <c r="E72" s="191">
        <v>376.92</v>
      </c>
      <c r="F72" s="191">
        <f>+G72*Index!$B$13</f>
        <v>197.10272497999998</v>
      </c>
      <c r="G72" s="191">
        <v>336.77</v>
      </c>
      <c r="H72" s="191">
        <f>(I72*0.585274)</f>
        <v>180.53361803999996</v>
      </c>
      <c r="I72" s="191">
        <v>308.46</v>
      </c>
      <c r="J72" s="191">
        <f>(K72*0.585274)</f>
        <v>187.55105329999998</v>
      </c>
      <c r="K72" s="191">
        <v>320.45</v>
      </c>
      <c r="L72" s="191">
        <f>(M72*0.585274)</f>
        <v>187.1120978</v>
      </c>
      <c r="M72" s="191">
        <v>319.7</v>
      </c>
      <c r="N72" s="187">
        <f>(O72*0.585274)</f>
        <v>204.04992735999997</v>
      </c>
      <c r="O72" s="191">
        <v>348.64</v>
      </c>
      <c r="P72" s="187">
        <f>(Q72*0.585274)</f>
        <v>228.85969221999997</v>
      </c>
      <c r="Q72" s="191">
        <v>391.03</v>
      </c>
      <c r="R72" s="187">
        <f>(S72*0.585274)</f>
        <v>210.32406464</v>
      </c>
      <c r="S72" s="191">
        <v>359.36</v>
      </c>
      <c r="T72" s="187">
        <f>(U72*0.585274)</f>
        <v>182.41820031999998</v>
      </c>
      <c r="U72" s="191">
        <v>311.68</v>
      </c>
      <c r="V72" s="187">
        <f>(W72*0.585274)</f>
        <v>207.10505763999998</v>
      </c>
      <c r="W72" s="191">
        <v>353.86</v>
      </c>
      <c r="X72" s="187">
        <f>(Y72*0.585274)</f>
        <v>239.86284341999996</v>
      </c>
      <c r="Y72" s="191">
        <v>409.83</v>
      </c>
    </row>
    <row r="73" spans="1:25" s="176" customFormat="1" ht="14.25" customHeight="1">
      <c r="A73" s="176" t="s">
        <v>116</v>
      </c>
      <c r="B73" s="171">
        <f>+C73*Index!$B$13</f>
        <v>387.98398733999994</v>
      </c>
      <c r="C73" s="171">
        <v>662.91</v>
      </c>
      <c r="D73" s="171">
        <f>+E73*Index!$B$13</f>
        <v>374.85629152</v>
      </c>
      <c r="E73" s="171">
        <v>640.48</v>
      </c>
      <c r="F73" s="171">
        <f>+G73*Index!$B$13</f>
        <v>371.20418176</v>
      </c>
      <c r="G73" s="171">
        <v>634.24</v>
      </c>
      <c r="H73" s="171">
        <f>(I73*0.585274)</f>
        <v>346.64608472</v>
      </c>
      <c r="I73" s="171">
        <v>592.28</v>
      </c>
      <c r="J73" s="171">
        <f>(K73*0.585274)</f>
        <v>375.40644907999996</v>
      </c>
      <c r="K73" s="171">
        <v>641.42</v>
      </c>
      <c r="L73" s="171">
        <f>(M73*0.585274)</f>
        <v>393.33924443999996</v>
      </c>
      <c r="M73" s="171">
        <v>672.06</v>
      </c>
      <c r="N73" s="171">
        <f>(O73*0.585274)</f>
        <v>447.50050039999996</v>
      </c>
      <c r="O73" s="171">
        <v>764.6</v>
      </c>
      <c r="P73" s="171">
        <f>(Q73*0.585274)</f>
        <v>471.21580287999996</v>
      </c>
      <c r="Q73" s="171">
        <v>805.12</v>
      </c>
      <c r="R73" s="171">
        <f>(S73*0.585274)</f>
        <v>424.35876643999995</v>
      </c>
      <c r="S73" s="171">
        <v>725.06</v>
      </c>
      <c r="T73" s="171">
        <f>(U73*0.585274)</f>
        <v>396.89771035999996</v>
      </c>
      <c r="U73" s="171">
        <v>678.14</v>
      </c>
      <c r="V73" s="171">
        <f>(W73*0.585274)</f>
        <v>398.17360768</v>
      </c>
      <c r="W73" s="188">
        <v>680.32</v>
      </c>
      <c r="X73" s="171">
        <f>(Y73*0.585274)</f>
        <v>377.27347313999996</v>
      </c>
      <c r="Y73" s="188">
        <v>644.61</v>
      </c>
    </row>
    <row r="74" spans="1:25" ht="14.25" customHeight="1">
      <c r="A74" s="172" t="s">
        <v>117</v>
      </c>
      <c r="B74" s="191">
        <f>+C74*Index!$B$13</f>
        <v>35.332991379999996</v>
      </c>
      <c r="C74" s="191">
        <v>60.37</v>
      </c>
      <c r="D74" s="191">
        <f>+E74*Index!$B$13</f>
        <v>37.15904626</v>
      </c>
      <c r="E74" s="191">
        <v>63.49</v>
      </c>
      <c r="F74" s="191">
        <f>+G74*Index!$B$13</f>
        <v>38.511029199999996</v>
      </c>
      <c r="G74" s="191">
        <v>65.8</v>
      </c>
      <c r="H74" s="191">
        <f>(I74*0.585274)</f>
        <v>37.51606339999999</v>
      </c>
      <c r="I74" s="191">
        <v>64.1</v>
      </c>
      <c r="J74" s="191">
        <f>(K74*0.585274)</f>
        <v>41.261817</v>
      </c>
      <c r="K74" s="191">
        <v>70.5</v>
      </c>
      <c r="L74" s="191">
        <f>(M74*0.585274)</f>
        <v>40.01518338</v>
      </c>
      <c r="M74" s="191">
        <v>68.37</v>
      </c>
      <c r="N74" s="187">
        <f>(O74*0.585274)</f>
        <v>44.26427261999999</v>
      </c>
      <c r="O74" s="191">
        <v>75.63</v>
      </c>
      <c r="P74" s="187">
        <f>(Q74*0.585274)</f>
        <v>42.21581361999999</v>
      </c>
      <c r="Q74" s="191">
        <v>72.13</v>
      </c>
      <c r="R74" s="187">
        <f>(S74*0.585274)</f>
        <v>42.43821774</v>
      </c>
      <c r="S74" s="191">
        <v>72.51</v>
      </c>
      <c r="T74" s="187">
        <f>(U74*0.585274)</f>
        <v>43.19907394</v>
      </c>
      <c r="U74" s="191">
        <v>73.81</v>
      </c>
      <c r="V74" s="187">
        <f>(W74*0.585274)</f>
        <v>40.530224499999996</v>
      </c>
      <c r="W74" s="192">
        <v>69.25</v>
      </c>
      <c r="X74" s="187">
        <f>(Y74*0.585274)</f>
        <v>34.28535092</v>
      </c>
      <c r="Y74" s="192">
        <v>58.58</v>
      </c>
    </row>
    <row r="75" spans="1:25" ht="14.25" customHeight="1">
      <c r="A75" s="172"/>
      <c r="B75" s="191"/>
      <c r="D75" s="191"/>
      <c r="F75" s="191"/>
      <c r="H75" s="191"/>
      <c r="J75" s="191"/>
      <c r="L75" s="191"/>
      <c r="N75" s="187"/>
      <c r="P75" s="187"/>
      <c r="R75" s="187"/>
      <c r="T75" s="187"/>
      <c r="V75" s="187"/>
      <c r="W75" s="192"/>
      <c r="X75" s="187"/>
      <c r="Y75" s="192"/>
    </row>
    <row r="76" spans="1:25" ht="14.25" customHeight="1" thickBot="1">
      <c r="A76" s="172"/>
      <c r="B76" s="260">
        <v>2010</v>
      </c>
      <c r="C76" s="260"/>
      <c r="D76" s="260"/>
      <c r="E76" s="260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7"/>
      <c r="S76" s="267"/>
      <c r="T76" s="267"/>
      <c r="U76" s="267"/>
      <c r="V76" s="267"/>
      <c r="W76" s="267"/>
      <c r="X76" s="267"/>
      <c r="Y76" s="192"/>
    </row>
    <row r="77" spans="1:38" s="169" customFormat="1" ht="15.75" thickBot="1">
      <c r="A77" s="168"/>
      <c r="B77" s="265" t="s">
        <v>96</v>
      </c>
      <c r="C77" s="263"/>
      <c r="D77" s="263" t="s">
        <v>97</v>
      </c>
      <c r="E77" s="263"/>
      <c r="F77" s="263" t="s">
        <v>98</v>
      </c>
      <c r="G77" s="263"/>
      <c r="H77" s="263" t="s">
        <v>99</v>
      </c>
      <c r="I77" s="263"/>
      <c r="J77" s="263" t="s">
        <v>100</v>
      </c>
      <c r="K77" s="263"/>
      <c r="L77" s="263" t="s">
        <v>101</v>
      </c>
      <c r="M77" s="263"/>
      <c r="N77" s="263" t="s">
        <v>102</v>
      </c>
      <c r="O77" s="263"/>
      <c r="P77" s="263" t="s">
        <v>103</v>
      </c>
      <c r="Q77" s="263"/>
      <c r="R77" s="263" t="s">
        <v>104</v>
      </c>
      <c r="S77" s="263"/>
      <c r="T77" s="263" t="s">
        <v>105</v>
      </c>
      <c r="U77" s="263"/>
      <c r="V77" s="263" t="s">
        <v>106</v>
      </c>
      <c r="W77" s="263"/>
      <c r="X77" s="263" t="s">
        <v>107</v>
      </c>
      <c r="Y77" s="264"/>
      <c r="AI77" s="169" t="s">
        <v>108</v>
      </c>
      <c r="AJ77" s="169" t="s">
        <v>109</v>
      </c>
      <c r="AK77" s="169" t="s">
        <v>110</v>
      </c>
      <c r="AL77" s="169" t="s">
        <v>111</v>
      </c>
    </row>
    <row r="78" spans="2:25" s="170" customFormat="1" ht="15">
      <c r="B78" s="170" t="s">
        <v>112</v>
      </c>
      <c r="C78" s="171" t="s">
        <v>113</v>
      </c>
      <c r="D78" s="170" t="s">
        <v>112</v>
      </c>
      <c r="E78" s="171" t="s">
        <v>113</v>
      </c>
      <c r="F78" s="170" t="s">
        <v>112</v>
      </c>
      <c r="G78" s="171" t="s">
        <v>113</v>
      </c>
      <c r="H78" s="170" t="s">
        <v>112</v>
      </c>
      <c r="I78" s="171" t="s">
        <v>113</v>
      </c>
      <c r="J78" s="170" t="s">
        <v>112</v>
      </c>
      <c r="K78" s="171" t="s">
        <v>113</v>
      </c>
      <c r="L78" s="170" t="s">
        <v>112</v>
      </c>
      <c r="M78" s="171" t="s">
        <v>113</v>
      </c>
      <c r="N78" s="170" t="s">
        <v>112</v>
      </c>
      <c r="O78" s="171" t="s">
        <v>113</v>
      </c>
      <c r="P78" s="170" t="s">
        <v>112</v>
      </c>
      <c r="Q78" s="171" t="s">
        <v>113</v>
      </c>
      <c r="R78" s="170" t="s">
        <v>112</v>
      </c>
      <c r="S78" s="171" t="s">
        <v>113</v>
      </c>
      <c r="T78" s="170" t="s">
        <v>112</v>
      </c>
      <c r="U78" s="171" t="s">
        <v>113</v>
      </c>
      <c r="V78" s="170" t="s">
        <v>112</v>
      </c>
      <c r="W78" s="171" t="s">
        <v>113</v>
      </c>
      <c r="X78" s="170" t="s">
        <v>112</v>
      </c>
      <c r="Y78" s="171" t="s">
        <v>113</v>
      </c>
    </row>
    <row r="79" spans="1:25" ht="14.25" customHeight="1">
      <c r="A79" s="172" t="s">
        <v>114</v>
      </c>
      <c r="B79" s="191">
        <f>+C79*Index!$B$13</f>
        <v>126.71767373999998</v>
      </c>
      <c r="C79" s="191">
        <v>216.51</v>
      </c>
      <c r="D79" s="191">
        <f>+E79*Index!$B$13</f>
        <v>135.8822534067222</v>
      </c>
      <c r="E79" s="191">
        <v>232.16861402816838</v>
      </c>
      <c r="F79" s="191">
        <f>+G79*Index!$B$13</f>
        <v>156.61540766058081</v>
      </c>
      <c r="G79" s="191">
        <v>267.5933112705858</v>
      </c>
      <c r="H79" s="191">
        <f>+I79*Index!$B$13</f>
        <v>159.22843019571292</v>
      </c>
      <c r="I79" s="191">
        <v>272.05792534046094</v>
      </c>
      <c r="J79" s="191">
        <f>+K79*Index!$B$13</f>
        <v>170.51623278552856</v>
      </c>
      <c r="K79" s="191">
        <v>291.34428111538966</v>
      </c>
      <c r="L79" s="191">
        <f>+M79*Index!$B$13</f>
        <v>194.93721118</v>
      </c>
      <c r="M79" s="191">
        <v>333.07</v>
      </c>
      <c r="N79" s="191">
        <f>+O79*Index!$B$13</f>
        <v>213.15059289647695</v>
      </c>
      <c r="O79" s="191">
        <v>364.18941025310704</v>
      </c>
      <c r="P79" s="191">
        <f>+Q79*Index!$B$13</f>
        <v>237.59770895491368</v>
      </c>
      <c r="Q79" s="191">
        <v>405.9597879880427</v>
      </c>
      <c r="R79" s="191">
        <f>+S79*Index!$B$13</f>
        <v>219.64716976970053</v>
      </c>
      <c r="S79" s="191">
        <v>375.28947086270796</v>
      </c>
      <c r="T79" s="191">
        <f>+U79*Index!$B$13</f>
        <v>217.5737379114649</v>
      </c>
      <c r="U79" s="191">
        <v>371.7468022011313</v>
      </c>
      <c r="V79" s="191">
        <f>+W79*Index!$B$13</f>
        <v>183.75302879599806</v>
      </c>
      <c r="W79" s="191">
        <v>313.9606898580803</v>
      </c>
      <c r="X79" s="191">
        <f>+Y79*Index!$B$13</f>
        <v>151.15323092112413</v>
      </c>
      <c r="Y79" s="191">
        <v>258.2606282204987</v>
      </c>
    </row>
    <row r="80" spans="1:25" ht="14.25" customHeight="1">
      <c r="A80" s="172" t="s">
        <v>115</v>
      </c>
      <c r="B80" s="191">
        <f>+C80*Index!$B$13</f>
        <v>237.49248371999997</v>
      </c>
      <c r="C80" s="191">
        <v>405.78</v>
      </c>
      <c r="D80" s="191">
        <f>+E80*Index!$B$13</f>
        <v>213.32909606144446</v>
      </c>
      <c r="E80" s="191">
        <v>364.4944010180607</v>
      </c>
      <c r="F80" s="191">
        <f>+G80*Index!$B$13</f>
        <v>202.46776918685464</v>
      </c>
      <c r="G80" s="191">
        <v>345.93672226487877</v>
      </c>
      <c r="H80" s="191">
        <f>+I80*Index!$B$13</f>
        <v>200.82247677304676</v>
      </c>
      <c r="I80" s="191">
        <v>343.12557327516134</v>
      </c>
      <c r="J80" s="191">
        <f>+K80*Index!$B$13</f>
        <v>191.27246616774664</v>
      </c>
      <c r="K80" s="191">
        <v>326.8084113897878</v>
      </c>
      <c r="L80" s="191">
        <f>+M80*Index!$B$13</f>
        <v>204.94539658</v>
      </c>
      <c r="M80" s="191">
        <v>350.17</v>
      </c>
      <c r="N80" s="191">
        <f>+O80*Index!$B$13</f>
        <v>214.99017793984441</v>
      </c>
      <c r="O80" s="191">
        <v>367.33252790973876</v>
      </c>
      <c r="P80" s="191">
        <f>+Q80*Index!$B$13</f>
        <v>211.45297874393603</v>
      </c>
      <c r="Q80" s="191">
        <v>361.288864265175</v>
      </c>
      <c r="R80" s="191">
        <f>+S80*Index!$B$13</f>
        <v>206.91468407672969</v>
      </c>
      <c r="S80" s="191">
        <v>353.5347274553964</v>
      </c>
      <c r="T80" s="191">
        <f>+U80*Index!$B$13</f>
        <v>191.05043836828057</v>
      </c>
      <c r="U80" s="191">
        <v>326.4290543715945</v>
      </c>
      <c r="V80" s="191">
        <f>+W80*Index!$B$13</f>
        <v>198.55037224521757</v>
      </c>
      <c r="W80" s="191">
        <v>339.24345220395503</v>
      </c>
      <c r="X80" s="191">
        <f>+Y80*Index!$B$13</f>
        <v>230.6184580381362</v>
      </c>
      <c r="Y80" s="191">
        <v>394.0350298119107</v>
      </c>
    </row>
    <row r="81" spans="1:25" s="176" customFormat="1" ht="14.25" customHeight="1">
      <c r="A81" s="176" t="s">
        <v>116</v>
      </c>
      <c r="B81" s="171">
        <f>+C81*Index!$B$13</f>
        <v>377.75925056</v>
      </c>
      <c r="C81" s="171">
        <v>645.44</v>
      </c>
      <c r="D81" s="171">
        <f>+E81*Index!$B$13</f>
        <v>359.44972319762803</v>
      </c>
      <c r="E81" s="171">
        <v>614.1563151577348</v>
      </c>
      <c r="F81" s="171">
        <f>+G81*Index!$B$13</f>
        <v>369.70485584749207</v>
      </c>
      <c r="G81" s="171">
        <v>631.6782495847964</v>
      </c>
      <c r="H81" s="171">
        <f>+I81*Index!$B$13</f>
        <v>373.1619702079902</v>
      </c>
      <c r="I81" s="171">
        <v>637.5850801641457</v>
      </c>
      <c r="J81" s="171">
        <f>+K81*Index!$B$13</f>
        <v>373.75359184699</v>
      </c>
      <c r="K81" s="171">
        <v>638.5959257492901</v>
      </c>
      <c r="L81" s="171">
        <f>+M81*Index!$B$13</f>
        <v>415.23434478</v>
      </c>
      <c r="M81" s="171">
        <v>709.47</v>
      </c>
      <c r="N81" s="171">
        <f>+O81*Index!$B$13</f>
        <v>441.87002911210953</v>
      </c>
      <c r="O81" s="171">
        <v>754.9797686418832</v>
      </c>
      <c r="P81" s="171">
        <f>+Q81*Index!$B$13</f>
        <v>463.761390462172</v>
      </c>
      <c r="Q81" s="171">
        <v>792.3833801982867</v>
      </c>
      <c r="R81" s="171">
        <f>+S81*Index!$B$13</f>
        <v>446.3977158746461</v>
      </c>
      <c r="S81" s="171">
        <v>762.7157807704531</v>
      </c>
      <c r="T81" s="171">
        <f>+U81*Index!$B$13</f>
        <v>425.0239708792079</v>
      </c>
      <c r="U81" s="171">
        <v>726.1965692636405</v>
      </c>
      <c r="V81" s="171">
        <f>+W81*Index!$B$13</f>
        <v>394.33837644746507</v>
      </c>
      <c r="W81" s="188">
        <v>673.7671183880799</v>
      </c>
      <c r="X81" s="171">
        <f>+Y81*Index!$B$13</f>
        <v>390.83310620296726</v>
      </c>
      <c r="Y81" s="188">
        <v>667.778008595918</v>
      </c>
    </row>
    <row r="82" spans="1:25" ht="14.25" customHeight="1">
      <c r="A82" s="172" t="s">
        <v>117</v>
      </c>
      <c r="B82" s="191">
        <f>+C82*Index!$B$13</f>
        <v>34.004419399999996</v>
      </c>
      <c r="C82" s="191">
        <v>58.1</v>
      </c>
      <c r="D82" s="191">
        <f>+E82*Index!$B$13</f>
        <v>36.402178706423264</v>
      </c>
      <c r="E82" s="191">
        <v>62.19681500702793</v>
      </c>
      <c r="F82" s="191">
        <f>+G82*Index!$B$13</f>
        <v>39.86879995934041</v>
      </c>
      <c r="G82" s="191">
        <v>68.11988907646744</v>
      </c>
      <c r="H82" s="191">
        <f>+I82*Index!$B$13</f>
        <v>36.70458003273498</v>
      </c>
      <c r="I82" s="191">
        <v>62.7134983490382</v>
      </c>
      <c r="J82" s="191">
        <f>+K82*Index!$B$13</f>
        <v>41.4414178575835</v>
      </c>
      <c r="K82" s="191">
        <v>70.80686628413957</v>
      </c>
      <c r="L82" s="191">
        <f>+M82*Index!$B$13</f>
        <v>43.18736846</v>
      </c>
      <c r="M82" s="191">
        <v>73.79</v>
      </c>
      <c r="N82" s="191">
        <f>+O82*Index!$B$13</f>
        <v>42.95526697381676</v>
      </c>
      <c r="O82" s="191">
        <v>73.39343106616177</v>
      </c>
      <c r="P82" s="191">
        <f>+Q82*Index!$B$13</f>
        <v>41.75494913774386</v>
      </c>
      <c r="Q82" s="191">
        <v>71.34256628133808</v>
      </c>
      <c r="R82" s="191">
        <f>+S82*Index!$B$13</f>
        <v>43.09849915696907</v>
      </c>
      <c r="S82" s="191">
        <v>73.63815778074726</v>
      </c>
      <c r="T82" s="191">
        <f>+U82*Index!$B$13</f>
        <v>45.999581473550606</v>
      </c>
      <c r="U82" s="191">
        <v>78.59495120840941</v>
      </c>
      <c r="V82" s="191">
        <f>+W82*Index!$B$13</f>
        <v>40.91729021439349</v>
      </c>
      <c r="W82" s="192">
        <v>69.91134103752002</v>
      </c>
      <c r="X82" s="191">
        <f>+Y82*Index!$B$13</f>
        <v>36.65965372564556</v>
      </c>
      <c r="Y82" s="192">
        <v>62.636737195989504</v>
      </c>
    </row>
    <row r="83" spans="1:25" ht="14.25" customHeight="1">
      <c r="A83" s="172"/>
      <c r="B83" s="191"/>
      <c r="D83" s="191"/>
      <c r="F83" s="191"/>
      <c r="H83" s="191"/>
      <c r="J83" s="191"/>
      <c r="L83" s="191"/>
      <c r="N83" s="187"/>
      <c r="P83" s="187"/>
      <c r="R83" s="187"/>
      <c r="T83" s="187"/>
      <c r="V83" s="187"/>
      <c r="W83" s="192"/>
      <c r="X83" s="187"/>
      <c r="Y83" s="192"/>
    </row>
    <row r="84" spans="1:25" ht="14.25" customHeight="1" thickBot="1">
      <c r="A84" s="172"/>
      <c r="B84" s="260">
        <v>2011</v>
      </c>
      <c r="C84" s="260"/>
      <c r="D84" s="260"/>
      <c r="E84" s="260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7"/>
      <c r="S84" s="267"/>
      <c r="T84" s="267"/>
      <c r="U84" s="267"/>
      <c r="V84" s="267"/>
      <c r="W84" s="267"/>
      <c r="X84" s="267"/>
      <c r="Y84" s="192"/>
    </row>
    <row r="85" spans="1:38" s="169" customFormat="1" ht="15.75" thickBot="1">
      <c r="A85" s="168"/>
      <c r="B85" s="265" t="s">
        <v>96</v>
      </c>
      <c r="C85" s="263"/>
      <c r="D85" s="263" t="s">
        <v>97</v>
      </c>
      <c r="E85" s="263"/>
      <c r="F85" s="263" t="s">
        <v>98</v>
      </c>
      <c r="G85" s="263"/>
      <c r="H85" s="263" t="s">
        <v>99</v>
      </c>
      <c r="I85" s="263"/>
      <c r="J85" s="263" t="s">
        <v>100</v>
      </c>
      <c r="K85" s="263"/>
      <c r="L85" s="263" t="s">
        <v>101</v>
      </c>
      <c r="M85" s="263"/>
      <c r="N85" s="263" t="s">
        <v>102</v>
      </c>
      <c r="O85" s="263"/>
      <c r="P85" s="263" t="s">
        <v>103</v>
      </c>
      <c r="Q85" s="263"/>
      <c r="R85" s="263" t="s">
        <v>104</v>
      </c>
      <c r="S85" s="263"/>
      <c r="T85" s="263" t="s">
        <v>105</v>
      </c>
      <c r="U85" s="263"/>
      <c r="V85" s="263" t="s">
        <v>106</v>
      </c>
      <c r="W85" s="263"/>
      <c r="X85" s="263" t="s">
        <v>107</v>
      </c>
      <c r="Y85" s="264"/>
      <c r="AI85" s="169" t="s">
        <v>108</v>
      </c>
      <c r="AJ85" s="169" t="s">
        <v>109</v>
      </c>
      <c r="AK85" s="169" t="s">
        <v>110</v>
      </c>
      <c r="AL85" s="169" t="s">
        <v>111</v>
      </c>
    </row>
    <row r="86" spans="2:25" s="170" customFormat="1" ht="15">
      <c r="B86" s="170" t="s">
        <v>112</v>
      </c>
      <c r="C86" s="171" t="s">
        <v>113</v>
      </c>
      <c r="D86" s="170" t="s">
        <v>112</v>
      </c>
      <c r="E86" s="171" t="s">
        <v>113</v>
      </c>
      <c r="F86" s="170" t="s">
        <v>112</v>
      </c>
      <c r="G86" s="171" t="s">
        <v>113</v>
      </c>
      <c r="H86" s="170" t="s">
        <v>112</v>
      </c>
      <c r="I86" s="171" t="s">
        <v>113</v>
      </c>
      <c r="J86" s="170" t="s">
        <v>112</v>
      </c>
      <c r="K86" s="171" t="s">
        <v>113</v>
      </c>
      <c r="L86" s="170" t="s">
        <v>112</v>
      </c>
      <c r="M86" s="171" t="s">
        <v>113</v>
      </c>
      <c r="N86" s="170" t="s">
        <v>112</v>
      </c>
      <c r="O86" s="171" t="s">
        <v>113</v>
      </c>
      <c r="P86" s="170" t="s">
        <v>112</v>
      </c>
      <c r="Q86" s="171" t="s">
        <v>113</v>
      </c>
      <c r="R86" s="170" t="s">
        <v>112</v>
      </c>
      <c r="S86" s="171" t="s">
        <v>113</v>
      </c>
      <c r="T86" s="170" t="s">
        <v>112</v>
      </c>
      <c r="U86" s="171" t="s">
        <v>113</v>
      </c>
      <c r="V86" s="170" t="s">
        <v>112</v>
      </c>
      <c r="W86" s="171" t="s">
        <v>113</v>
      </c>
      <c r="X86" s="170" t="s">
        <v>112</v>
      </c>
      <c r="Y86" s="171" t="s">
        <v>113</v>
      </c>
    </row>
    <row r="87" spans="1:25" ht="14.25" customHeight="1">
      <c r="A87" s="172" t="s">
        <v>114</v>
      </c>
      <c r="B87" s="191">
        <f>+C87*Index!$B$13</f>
        <v>142.6412407781224</v>
      </c>
      <c r="C87" s="191">
        <v>243.71702959318614</v>
      </c>
      <c r="D87" s="191">
        <f>+E87*Index!$B$13</f>
        <v>142.08511130747985</v>
      </c>
      <c r="E87" s="191">
        <v>242.7668259780545</v>
      </c>
      <c r="F87" s="191">
        <f>+G87*Index!$B$13</f>
        <v>176.02754743352776</v>
      </c>
      <c r="G87" s="191">
        <v>300.76092126683875</v>
      </c>
      <c r="H87" s="191">
        <f>+I87*Index!$B$13</f>
        <v>191.64635329942607</v>
      </c>
      <c r="I87" s="191">
        <v>327.4472354818873</v>
      </c>
      <c r="J87" s="191">
        <f>+K87*Index!$B$13</f>
        <v>197.71726267999998</v>
      </c>
      <c r="K87" s="191">
        <v>337.82</v>
      </c>
      <c r="L87" s="191">
        <f>+M87*Index!$B$13</f>
        <v>217.80799102819336</v>
      </c>
      <c r="M87" s="191">
        <v>372.1470474140204</v>
      </c>
      <c r="N87" s="191">
        <f>+O87*Index!$B$13</f>
        <v>239.22140966030278</v>
      </c>
      <c r="O87" s="191">
        <v>408.73404535363403</v>
      </c>
      <c r="P87" s="191">
        <f>+Q87*Index!$B$13</f>
        <v>244.55326725698762</v>
      </c>
      <c r="Q87" s="191">
        <v>417.84406492854225</v>
      </c>
      <c r="R87" s="191">
        <f>+S87*Index!$B$13</f>
        <v>231.54421499581775</v>
      </c>
      <c r="S87" s="191">
        <v>395.6167794841694</v>
      </c>
      <c r="T87" s="191">
        <f>+U87*Index!$B$13</f>
        <v>228.92306795794684</v>
      </c>
      <c r="U87" s="191">
        <v>391.1382838772043</v>
      </c>
      <c r="V87" s="191">
        <f>+W87*Index!$B$13</f>
        <v>198.57366531649208</v>
      </c>
      <c r="W87" s="191">
        <v>339.28325077910876</v>
      </c>
      <c r="X87" s="191">
        <f>+Y87*Index!$B$13</f>
        <v>138.2909374409766</v>
      </c>
      <c r="Y87" s="191">
        <v>236.28409504091522</v>
      </c>
    </row>
    <row r="88" spans="1:25" ht="14.25" customHeight="1">
      <c r="A88" s="172" t="s">
        <v>115</v>
      </c>
      <c r="B88" s="191">
        <f>+C88*Index!$B$13</f>
        <v>237.98038960766556</v>
      </c>
      <c r="C88" s="191">
        <v>406.6136367029213</v>
      </c>
      <c r="D88" s="191">
        <f>+E88*Index!$B$13</f>
        <v>195.42948371847285</v>
      </c>
      <c r="E88" s="191">
        <v>333.91109756878467</v>
      </c>
      <c r="F88" s="191">
        <f>+G88*Index!$B$13</f>
        <v>204.99318025274218</v>
      </c>
      <c r="G88" s="191">
        <v>350.25164325212154</v>
      </c>
      <c r="H88" s="191">
        <f>+I88*Index!$B$13</f>
        <v>194.66685720395037</v>
      </c>
      <c r="I88" s="191">
        <v>332.60807280683986</v>
      </c>
      <c r="J88" s="191">
        <f>+K88*Index!$B$13</f>
        <v>196.16043384</v>
      </c>
      <c r="K88" s="191">
        <v>335.16</v>
      </c>
      <c r="L88" s="191">
        <f>+M88*Index!$B$13</f>
        <v>195.13690698879068</v>
      </c>
      <c r="M88" s="191">
        <v>333.41120054673655</v>
      </c>
      <c r="N88" s="191">
        <f>+O88*Index!$B$13</f>
        <v>193.21552847740264</v>
      </c>
      <c r="O88" s="191">
        <v>330.12833045274976</v>
      </c>
      <c r="P88" s="191">
        <f>+Q88*Index!$B$13</f>
        <v>202.79763204147997</v>
      </c>
      <c r="Q88" s="191">
        <v>346.50032641374804</v>
      </c>
      <c r="R88" s="191">
        <f>+S88*Index!$B$13</f>
        <v>206.5369841332703</v>
      </c>
      <c r="S88" s="191">
        <v>352.88938878759404</v>
      </c>
      <c r="T88" s="191">
        <f>+U88*Index!$B$13</f>
        <v>182.74748413244396</v>
      </c>
      <c r="U88" s="191">
        <v>312.2426147965636</v>
      </c>
      <c r="V88" s="191">
        <f>+W88*Index!$B$13</f>
        <v>196.60859988183873</v>
      </c>
      <c r="W88" s="191">
        <v>335.92573714506153</v>
      </c>
      <c r="X88" s="191">
        <f>+Y88*Index!$B$13</f>
        <v>225.10755692055392</v>
      </c>
      <c r="Y88" s="191">
        <v>384.61909621912804</v>
      </c>
    </row>
    <row r="89" spans="1:25" s="176" customFormat="1" ht="14.25" customHeight="1">
      <c r="A89" s="176" t="s">
        <v>116</v>
      </c>
      <c r="B89" s="171">
        <f>+C89*Index!$B$13</f>
        <v>392.1134842403926</v>
      </c>
      <c r="C89" s="171">
        <v>669.9656643561693</v>
      </c>
      <c r="D89" s="171">
        <f>+E89*Index!$B$13</f>
        <v>346.83478326473715</v>
      </c>
      <c r="E89" s="171">
        <v>592.6024106055236</v>
      </c>
      <c r="F89" s="171">
        <f>+G89*Index!$B$13</f>
        <v>392.9738300548637</v>
      </c>
      <c r="G89" s="171">
        <v>671.4356524548566</v>
      </c>
      <c r="H89" s="171">
        <f>+I89*Index!$B$13</f>
        <v>400.5055822821007</v>
      </c>
      <c r="I89" s="171">
        <v>684.3044151664019</v>
      </c>
      <c r="J89" s="171">
        <f>+K89*Index!$B$13</f>
        <v>409.38745752</v>
      </c>
      <c r="K89" s="171">
        <v>699.48</v>
      </c>
      <c r="L89" s="171">
        <f>+M89*Index!$B$13</f>
        <v>427.9775217769901</v>
      </c>
      <c r="M89" s="171">
        <v>731.2430105847691</v>
      </c>
      <c r="N89" s="171">
        <f>+O89*Index!$B$13</f>
        <v>447.29510896100584</v>
      </c>
      <c r="O89" s="171">
        <v>764.2490678912883</v>
      </c>
      <c r="P89" s="171">
        <f>+Q89*Index!$B$13</f>
        <v>463.6818019377619</v>
      </c>
      <c r="Q89" s="171">
        <v>792.2473951307626</v>
      </c>
      <c r="R89" s="171">
        <f>+S89*Index!$B$13</f>
        <v>453.5717445308158</v>
      </c>
      <c r="S89" s="171">
        <v>774.9733364728586</v>
      </c>
      <c r="T89" s="171">
        <f>+U89*Index!$B$13</f>
        <v>425.13245634710194</v>
      </c>
      <c r="U89" s="171">
        <v>726.3819276904526</v>
      </c>
      <c r="V89" s="171">
        <f>+W89*Index!$B$13</f>
        <v>408.07869512105196</v>
      </c>
      <c r="W89" s="171">
        <v>697.2438466787385</v>
      </c>
      <c r="X89" s="171">
        <f>+Y89*Index!$B$13</f>
        <v>373.02036721384223</v>
      </c>
      <c r="Y89" s="171">
        <v>637.3431370842413</v>
      </c>
    </row>
    <row r="90" spans="1:25" ht="14.25" customHeight="1">
      <c r="A90" s="172" t="s">
        <v>117</v>
      </c>
      <c r="B90" s="191">
        <f>+C90*Index!$B$13</f>
        <v>37.14670271796995</v>
      </c>
      <c r="C90" s="191">
        <v>63.46890980629578</v>
      </c>
      <c r="D90" s="191">
        <f>+E90*Index!$B$13</f>
        <v>37.05472395901377</v>
      </c>
      <c r="E90" s="191">
        <v>63.311754766167255</v>
      </c>
      <c r="F90" s="191">
        <f>+G90*Index!$B$13</f>
        <v>40.05721664463216</v>
      </c>
      <c r="G90" s="191">
        <v>68.44181809653627</v>
      </c>
      <c r="H90" s="191">
        <f>+I90*Index!$B$13</f>
        <v>43.211350826906205</v>
      </c>
      <c r="I90" s="191">
        <v>73.83097630666356</v>
      </c>
      <c r="J90" s="191">
        <f>+K90*Index!$B$13</f>
        <v>43.924813699999994</v>
      </c>
      <c r="K90" s="191">
        <v>75.05</v>
      </c>
      <c r="L90" s="191">
        <f>+M90*Index!$B$13</f>
        <v>45.73112069809924</v>
      </c>
      <c r="M90" s="191">
        <v>78.13625874052023</v>
      </c>
      <c r="N90" s="191">
        <f>+O90*Index!$B$13</f>
        <v>44.66489423380435</v>
      </c>
      <c r="O90" s="191">
        <v>76.31450266679256</v>
      </c>
      <c r="P90" s="191">
        <f>+Q90*Index!$B$13</f>
        <v>44.0235481573415</v>
      </c>
      <c r="Q90" s="191">
        <v>75.21869783612719</v>
      </c>
      <c r="R90" s="191">
        <f>+S90*Index!$B$13</f>
        <v>45.93484644486321</v>
      </c>
      <c r="S90" s="191">
        <v>78.4843448450866</v>
      </c>
      <c r="T90" s="191">
        <f>+U90*Index!$B$13</f>
        <v>45.72223051472102</v>
      </c>
      <c r="U90" s="191">
        <v>78.12106896038611</v>
      </c>
      <c r="V90" s="191">
        <f>+W90*Index!$B$13</f>
        <v>39.77884562005755</v>
      </c>
      <c r="W90" s="191">
        <v>67.96619296271072</v>
      </c>
      <c r="X90" s="191">
        <f>+Y90*Index!$B$13</f>
        <v>33.45491317901088</v>
      </c>
      <c r="Y90" s="191">
        <v>57.16111287877282</v>
      </c>
    </row>
    <row r="91" spans="1:25" ht="14.25" customHeight="1">
      <c r="A91" s="172"/>
      <c r="B91" s="191"/>
      <c r="D91" s="191"/>
      <c r="F91" s="191"/>
      <c r="H91" s="191"/>
      <c r="J91" s="191"/>
      <c r="L91" s="191"/>
      <c r="N91" s="191"/>
      <c r="P91" s="191"/>
      <c r="R91" s="191"/>
      <c r="T91" s="191"/>
      <c r="V91" s="191"/>
      <c r="W91" s="192"/>
      <c r="X91" s="191"/>
      <c r="Y91" s="192"/>
    </row>
    <row r="92" spans="1:25" ht="14.25" customHeight="1" thickBot="1">
      <c r="A92" s="172"/>
      <c r="B92" s="260">
        <v>2012</v>
      </c>
      <c r="C92" s="260"/>
      <c r="D92" s="260"/>
      <c r="E92" s="260"/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7"/>
      <c r="S92" s="267"/>
      <c r="T92" s="267"/>
      <c r="U92" s="267"/>
      <c r="V92" s="267"/>
      <c r="W92" s="267"/>
      <c r="X92" s="267"/>
      <c r="Y92" s="192"/>
    </row>
    <row r="93" spans="1:38" s="169" customFormat="1" ht="15.75" thickBot="1">
      <c r="A93" s="168"/>
      <c r="B93" s="265" t="s">
        <v>96</v>
      </c>
      <c r="C93" s="263"/>
      <c r="D93" s="263" t="s">
        <v>97</v>
      </c>
      <c r="E93" s="263"/>
      <c r="F93" s="263" t="s">
        <v>98</v>
      </c>
      <c r="G93" s="263"/>
      <c r="H93" s="263" t="s">
        <v>99</v>
      </c>
      <c r="I93" s="263"/>
      <c r="J93" s="263" t="s">
        <v>100</v>
      </c>
      <c r="K93" s="263"/>
      <c r="L93" s="263" t="s">
        <v>101</v>
      </c>
      <c r="M93" s="263"/>
      <c r="N93" s="263" t="s">
        <v>102</v>
      </c>
      <c r="O93" s="263"/>
      <c r="P93" s="263" t="s">
        <v>103</v>
      </c>
      <c r="Q93" s="263"/>
      <c r="R93" s="263" t="s">
        <v>104</v>
      </c>
      <c r="S93" s="263"/>
      <c r="T93" s="263" t="s">
        <v>105</v>
      </c>
      <c r="U93" s="263"/>
      <c r="V93" s="263" t="s">
        <v>106</v>
      </c>
      <c r="W93" s="263"/>
      <c r="X93" s="263" t="s">
        <v>107</v>
      </c>
      <c r="Y93" s="264"/>
      <c r="AI93" s="169" t="s">
        <v>108</v>
      </c>
      <c r="AJ93" s="169" t="s">
        <v>109</v>
      </c>
      <c r="AK93" s="169" t="s">
        <v>110</v>
      </c>
      <c r="AL93" s="169" t="s">
        <v>111</v>
      </c>
    </row>
    <row r="94" spans="2:25" s="170" customFormat="1" ht="15">
      <c r="B94" s="170" t="s">
        <v>112</v>
      </c>
      <c r="C94" s="171" t="s">
        <v>113</v>
      </c>
      <c r="D94" s="170" t="s">
        <v>112</v>
      </c>
      <c r="E94" s="171" t="s">
        <v>113</v>
      </c>
      <c r="F94" s="170" t="s">
        <v>112</v>
      </c>
      <c r="G94" s="171" t="s">
        <v>113</v>
      </c>
      <c r="H94" s="170" t="s">
        <v>112</v>
      </c>
      <c r="I94" s="171" t="s">
        <v>113</v>
      </c>
      <c r="J94" s="170" t="s">
        <v>112</v>
      </c>
      <c r="K94" s="171" t="s">
        <v>113</v>
      </c>
      <c r="L94" s="170" t="s">
        <v>112</v>
      </c>
      <c r="M94" s="171" t="s">
        <v>113</v>
      </c>
      <c r="N94" s="170" t="s">
        <v>112</v>
      </c>
      <c r="O94" s="171" t="s">
        <v>113</v>
      </c>
      <c r="P94" s="170" t="s">
        <v>112</v>
      </c>
      <c r="Q94" s="171" t="s">
        <v>113</v>
      </c>
      <c r="R94" s="170" t="s">
        <v>112</v>
      </c>
      <c r="S94" s="171" t="s">
        <v>113</v>
      </c>
      <c r="T94" s="170" t="s">
        <v>112</v>
      </c>
      <c r="U94" s="171" t="s">
        <v>113</v>
      </c>
      <c r="V94" s="170" t="s">
        <v>112</v>
      </c>
      <c r="W94" s="171" t="s">
        <v>113</v>
      </c>
      <c r="X94" s="170" t="s">
        <v>112</v>
      </c>
      <c r="Y94" s="171" t="s">
        <v>113</v>
      </c>
    </row>
    <row r="95" spans="1:25" ht="14.25" customHeight="1">
      <c r="A95" s="172" t="s">
        <v>114</v>
      </c>
      <c r="B95" s="191">
        <f>+C95*Index!$B$13</f>
        <v>143.52089028</v>
      </c>
      <c r="C95" s="191">
        <v>245.22</v>
      </c>
      <c r="D95" s="191">
        <f>+E95*Index!$B$13</f>
        <v>132.564561</v>
      </c>
      <c r="E95" s="191">
        <v>226.5</v>
      </c>
      <c r="F95" s="187" t="s">
        <v>118</v>
      </c>
      <c r="G95" s="187" t="s">
        <v>118</v>
      </c>
      <c r="H95" s="191">
        <f>+I95*Index!$B$13</f>
        <v>173.55715196</v>
      </c>
      <c r="I95" s="193">
        <v>296.54</v>
      </c>
      <c r="J95" s="191">
        <f>+K95*Index!$B$13</f>
        <v>228.14209436411352</v>
      </c>
      <c r="K95" s="191">
        <v>389.80391126910393</v>
      </c>
      <c r="L95" s="191">
        <f>+M95*Index!$B$13</f>
        <v>224.39003685062755</v>
      </c>
      <c r="M95" s="191">
        <v>383.3931403934355</v>
      </c>
      <c r="N95" s="191">
        <f>+O95*Index!$B$13</f>
        <v>250.01734732</v>
      </c>
      <c r="O95" s="191">
        <v>427.18</v>
      </c>
      <c r="P95" s="191">
        <f>+Q95*Index!$B$13</f>
        <v>260.14240693840947</v>
      </c>
      <c r="Q95" s="191">
        <v>444.47969145803415</v>
      </c>
      <c r="R95" s="191">
        <f>+S95*Index!$B$13</f>
        <v>257.8823101034953</v>
      </c>
      <c r="S95" s="191">
        <v>440.61808674825005</v>
      </c>
      <c r="T95" s="191">
        <f>+U95*Index!$B$13</f>
        <v>247.19457894103547</v>
      </c>
      <c r="U95" s="191">
        <v>422.35701387903015</v>
      </c>
      <c r="V95" s="191">
        <f>+W95*Index!$B$13</f>
        <v>205.6741147490132</v>
      </c>
      <c r="W95" s="191">
        <v>351.415088913933</v>
      </c>
      <c r="X95" s="191">
        <f>+Y95*Index!$B$13</f>
        <v>183.27840384662443</v>
      </c>
      <c r="Y95" s="191">
        <v>313.1497449854674</v>
      </c>
    </row>
    <row r="96" spans="1:25" ht="14.25" customHeight="1">
      <c r="A96" s="172" t="s">
        <v>115</v>
      </c>
      <c r="B96" s="191">
        <f>+C96*Index!$B$13</f>
        <v>215.56226694</v>
      </c>
      <c r="C96" s="191">
        <v>368.31</v>
      </c>
      <c r="D96" s="191">
        <f>+E96*Index!$B$13</f>
        <v>199.37358809999998</v>
      </c>
      <c r="E96" s="191">
        <v>340.65</v>
      </c>
      <c r="F96" s="187" t="s">
        <v>118</v>
      </c>
      <c r="G96" s="187" t="s">
        <v>118</v>
      </c>
      <c r="H96" s="191">
        <f>+I96*Index!$B$13</f>
        <v>166.7152989</v>
      </c>
      <c r="I96" s="193">
        <v>284.85</v>
      </c>
      <c r="J96" s="191">
        <f>+K96*Index!$B$13</f>
        <v>206.8249485931664</v>
      </c>
      <c r="K96" s="191">
        <v>353.38140527883763</v>
      </c>
      <c r="L96" s="191">
        <f>+M96*Index!$B$13</f>
        <v>212.052245523578</v>
      </c>
      <c r="M96" s="191">
        <v>362.3127723486401</v>
      </c>
      <c r="N96" s="191">
        <f>+O96*Index!$B$13</f>
        <v>211.4302325</v>
      </c>
      <c r="O96" s="191">
        <v>361.25</v>
      </c>
      <c r="P96" s="191">
        <f>+Q96*Index!$B$13</f>
        <v>227.92090569230646</v>
      </c>
      <c r="Q96" s="191">
        <v>389.4259879856383</v>
      </c>
      <c r="R96" s="191">
        <f>+S96*Index!$B$13</f>
        <v>232.6820506789476</v>
      </c>
      <c r="S96" s="191">
        <v>397.5608871724143</v>
      </c>
      <c r="T96" s="191">
        <f>+U96*Index!$B$13</f>
        <v>210.074182495564</v>
      </c>
      <c r="U96" s="191">
        <v>358.9330510078425</v>
      </c>
      <c r="V96" s="191">
        <f>+W96*Index!$B$13</f>
        <v>218.80946175246683</v>
      </c>
      <c r="W96" s="191">
        <v>373.8581617370101</v>
      </c>
      <c r="X96" s="191">
        <f>+Y96*Index!$B$13</f>
        <v>252.589695600249</v>
      </c>
      <c r="Y96" s="191">
        <v>431.575117979355</v>
      </c>
    </row>
    <row r="97" spans="1:25" ht="14.25" customHeight="1">
      <c r="A97" s="176" t="s">
        <v>116</v>
      </c>
      <c r="B97" s="171">
        <f>+C97*Index!$B$13</f>
        <v>368.48265766</v>
      </c>
      <c r="C97" s="171">
        <v>629.59</v>
      </c>
      <c r="D97" s="171">
        <f>+E97*Index!$B$13</f>
        <v>341.6244338</v>
      </c>
      <c r="E97" s="171">
        <v>583.7</v>
      </c>
      <c r="F97" s="171">
        <f>+G97*Index!$B$13</f>
        <v>387.9069459172852</v>
      </c>
      <c r="G97" s="171">
        <v>662.7783669141039</v>
      </c>
      <c r="H97" s="171">
        <f>+I97*Index!$B$13</f>
        <v>353.79813299999995</v>
      </c>
      <c r="I97" s="171">
        <v>604.5</v>
      </c>
      <c r="J97" s="171">
        <f>+K97*Index!$B$13</f>
        <v>453.1751781136879</v>
      </c>
      <c r="K97" s="171">
        <v>774.2957625209524</v>
      </c>
      <c r="L97" s="171">
        <f>+M97*Index!$B$13</f>
        <v>451.322890975689</v>
      </c>
      <c r="M97" s="171">
        <v>771.130942047125</v>
      </c>
      <c r="N97" s="171">
        <f>+O97*Index!$B$13</f>
        <v>475.1254331999999</v>
      </c>
      <c r="O97" s="171">
        <v>811.8</v>
      </c>
      <c r="P97" s="171">
        <f>+Q97*Index!$B$13</f>
        <v>502.38908899379925</v>
      </c>
      <c r="Q97" s="171">
        <v>858.3827215864694</v>
      </c>
      <c r="R97" s="171">
        <f>+S97*Index!$B$13</f>
        <v>505.8863612285111</v>
      </c>
      <c r="S97" s="171">
        <v>864.3581659675829</v>
      </c>
      <c r="T97" s="171">
        <f>+U97*Index!$B$13</f>
        <v>472.51737472930074</v>
      </c>
      <c r="U97" s="171">
        <v>807.3438675377699</v>
      </c>
      <c r="V97" s="171">
        <f>+W97*Index!$B$13</f>
        <v>437.6463343733381</v>
      </c>
      <c r="W97" s="171">
        <v>747.7631577232854</v>
      </c>
      <c r="X97" s="171">
        <f>+Y97*Index!$B$13</f>
        <v>444.41414267447306</v>
      </c>
      <c r="Y97" s="171">
        <v>759.3266447415622</v>
      </c>
    </row>
    <row r="98" spans="1:25" ht="14.25" customHeight="1">
      <c r="A98" s="172" t="s">
        <v>117</v>
      </c>
      <c r="B98" s="191">
        <f>+C98*Index!$B$13</f>
        <v>37.2819538</v>
      </c>
      <c r="C98" s="191">
        <v>63.7</v>
      </c>
      <c r="D98" s="191">
        <f>+E98*Index!$B$13</f>
        <v>32.73437482</v>
      </c>
      <c r="E98" s="191">
        <v>55.93</v>
      </c>
      <c r="F98" s="187" t="s">
        <v>118</v>
      </c>
      <c r="G98" s="187" t="s">
        <v>118</v>
      </c>
      <c r="H98" s="191">
        <f>+I98*Index!$B$13</f>
        <v>41.6715088</v>
      </c>
      <c r="I98" s="187">
        <v>71.2</v>
      </c>
      <c r="J98" s="191">
        <f>+K98*Index!$B$13</f>
        <v>50.3186617124848</v>
      </c>
      <c r="K98" s="191">
        <v>85.97453793007173</v>
      </c>
      <c r="L98" s="191">
        <f>+M98*Index!$B$13</f>
        <v>47.67342030547789</v>
      </c>
      <c r="M98" s="191">
        <v>81.45487464927179</v>
      </c>
      <c r="N98" s="191">
        <f>+O98*Index!$B$13</f>
        <v>50.39209139999999</v>
      </c>
      <c r="O98" s="191">
        <v>86.1</v>
      </c>
      <c r="P98" s="191">
        <f>+Q98*Index!$B$13</f>
        <v>49.97052108637165</v>
      </c>
      <c r="Q98" s="191">
        <v>85.3797043544932</v>
      </c>
      <c r="R98" s="191">
        <f>+S98*Index!$B$13</f>
        <v>53.793023516372045</v>
      </c>
      <c r="S98" s="191">
        <v>91.9108375160558</v>
      </c>
      <c r="T98" s="191">
        <f>+U98*Index!$B$13</f>
        <v>51.25304662732616</v>
      </c>
      <c r="U98" s="191">
        <v>87.57102934236983</v>
      </c>
      <c r="V98" s="191">
        <f>+W98*Index!$B$13</f>
        <v>46.7566609002521</v>
      </c>
      <c r="W98" s="191">
        <v>79.88849820810783</v>
      </c>
      <c r="X98" s="191">
        <f>+Y98*Index!$B$13</f>
        <v>41.54789957703661</v>
      </c>
      <c r="Y98" s="191">
        <v>70.98880110347737</v>
      </c>
    </row>
    <row r="99" spans="1:24" ht="14.25" customHeight="1">
      <c r="A99" s="172"/>
      <c r="B99" s="191"/>
      <c r="D99" s="191"/>
      <c r="F99" s="187"/>
      <c r="G99" s="187"/>
      <c r="H99" s="191"/>
      <c r="I99" s="187"/>
      <c r="J99" s="191"/>
      <c r="L99" s="191"/>
      <c r="N99" s="191"/>
      <c r="P99" s="191"/>
      <c r="R99" s="191"/>
      <c r="T99" s="191"/>
      <c r="V99" s="191"/>
      <c r="X99" s="191"/>
    </row>
    <row r="100" spans="1:25" ht="14.25" customHeight="1" thickBot="1">
      <c r="A100" s="172"/>
      <c r="B100" s="260">
        <v>2013</v>
      </c>
      <c r="C100" s="260"/>
      <c r="D100" s="260"/>
      <c r="E100" s="260"/>
      <c r="F100" s="266"/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Q100" s="266"/>
      <c r="R100" s="267"/>
      <c r="S100" s="267"/>
      <c r="T100" s="267"/>
      <c r="U100" s="267"/>
      <c r="V100" s="267"/>
      <c r="W100" s="267"/>
      <c r="X100" s="267"/>
      <c r="Y100" s="192"/>
    </row>
    <row r="101" spans="1:38" s="169" customFormat="1" ht="15.75" thickBot="1">
      <c r="A101" s="168"/>
      <c r="B101" s="265" t="s">
        <v>96</v>
      </c>
      <c r="C101" s="263"/>
      <c r="D101" s="263" t="s">
        <v>97</v>
      </c>
      <c r="E101" s="263"/>
      <c r="F101" s="263" t="s">
        <v>98</v>
      </c>
      <c r="G101" s="263"/>
      <c r="H101" s="263" t="s">
        <v>99</v>
      </c>
      <c r="I101" s="263"/>
      <c r="J101" s="263" t="s">
        <v>100</v>
      </c>
      <c r="K101" s="263"/>
      <c r="L101" s="263" t="s">
        <v>101</v>
      </c>
      <c r="M101" s="263"/>
      <c r="N101" s="263" t="s">
        <v>102</v>
      </c>
      <c r="O101" s="263"/>
      <c r="P101" s="263" t="s">
        <v>103</v>
      </c>
      <c r="Q101" s="263"/>
      <c r="R101" s="263" t="s">
        <v>104</v>
      </c>
      <c r="S101" s="263"/>
      <c r="T101" s="263" t="s">
        <v>105</v>
      </c>
      <c r="U101" s="263"/>
      <c r="V101" s="263" t="s">
        <v>106</v>
      </c>
      <c r="W101" s="263"/>
      <c r="X101" s="263" t="s">
        <v>107</v>
      </c>
      <c r="Y101" s="264"/>
      <c r="AI101" s="169" t="s">
        <v>108</v>
      </c>
      <c r="AJ101" s="169" t="s">
        <v>109</v>
      </c>
      <c r="AK101" s="169" t="s">
        <v>110</v>
      </c>
      <c r="AL101" s="169" t="s">
        <v>111</v>
      </c>
    </row>
    <row r="102" spans="2:25" s="170" customFormat="1" ht="15">
      <c r="B102" s="170" t="s">
        <v>112</v>
      </c>
      <c r="C102" s="171" t="s">
        <v>113</v>
      </c>
      <c r="D102" s="170" t="s">
        <v>112</v>
      </c>
      <c r="E102" s="171" t="s">
        <v>113</v>
      </c>
      <c r="F102" s="170" t="s">
        <v>112</v>
      </c>
      <c r="G102" s="171" t="s">
        <v>113</v>
      </c>
      <c r="H102" s="170" t="s">
        <v>112</v>
      </c>
      <c r="I102" s="171" t="s">
        <v>113</v>
      </c>
      <c r="J102" s="170" t="s">
        <v>112</v>
      </c>
      <c r="K102" s="171" t="s">
        <v>113</v>
      </c>
      <c r="L102" s="170" t="s">
        <v>112</v>
      </c>
      <c r="M102" s="171" t="s">
        <v>113</v>
      </c>
      <c r="N102" s="170" t="s">
        <v>112</v>
      </c>
      <c r="O102" s="171" t="s">
        <v>113</v>
      </c>
      <c r="P102" s="170" t="s">
        <v>112</v>
      </c>
      <c r="Q102" s="171" t="s">
        <v>113</v>
      </c>
      <c r="R102" s="170" t="s">
        <v>112</v>
      </c>
      <c r="S102" s="171" t="s">
        <v>113</v>
      </c>
      <c r="T102" s="170" t="s">
        <v>112</v>
      </c>
      <c r="U102" s="171" t="s">
        <v>113</v>
      </c>
      <c r="V102" s="170" t="s">
        <v>112</v>
      </c>
      <c r="W102" s="171" t="s">
        <v>113</v>
      </c>
      <c r="X102" s="170" t="s">
        <v>112</v>
      </c>
      <c r="Y102" s="171" t="s">
        <v>113</v>
      </c>
    </row>
    <row r="103" spans="1:27" ht="14.25" customHeight="1">
      <c r="A103" s="172" t="s">
        <v>114</v>
      </c>
      <c r="B103" s="187" t="s">
        <v>118</v>
      </c>
      <c r="C103" s="187" t="s">
        <v>118</v>
      </c>
      <c r="D103" s="191">
        <f>+E103*Index!$B$13</f>
        <v>132.74231198121709</v>
      </c>
      <c r="E103" s="191">
        <v>226.80370558271358</v>
      </c>
      <c r="F103" s="191">
        <f>+G103*Index!$B$13</f>
        <v>164.6076250160385</v>
      </c>
      <c r="G103" s="187">
        <v>281.2488253639125</v>
      </c>
      <c r="H103" s="191">
        <f>+I103*Index!$B$13</f>
        <v>161.38852743753276</v>
      </c>
      <c r="I103" s="193">
        <v>275.748670601347</v>
      </c>
      <c r="J103" s="191">
        <f>+K103*Index!$B$13</f>
        <v>193.83895959297223</v>
      </c>
      <c r="K103" s="191">
        <v>331.1935257554107</v>
      </c>
      <c r="L103" s="191">
        <f>+M103*Index!$B$13</f>
        <v>235.91793559492857</v>
      </c>
      <c r="M103" s="191">
        <v>403.0897248039868</v>
      </c>
      <c r="N103" s="191">
        <f>+O103*Index!$B$13</f>
        <v>279.8276778195292</v>
      </c>
      <c r="O103" s="191">
        <v>478.11397365939575</v>
      </c>
      <c r="P103" s="191">
        <f>+Q103*Index!$B$13</f>
        <v>302.95069473785395</v>
      </c>
      <c r="Q103" s="191">
        <v>517.6219936950112</v>
      </c>
      <c r="R103" s="191">
        <f>+S103*Index!$B$13</f>
        <v>292.84078923541665</v>
      </c>
      <c r="S103" s="191">
        <v>500.34819458136985</v>
      </c>
      <c r="T103" s="191">
        <f>+U103*Index!$B$13</f>
        <v>270.03407626886417</v>
      </c>
      <c r="U103" s="191">
        <v>461.38061193366553</v>
      </c>
      <c r="V103" s="191">
        <f>+W103*Index!$B$13</f>
        <v>199.12131428471346</v>
      </c>
      <c r="W103" s="191">
        <v>340.21896459557996</v>
      </c>
      <c r="X103" s="191">
        <f>+Y103*Index!$B$13</f>
        <v>157.76645943999998</v>
      </c>
      <c r="Y103" s="191">
        <v>269.56</v>
      </c>
      <c r="AA103" s="184"/>
    </row>
    <row r="104" spans="1:27" ht="14.25" customHeight="1">
      <c r="A104" s="172" t="s">
        <v>115</v>
      </c>
      <c r="B104" s="187" t="s">
        <v>118</v>
      </c>
      <c r="C104" s="187" t="s">
        <v>118</v>
      </c>
      <c r="D104" s="191">
        <f>+E104*Index!$B$13</f>
        <v>249.1841338683061</v>
      </c>
      <c r="E104" s="191">
        <v>425.7563702954618</v>
      </c>
      <c r="F104" s="191">
        <f>+G104*Index!$B$13</f>
        <v>240.43517291468575</v>
      </c>
      <c r="G104" s="187">
        <v>410.8078829995622</v>
      </c>
      <c r="H104" s="191">
        <f>+I104*Index!$B$13</f>
        <v>222.69897330927924</v>
      </c>
      <c r="I104" s="193">
        <v>380.5037867892291</v>
      </c>
      <c r="J104" s="191">
        <f>+K104*Index!$B$13</f>
        <v>217.9005783652223</v>
      </c>
      <c r="K104" s="191">
        <v>372.3052422715212</v>
      </c>
      <c r="L104" s="191">
        <f>+M104*Index!$B$13</f>
        <v>241.18813569678431</v>
      </c>
      <c r="M104" s="191">
        <v>412.09439629435843</v>
      </c>
      <c r="N104" s="191">
        <f>+O104*Index!$B$13</f>
        <v>250.68254020045168</v>
      </c>
      <c r="O104" s="191">
        <v>428.31654951433296</v>
      </c>
      <c r="P104" s="191">
        <f>+Q104*Index!$B$13</f>
        <v>260.02550883174786</v>
      </c>
      <c r="Q104" s="191">
        <v>444.27995918449795</v>
      </c>
      <c r="R104" s="191">
        <f>+S104*Index!$B$13</f>
        <v>266.9674949846969</v>
      </c>
      <c r="S104" s="191">
        <v>456.14104673144016</v>
      </c>
      <c r="T104" s="191">
        <f>+U104*Index!$B$13</f>
        <v>239.56284647971495</v>
      </c>
      <c r="U104" s="191">
        <v>409.31742479542055</v>
      </c>
      <c r="V104" s="191">
        <f>+W104*Index!$B$13</f>
        <v>214.66645532595982</v>
      </c>
      <c r="W104" s="191">
        <v>366.77941498504947</v>
      </c>
      <c r="X104" s="191">
        <f>+Y104*Index!$B$13</f>
        <v>236.17561721999996</v>
      </c>
      <c r="Y104" s="191">
        <v>403.53</v>
      </c>
      <c r="AA104" s="184"/>
    </row>
    <row r="105" spans="1:27" ht="14.25" customHeight="1">
      <c r="A105" s="176" t="s">
        <v>116</v>
      </c>
      <c r="B105" s="171">
        <f>+C105*Index!$B$13</f>
        <v>427.52509878</v>
      </c>
      <c r="C105" s="171">
        <v>730.47</v>
      </c>
      <c r="D105" s="171">
        <f>+E105*Index!$B$13</f>
        <v>391.9427098301072</v>
      </c>
      <c r="E105" s="171">
        <v>669.6738789526055</v>
      </c>
      <c r="F105" s="171">
        <f>+G105*Index!$B$13</f>
        <v>417.1491987733742</v>
      </c>
      <c r="G105" s="171">
        <v>712.7417222931042</v>
      </c>
      <c r="H105" s="171">
        <f>+I105*Index!$B$13</f>
        <v>397.74231600364567</v>
      </c>
      <c r="I105" s="171">
        <v>679.5830944201275</v>
      </c>
      <c r="J105" s="171">
        <f>+K105*Index!$B$13</f>
        <v>428.2775820546095</v>
      </c>
      <c r="K105" s="171">
        <v>731.7556940076093</v>
      </c>
      <c r="L105" s="171">
        <f>+M105*Index!$B$13</f>
        <v>493.3870659789759</v>
      </c>
      <c r="M105" s="171">
        <v>843.0018520880407</v>
      </c>
      <c r="N105" s="171">
        <f>+O105*Index!$B$13</f>
        <v>548.2902605479239</v>
      </c>
      <c r="O105" s="171">
        <v>936.8095294647019</v>
      </c>
      <c r="P105" s="171">
        <f>+Q105*Index!$B$13</f>
        <v>580.6936056274741</v>
      </c>
      <c r="Q105" s="171">
        <v>992.173931573031</v>
      </c>
      <c r="R105" s="171">
        <f>+S105*Index!$B$13</f>
        <v>578.2416767785842</v>
      </c>
      <c r="S105" s="171">
        <v>987.9845624076657</v>
      </c>
      <c r="T105" s="171">
        <f>+U105*Index!$B$13</f>
        <v>527.6097003992452</v>
      </c>
      <c r="U105" s="171">
        <v>901.4746945862026</v>
      </c>
      <c r="V105" s="171">
        <f>+W105*Index!$B$13</f>
        <v>424.62267444800426</v>
      </c>
      <c r="W105" s="171">
        <v>725.5109136028668</v>
      </c>
      <c r="X105" s="171">
        <f>+Y105*Index!$B$13</f>
        <v>401.65598797999996</v>
      </c>
      <c r="Y105" s="171">
        <v>686.27</v>
      </c>
      <c r="AA105" s="184"/>
    </row>
    <row r="106" spans="1:27" ht="14.25" customHeight="1">
      <c r="A106" s="172" t="s">
        <v>117</v>
      </c>
      <c r="B106" s="187" t="s">
        <v>118</v>
      </c>
      <c r="C106" s="187" t="s">
        <v>118</v>
      </c>
      <c r="D106" s="191">
        <f>+E106*Index!$B$13</f>
        <v>36.930497430719285</v>
      </c>
      <c r="E106" s="191">
        <v>63.09950114086614</v>
      </c>
      <c r="F106" s="191">
        <f>+G106*Index!$B$13</f>
        <v>39.447569546752895</v>
      </c>
      <c r="G106" s="187">
        <v>67.40017418636894</v>
      </c>
      <c r="H106" s="191">
        <f>+I106*Index!$B$13</f>
        <v>41.49733515199023</v>
      </c>
      <c r="I106" s="187">
        <v>70.90240665396077</v>
      </c>
      <c r="J106" s="191">
        <f>+K106*Index!$B$13</f>
        <v>45.85293740542319</v>
      </c>
      <c r="K106" s="191">
        <v>78.34439494223764</v>
      </c>
      <c r="L106" s="191">
        <f>+M106*Index!$B$13</f>
        <v>48.77821221770227</v>
      </c>
      <c r="M106" s="191">
        <v>83.3425237029191</v>
      </c>
      <c r="N106" s="191">
        <f>+O106*Index!$B$13</f>
        <v>52.32808516497955</v>
      </c>
      <c r="O106" s="191">
        <v>89.40784173733935</v>
      </c>
      <c r="P106" s="191">
        <f>+Q106*Index!$B$13</f>
        <v>51.173910926046815</v>
      </c>
      <c r="Q106" s="191">
        <v>87.43581796909963</v>
      </c>
      <c r="R106" s="191">
        <f>+S106*Index!$B$13</f>
        <v>55.021355016509354</v>
      </c>
      <c r="S106" s="191">
        <v>94.00956648767817</v>
      </c>
      <c r="T106" s="191">
        <f>+U106*Index!$B$13</f>
        <v>56.72129573760917</v>
      </c>
      <c r="U106" s="191">
        <v>96.91408765400338</v>
      </c>
      <c r="V106" s="191">
        <f>+W106*Index!$B$13</f>
        <v>41.07917429322628</v>
      </c>
      <c r="W106" s="191">
        <v>70.18793640794958</v>
      </c>
      <c r="X106" s="191">
        <f>+Y106*Index!$B$13</f>
        <v>35.50857358</v>
      </c>
      <c r="Y106" s="191">
        <v>60.67</v>
      </c>
      <c r="AA106" s="184"/>
    </row>
    <row r="107" spans="1:24" ht="14.25" customHeight="1">
      <c r="A107" s="172"/>
      <c r="B107" s="191"/>
      <c r="D107" s="191"/>
      <c r="F107" s="187"/>
      <c r="G107" s="187"/>
      <c r="H107" s="191"/>
      <c r="I107" s="187"/>
      <c r="J107" s="191"/>
      <c r="L107" s="191"/>
      <c r="N107" s="191"/>
      <c r="P107" s="191"/>
      <c r="R107" s="191"/>
      <c r="T107" s="191"/>
      <c r="V107" s="191"/>
      <c r="X107" s="191"/>
    </row>
    <row r="108" spans="1:25" ht="14.25" customHeight="1" thickBot="1">
      <c r="A108" s="172"/>
      <c r="B108" s="260">
        <v>2014</v>
      </c>
      <c r="C108" s="260"/>
      <c r="D108" s="260"/>
      <c r="E108" s="260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7"/>
      <c r="S108" s="267"/>
      <c r="T108" s="267"/>
      <c r="U108" s="267"/>
      <c r="V108" s="267"/>
      <c r="W108" s="267"/>
      <c r="X108" s="267"/>
      <c r="Y108" s="192"/>
    </row>
    <row r="109" spans="1:38" s="169" customFormat="1" ht="15.75" thickBot="1">
      <c r="A109" s="168"/>
      <c r="B109" s="265" t="s">
        <v>96</v>
      </c>
      <c r="C109" s="263"/>
      <c r="D109" s="263" t="s">
        <v>97</v>
      </c>
      <c r="E109" s="263"/>
      <c r="F109" s="263" t="s">
        <v>98</v>
      </c>
      <c r="G109" s="263"/>
      <c r="H109" s="263" t="s">
        <v>99</v>
      </c>
      <c r="I109" s="263"/>
      <c r="J109" s="263" t="s">
        <v>100</v>
      </c>
      <c r="K109" s="263"/>
      <c r="L109" s="263" t="s">
        <v>101</v>
      </c>
      <c r="M109" s="263"/>
      <c r="N109" s="263" t="s">
        <v>102</v>
      </c>
      <c r="O109" s="263"/>
      <c r="P109" s="263" t="s">
        <v>103</v>
      </c>
      <c r="Q109" s="263"/>
      <c r="R109" s="263" t="s">
        <v>104</v>
      </c>
      <c r="S109" s="263"/>
      <c r="T109" s="263" t="s">
        <v>105</v>
      </c>
      <c r="U109" s="263"/>
      <c r="V109" s="263" t="s">
        <v>106</v>
      </c>
      <c r="W109" s="263"/>
      <c r="X109" s="263" t="s">
        <v>107</v>
      </c>
      <c r="Y109" s="264"/>
      <c r="AI109" s="169" t="s">
        <v>108</v>
      </c>
      <c r="AJ109" s="169" t="s">
        <v>109</v>
      </c>
      <c r="AK109" s="169" t="s">
        <v>110</v>
      </c>
      <c r="AL109" s="169" t="s">
        <v>111</v>
      </c>
    </row>
    <row r="110" spans="2:25" s="170" customFormat="1" ht="15">
      <c r="B110" s="170" t="s">
        <v>112</v>
      </c>
      <c r="C110" s="171" t="s">
        <v>113</v>
      </c>
      <c r="D110" s="170" t="s">
        <v>112</v>
      </c>
      <c r="E110" s="171" t="s">
        <v>113</v>
      </c>
      <c r="F110" s="170" t="s">
        <v>112</v>
      </c>
      <c r="G110" s="171" t="s">
        <v>113</v>
      </c>
      <c r="H110" s="170" t="s">
        <v>112</v>
      </c>
      <c r="I110" s="171" t="s">
        <v>113</v>
      </c>
      <c r="J110" s="170" t="s">
        <v>112</v>
      </c>
      <c r="K110" s="171" t="s">
        <v>113</v>
      </c>
      <c r="L110" s="170" t="s">
        <v>112</v>
      </c>
      <c r="M110" s="171" t="s">
        <v>113</v>
      </c>
      <c r="N110" s="170" t="s">
        <v>112</v>
      </c>
      <c r="O110" s="171" t="s">
        <v>113</v>
      </c>
      <c r="P110" s="170" t="s">
        <v>112</v>
      </c>
      <c r="Q110" s="171" t="s">
        <v>113</v>
      </c>
      <c r="R110" s="170" t="s">
        <v>112</v>
      </c>
      <c r="S110" s="171" t="s">
        <v>113</v>
      </c>
      <c r="T110" s="170" t="s">
        <v>112</v>
      </c>
      <c r="U110" s="171" t="s">
        <v>113</v>
      </c>
      <c r="V110" s="170" t="s">
        <v>112</v>
      </c>
      <c r="W110" s="171" t="s">
        <v>113</v>
      </c>
      <c r="X110" s="170" t="s">
        <v>112</v>
      </c>
      <c r="Y110" s="171" t="s">
        <v>113</v>
      </c>
    </row>
    <row r="111" spans="1:27" ht="14.25" customHeight="1">
      <c r="A111" s="172" t="s">
        <v>114</v>
      </c>
      <c r="B111" s="191">
        <f>+C111*Index!$B$13</f>
        <v>143.70418007144346</v>
      </c>
      <c r="C111" s="187">
        <v>245.53316920184983</v>
      </c>
      <c r="D111" s="191">
        <f>+E111*Index!$B$13</f>
        <v>146.6317316302113</v>
      </c>
      <c r="E111" s="191">
        <v>250.53518801486368</v>
      </c>
      <c r="F111" s="191">
        <f>+G111*Index!$B$13</f>
        <v>157.02107657665383</v>
      </c>
      <c r="G111" s="187">
        <v>268.28643776530964</v>
      </c>
      <c r="H111" s="191">
        <f>+I111*Index!$B$13</f>
        <v>187.57137959548325</v>
      </c>
      <c r="I111" s="193">
        <v>320.48472953776053</v>
      </c>
      <c r="J111" s="191">
        <f>+K111*Index!$B$13</f>
        <v>199.2767411557759</v>
      </c>
      <c r="K111" s="191">
        <v>340.4845271715059</v>
      </c>
      <c r="L111" s="191">
        <f>+M111*Index!$B$13</f>
        <v>251.42192294746891</v>
      </c>
      <c r="M111" s="191">
        <v>429.57985994161527</v>
      </c>
      <c r="N111" s="191">
        <f>+O111*Index!$B$13</f>
        <v>241.97140038209662</v>
      </c>
      <c r="O111" s="191">
        <v>413.4326834646621</v>
      </c>
      <c r="P111" s="191">
        <f>+Q111*Index!$B$13</f>
        <v>255.8917021560096</v>
      </c>
      <c r="Q111" s="191">
        <v>437.2169311399611</v>
      </c>
      <c r="R111" s="191">
        <f>+S111*Index!$B$13</f>
        <v>243.31046388643696</v>
      </c>
      <c r="S111" s="191">
        <v>415.7206092982722</v>
      </c>
      <c r="T111" s="191">
        <f>+U111*Index!$B$13</f>
        <v>233.5458784267601</v>
      </c>
      <c r="U111" s="191">
        <v>399.0368245074275</v>
      </c>
      <c r="V111" s="191">
        <f>+W111*Index!$B$13</f>
        <v>200.69374757943655</v>
      </c>
      <c r="W111" s="191">
        <v>342.90562638941174</v>
      </c>
      <c r="X111" s="191">
        <f>+Y111*Index!$B$13</f>
        <v>137.8067499701378</v>
      </c>
      <c r="Y111" s="191">
        <v>235.45681163034374</v>
      </c>
      <c r="AA111" s="184"/>
    </row>
    <row r="112" spans="1:27" ht="14.25" customHeight="1">
      <c r="A112" s="172" t="s">
        <v>115</v>
      </c>
      <c r="B112" s="191">
        <f>+C112*Index!$B$13</f>
        <v>286.35021074877596</v>
      </c>
      <c r="C112" s="187">
        <v>489.25838282373036</v>
      </c>
      <c r="D112" s="191">
        <f>+E112*Index!$B$13</f>
        <v>247.0259058633191</v>
      </c>
      <c r="E112" s="191">
        <v>422.06881881532263</v>
      </c>
      <c r="F112" s="191">
        <f>+G112*Index!$B$13</f>
        <v>257.00154529578725</v>
      </c>
      <c r="G112" s="187">
        <v>439.1132107282867</v>
      </c>
      <c r="H112" s="191">
        <f>+I112*Index!$B$13</f>
        <v>229.4858050873283</v>
      </c>
      <c r="I112" s="193">
        <v>392.0997773475813</v>
      </c>
      <c r="J112" s="191">
        <f>+K112*Index!$B$13</f>
        <v>235.6672267672316</v>
      </c>
      <c r="K112" s="191">
        <v>402.66136333961805</v>
      </c>
      <c r="L112" s="191">
        <f>+M112*Index!$B$13</f>
        <v>254.82005651109162</v>
      </c>
      <c r="M112" s="191">
        <v>435.3859158464098</v>
      </c>
      <c r="N112" s="191">
        <f>+O112*Index!$B$13</f>
        <v>237.4997485476092</v>
      </c>
      <c r="O112" s="191">
        <v>405.79241269492445</v>
      </c>
      <c r="P112" s="191">
        <f>+Q112*Index!$B$13</f>
        <v>243.57111037979575</v>
      </c>
      <c r="Q112" s="191">
        <v>416.1659502725147</v>
      </c>
      <c r="R112" s="191">
        <f>+S112*Index!$B$13</f>
        <v>251.94404159325848</v>
      </c>
      <c r="S112" s="191">
        <v>430.4719526123807</v>
      </c>
      <c r="T112" s="191">
        <f>+U112*Index!$B$13</f>
        <v>259.7420137952059</v>
      </c>
      <c r="U112" s="191">
        <v>443.7955791564394</v>
      </c>
      <c r="V112" s="191">
        <f>+W112*Index!$B$13</f>
        <v>256.5238106301601</v>
      </c>
      <c r="W112" s="191">
        <v>438.2969525900008</v>
      </c>
      <c r="X112" s="191">
        <f>+Y112*Index!$B$13</f>
        <v>302.82591931506755</v>
      </c>
      <c r="Y112" s="191">
        <v>517.40880222779</v>
      </c>
      <c r="AA112" s="184"/>
    </row>
    <row r="113" spans="1:27" ht="14.25" customHeight="1">
      <c r="A113" s="176" t="s">
        <v>116</v>
      </c>
      <c r="B113" s="171">
        <f>+C113*Index!$B$13</f>
        <v>442.3114100449971</v>
      </c>
      <c r="C113" s="171">
        <v>755.7339127400109</v>
      </c>
      <c r="D113" s="171">
        <f>+E113*Index!$B$13</f>
        <v>405.31408166528087</v>
      </c>
      <c r="E113" s="171">
        <v>692.52022414336</v>
      </c>
      <c r="F113" s="171">
        <f>+G113*Index!$B$13</f>
        <v>426.2072009481901</v>
      </c>
      <c r="G113" s="171">
        <v>728.2182378649832</v>
      </c>
      <c r="H113" s="171">
        <f>+I113*Index!$B$13</f>
        <v>429.71356397599055</v>
      </c>
      <c r="I113" s="171">
        <v>734.2092147882711</v>
      </c>
      <c r="J113" s="171">
        <f>+K113*Index!$B$13</f>
        <v>447.30565920232505</v>
      </c>
      <c r="K113" s="171">
        <v>764.2670940488132</v>
      </c>
      <c r="L113" s="171">
        <f>+M113*Index!$B$13</f>
        <v>518.5525233279513</v>
      </c>
      <c r="M113" s="171">
        <v>885.9995887873908</v>
      </c>
      <c r="N113" s="171">
        <f>+O113*Index!$B$13</f>
        <v>492.1954725989166</v>
      </c>
      <c r="O113" s="171">
        <v>840.965893921337</v>
      </c>
      <c r="P113" s="171">
        <f>+Q113*Index!$B$13</f>
        <v>508.7071234912913</v>
      </c>
      <c r="Q113" s="171">
        <v>869.1777244355487</v>
      </c>
      <c r="R113" s="171">
        <f>+S113*Index!$B$13</f>
        <v>505.44772864485486</v>
      </c>
      <c r="S113" s="171">
        <v>863.6087177029133</v>
      </c>
      <c r="T113" s="171">
        <f>+U113*Index!$B$13</f>
        <v>505.4089611950465</v>
      </c>
      <c r="U113" s="171">
        <v>863.5424795822923</v>
      </c>
      <c r="V113" s="171">
        <f>+W113*Index!$B$13</f>
        <v>467.4067249025136</v>
      </c>
      <c r="W113" s="171">
        <v>798.6118038773525</v>
      </c>
      <c r="X113" s="171">
        <f>+Y113*Index!$B$13</f>
        <v>449.4508681139724</v>
      </c>
      <c r="Y113" s="171">
        <v>767.9324010873069</v>
      </c>
      <c r="AA113" s="184"/>
    </row>
    <row r="114" spans="1:27" ht="14.25" customHeight="1">
      <c r="A114" s="172" t="s">
        <v>117</v>
      </c>
      <c r="B114" s="191">
        <f>+C114*Index!$B$13</f>
        <v>39.16232005396585</v>
      </c>
      <c r="C114" s="187">
        <v>66.91279649184118</v>
      </c>
      <c r="D114" s="191">
        <f>+E114*Index!$B$13</f>
        <v>37.1810364638566</v>
      </c>
      <c r="E114" s="191">
        <v>63.52757249400555</v>
      </c>
      <c r="F114" s="191">
        <f>+G114*Index!$B$13</f>
        <v>40.541460357595085</v>
      </c>
      <c r="G114" s="187">
        <v>69.26919760248207</v>
      </c>
      <c r="H114" s="191">
        <f>+I114*Index!$B$13</f>
        <v>42.82526964851259</v>
      </c>
      <c r="I114" s="187">
        <v>73.17131744877202</v>
      </c>
      <c r="J114" s="191">
        <f>+K114*Index!$B$13</f>
        <v>44.524640708086054</v>
      </c>
      <c r="K114" s="191">
        <v>76.0748652905922</v>
      </c>
      <c r="L114" s="191">
        <f>+M114*Index!$B$13</f>
        <v>47.81804959004099</v>
      </c>
      <c r="M114" s="191">
        <v>81.7019884533415</v>
      </c>
      <c r="N114" s="191">
        <f>+O114*Index!$B$13</f>
        <v>45.81162754334243</v>
      </c>
      <c r="O114" s="191">
        <v>78.27381285234341</v>
      </c>
      <c r="P114" s="191">
        <f>+Q114*Index!$B$13</f>
        <v>46.43315654401654</v>
      </c>
      <c r="Q114" s="191">
        <v>79.33575819875229</v>
      </c>
      <c r="R114" s="191">
        <f>+S114*Index!$B$13</f>
        <v>47.46114327481608</v>
      </c>
      <c r="S114" s="191">
        <v>81.09217780871197</v>
      </c>
      <c r="T114" s="191">
        <f>+U114*Index!$B$13</f>
        <v>48.100394164763046</v>
      </c>
      <c r="U114" s="191">
        <v>82.18440280067635</v>
      </c>
      <c r="V114" s="191">
        <f>+W114*Index!$B$13</f>
        <v>39.43490543765567</v>
      </c>
      <c r="W114" s="191">
        <v>67.37853627131169</v>
      </c>
      <c r="X114" s="191">
        <f>+Y114*Index!$B$13</f>
        <v>36.97288790578038</v>
      </c>
      <c r="Y114" s="191">
        <v>63.17192956765615</v>
      </c>
      <c r="AA114" s="184"/>
    </row>
    <row r="115" spans="1:27" ht="14.25" customHeight="1">
      <c r="A115" s="172"/>
      <c r="B115" s="187"/>
      <c r="C115" s="187"/>
      <c r="D115" s="191"/>
      <c r="F115" s="191"/>
      <c r="G115" s="187"/>
      <c r="H115" s="191"/>
      <c r="I115" s="187"/>
      <c r="J115" s="191"/>
      <c r="L115" s="191"/>
      <c r="N115" s="191"/>
      <c r="P115" s="191"/>
      <c r="R115" s="191"/>
      <c r="T115" s="191"/>
      <c r="V115" s="191"/>
      <c r="X115" s="191"/>
      <c r="AA115" s="184"/>
    </row>
    <row r="116" spans="1:25" ht="14.25" customHeight="1" thickBot="1">
      <c r="A116" s="172"/>
      <c r="B116" s="260">
        <v>2015</v>
      </c>
      <c r="C116" s="260"/>
      <c r="D116" s="260"/>
      <c r="E116" s="260"/>
      <c r="F116" s="266"/>
      <c r="G116" s="266"/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267"/>
      <c r="S116" s="267"/>
      <c r="T116" s="267"/>
      <c r="U116" s="267"/>
      <c r="V116" s="267"/>
      <c r="W116" s="267"/>
      <c r="X116" s="267"/>
      <c r="Y116" s="192"/>
    </row>
    <row r="117" spans="1:38" s="169" customFormat="1" ht="15.75" thickBot="1">
      <c r="A117" s="168"/>
      <c r="B117" s="265" t="s">
        <v>96</v>
      </c>
      <c r="C117" s="263"/>
      <c r="D117" s="263" t="s">
        <v>97</v>
      </c>
      <c r="E117" s="263"/>
      <c r="F117" s="263" t="s">
        <v>98</v>
      </c>
      <c r="G117" s="263"/>
      <c r="H117" s="263" t="s">
        <v>99</v>
      </c>
      <c r="I117" s="263"/>
      <c r="J117" s="263" t="s">
        <v>100</v>
      </c>
      <c r="K117" s="263"/>
      <c r="L117" s="263" t="s">
        <v>101</v>
      </c>
      <c r="M117" s="263"/>
      <c r="N117" s="263" t="s">
        <v>102</v>
      </c>
      <c r="O117" s="263"/>
      <c r="P117" s="263" t="s">
        <v>103</v>
      </c>
      <c r="Q117" s="263"/>
      <c r="R117" s="263" t="s">
        <v>104</v>
      </c>
      <c r="S117" s="263"/>
      <c r="T117" s="263" t="s">
        <v>105</v>
      </c>
      <c r="U117" s="263"/>
      <c r="V117" s="263" t="s">
        <v>106</v>
      </c>
      <c r="W117" s="263"/>
      <c r="X117" s="263" t="s">
        <v>107</v>
      </c>
      <c r="Y117" s="264"/>
      <c r="AI117" s="169" t="s">
        <v>108</v>
      </c>
      <c r="AJ117" s="169" t="s">
        <v>109</v>
      </c>
      <c r="AK117" s="169" t="s">
        <v>110</v>
      </c>
      <c r="AL117" s="169" t="s">
        <v>111</v>
      </c>
    </row>
    <row r="118" spans="2:25" s="170" customFormat="1" ht="15">
      <c r="B118" s="170" t="s">
        <v>112</v>
      </c>
      <c r="C118" s="171" t="s">
        <v>113</v>
      </c>
      <c r="D118" s="170" t="s">
        <v>112</v>
      </c>
      <c r="E118" s="171" t="s">
        <v>113</v>
      </c>
      <c r="F118" s="170" t="s">
        <v>112</v>
      </c>
      <c r="G118" s="171" t="s">
        <v>113</v>
      </c>
      <c r="H118" s="170" t="s">
        <v>112</v>
      </c>
      <c r="I118" s="171" t="s">
        <v>113</v>
      </c>
      <c r="J118" s="170" t="s">
        <v>112</v>
      </c>
      <c r="K118" s="171" t="s">
        <v>113</v>
      </c>
      <c r="L118" s="170" t="s">
        <v>112</v>
      </c>
      <c r="M118" s="171" t="s">
        <v>113</v>
      </c>
      <c r="N118" s="170" t="s">
        <v>112</v>
      </c>
      <c r="O118" s="171" t="s">
        <v>113</v>
      </c>
      <c r="P118" s="170" t="s">
        <v>112</v>
      </c>
      <c r="Q118" s="171" t="s">
        <v>113</v>
      </c>
      <c r="R118" s="170" t="s">
        <v>112</v>
      </c>
      <c r="S118" s="171" t="s">
        <v>113</v>
      </c>
      <c r="T118" s="170" t="s">
        <v>112</v>
      </c>
      <c r="U118" s="171" t="s">
        <v>113</v>
      </c>
      <c r="V118" s="170" t="s">
        <v>112</v>
      </c>
      <c r="W118" s="171" t="s">
        <v>113</v>
      </c>
      <c r="X118" s="170" t="s">
        <v>112</v>
      </c>
      <c r="Y118" s="171" t="s">
        <v>113</v>
      </c>
    </row>
    <row r="119" spans="1:27" ht="14.25" customHeight="1">
      <c r="A119" s="172" t="s">
        <v>114</v>
      </c>
      <c r="B119" s="191">
        <f>+C119*Index!$B$13</f>
        <v>133.61220146</v>
      </c>
      <c r="C119" s="187">
        <v>228.29</v>
      </c>
      <c r="D119" s="191">
        <f>+E119*Index!$B$13</f>
        <v>126.41333125999999</v>
      </c>
      <c r="E119" s="191">
        <v>215.99</v>
      </c>
      <c r="F119" s="191">
        <f>+G119*Index!$B$13</f>
        <v>177.31461104</v>
      </c>
      <c r="G119" s="187">
        <v>302.96</v>
      </c>
      <c r="H119" s="191">
        <f>+I119*Index!$B$13</f>
        <v>180.35218309999996</v>
      </c>
      <c r="I119" s="193">
        <v>308.15</v>
      </c>
      <c r="J119" s="191">
        <f>+K119*Index!$B$13</f>
        <v>201.93123547999997</v>
      </c>
      <c r="K119" s="191">
        <v>345.02</v>
      </c>
      <c r="L119" s="191">
        <f>+M119*Index!$B$13</f>
        <v>229.56787376</v>
      </c>
      <c r="M119" s="191">
        <v>392.24</v>
      </c>
      <c r="N119" s="191">
        <f>+O119*Index!$B$13</f>
        <v>261.09658414</v>
      </c>
      <c r="O119" s="191">
        <v>446.11</v>
      </c>
      <c r="P119" s="191">
        <f>+Q119*Index!$B$13</f>
        <v>299.61931882</v>
      </c>
      <c r="Q119" s="191">
        <v>511.93</v>
      </c>
      <c r="R119" s="191">
        <f>+S119*Index!$B$13</f>
        <v>288.08942102</v>
      </c>
      <c r="S119" s="191">
        <v>492.23</v>
      </c>
      <c r="T119" s="191">
        <f>+U119*Index!$B$13</f>
        <v>281.50508852</v>
      </c>
      <c r="U119" s="191">
        <v>480.98</v>
      </c>
      <c r="V119" s="191">
        <f>+W119*Index!$B$13</f>
        <v>222.53288028</v>
      </c>
      <c r="W119" s="191">
        <v>380.22</v>
      </c>
      <c r="X119" s="191">
        <f>+Y119*Index!$B$13</f>
        <v>155.82334975999999</v>
      </c>
      <c r="Y119" s="191">
        <v>266.24</v>
      </c>
      <c r="AA119" s="184"/>
    </row>
    <row r="120" spans="1:27" ht="14.25" customHeight="1">
      <c r="A120" s="172" t="s">
        <v>115</v>
      </c>
      <c r="B120" s="191">
        <f>+C120*Index!$B$13</f>
        <v>256.43195036</v>
      </c>
      <c r="C120" s="187">
        <v>438.14</v>
      </c>
      <c r="D120" s="191">
        <f>+E120*Index!$B$13</f>
        <v>223.75610293999998</v>
      </c>
      <c r="E120" s="191">
        <v>382.31</v>
      </c>
      <c r="F120" s="191">
        <f>+G120*Index!$B$13</f>
        <v>204.04407461999998</v>
      </c>
      <c r="G120" s="187">
        <v>348.63</v>
      </c>
      <c r="H120" s="191">
        <f>+I120*Index!$B$13</f>
        <v>190.51253974</v>
      </c>
      <c r="I120" s="193">
        <v>325.51</v>
      </c>
      <c r="J120" s="191">
        <f>+K120*Index!$B$13</f>
        <v>201.14696831999998</v>
      </c>
      <c r="K120" s="191">
        <v>343.68</v>
      </c>
      <c r="L120" s="191">
        <f>+M120*Index!$B$13</f>
        <v>209.87340365999998</v>
      </c>
      <c r="M120" s="191">
        <v>358.59</v>
      </c>
      <c r="N120" s="191">
        <f>+O120*Index!$B$13</f>
        <v>212.87585928000001</v>
      </c>
      <c r="O120" s="191">
        <v>363.72</v>
      </c>
      <c r="P120" s="191">
        <f>+Q120*Index!$B$13</f>
        <v>226.36642497999998</v>
      </c>
      <c r="Q120" s="191">
        <v>386.77</v>
      </c>
      <c r="R120" s="191">
        <f>+S120*Index!$B$13</f>
        <v>223.76195567999997</v>
      </c>
      <c r="S120" s="191">
        <v>382.32</v>
      </c>
      <c r="T120" s="191">
        <f>+U120*Index!$B$13</f>
        <v>199.17459494</v>
      </c>
      <c r="U120" s="191">
        <v>340.31</v>
      </c>
      <c r="V120" s="191">
        <f>+W120*Index!$B$13</f>
        <v>214.02299631999998</v>
      </c>
      <c r="W120" s="191">
        <v>365.68</v>
      </c>
      <c r="X120" s="191">
        <f>+Y120*Index!$B$13</f>
        <v>232.01431908</v>
      </c>
      <c r="Y120" s="191">
        <v>396.42</v>
      </c>
      <c r="AA120" s="184"/>
    </row>
    <row r="121" spans="1:27" ht="14.25" customHeight="1">
      <c r="A121" s="176" t="s">
        <v>116</v>
      </c>
      <c r="B121" s="171">
        <f>+C121*Index!$B$13</f>
        <v>397.5181008</v>
      </c>
      <c r="C121" s="171">
        <v>679.2</v>
      </c>
      <c r="D121" s="171">
        <f>+E121*Index!$B$13</f>
        <v>356.91764342</v>
      </c>
      <c r="E121" s="171">
        <v>609.83</v>
      </c>
      <c r="F121" s="171">
        <f>+G121*Index!$B$13</f>
        <v>390.50651827999997</v>
      </c>
      <c r="G121" s="171">
        <v>667.22</v>
      </c>
      <c r="H121" s="171">
        <f>+I121*Index!$B$13</f>
        <v>379.08782254</v>
      </c>
      <c r="I121" s="171">
        <v>647.71</v>
      </c>
      <c r="J121" s="171">
        <f>+K121*Index!$B$13</f>
        <v>413.36146798</v>
      </c>
      <c r="K121" s="171">
        <v>706.27</v>
      </c>
      <c r="L121" s="171">
        <f>+M121*Index!$B$13</f>
        <v>449.82403818</v>
      </c>
      <c r="M121" s="171">
        <v>768.57</v>
      </c>
      <c r="N121" s="171">
        <f>+O121*Index!$B$13</f>
        <v>483.06760138</v>
      </c>
      <c r="O121" s="171">
        <v>825.37</v>
      </c>
      <c r="P121" s="171">
        <f>+Q121*Index!$B$13</f>
        <v>534.9521414799999</v>
      </c>
      <c r="Q121" s="171">
        <v>914.02</v>
      </c>
      <c r="R121" s="171">
        <f>+S121*Index!$B$13</f>
        <v>520.7826579399999</v>
      </c>
      <c r="S121" s="171">
        <v>889.81</v>
      </c>
      <c r="T121" s="171">
        <f>+U121*Index!$B$13</f>
        <v>488.80913931999993</v>
      </c>
      <c r="U121" s="171">
        <v>835.18</v>
      </c>
      <c r="V121" s="171">
        <f>+W121*Index!$B$13</f>
        <v>443.3157913</v>
      </c>
      <c r="W121" s="171">
        <v>757.45</v>
      </c>
      <c r="X121" s="171">
        <f>+Y121*Index!$B$13</f>
        <v>392.86517249999997</v>
      </c>
      <c r="Y121" s="171">
        <v>671.25</v>
      </c>
      <c r="AA121" s="184"/>
    </row>
    <row r="122" spans="1:27" ht="14.25" customHeight="1">
      <c r="A122" s="172" t="s">
        <v>117</v>
      </c>
      <c r="B122" s="191">
        <f>+C122*Index!$B$13</f>
        <v>34.87062492</v>
      </c>
      <c r="C122" s="187">
        <v>59.58</v>
      </c>
      <c r="D122" s="191">
        <f>+E122*Index!$B$13</f>
        <v>36.23431333999999</v>
      </c>
      <c r="E122" s="191">
        <v>61.91</v>
      </c>
      <c r="F122" s="191">
        <f>+G122*Index!$B$13</f>
        <v>40.59460464</v>
      </c>
      <c r="G122" s="187">
        <v>69.36</v>
      </c>
      <c r="H122" s="191">
        <f>+I122*Index!$B$13</f>
        <v>41.566159479999996</v>
      </c>
      <c r="I122" s="187">
        <v>71.02</v>
      </c>
      <c r="J122" s="191">
        <f>+K122*Index!$B$13</f>
        <v>45.87962886</v>
      </c>
      <c r="K122" s="191">
        <v>78.39</v>
      </c>
      <c r="L122" s="191">
        <f>+M122*Index!$B$13</f>
        <v>45.52846446</v>
      </c>
      <c r="M122" s="191">
        <v>77.79</v>
      </c>
      <c r="N122" s="191">
        <f>+O122*Index!$B$13</f>
        <v>47.36037208</v>
      </c>
      <c r="O122" s="191">
        <v>80.92</v>
      </c>
      <c r="P122" s="191">
        <f>+Q122*Index!$B$13</f>
        <v>51.193916779999995</v>
      </c>
      <c r="Q122" s="191">
        <v>87.47</v>
      </c>
      <c r="R122" s="191">
        <f>+S122*Index!$B$13</f>
        <v>51.91965653999999</v>
      </c>
      <c r="S122" s="191">
        <v>88.71</v>
      </c>
      <c r="T122" s="191">
        <f>+U122*Index!$B$13</f>
        <v>50.187245499999996</v>
      </c>
      <c r="U122" s="191">
        <v>85.75</v>
      </c>
      <c r="V122" s="191">
        <f>+W122*Index!$B$13</f>
        <v>43.00008078</v>
      </c>
      <c r="W122" s="191">
        <v>73.47</v>
      </c>
      <c r="X122" s="191">
        <f>+Y122*Index!$B$13</f>
        <v>34.55457696</v>
      </c>
      <c r="Y122" s="191">
        <v>59.04</v>
      </c>
      <c r="AA122" s="184"/>
    </row>
    <row r="123" spans="1:27" ht="14.25" customHeight="1">
      <c r="A123" s="172"/>
      <c r="B123" s="187"/>
      <c r="C123" s="187"/>
      <c r="D123" s="191"/>
      <c r="F123" s="191"/>
      <c r="G123" s="187"/>
      <c r="H123" s="191"/>
      <c r="I123" s="187"/>
      <c r="J123" s="191"/>
      <c r="L123" s="191"/>
      <c r="N123" s="191"/>
      <c r="P123" s="191"/>
      <c r="R123" s="191"/>
      <c r="T123" s="191"/>
      <c r="V123" s="191"/>
      <c r="X123" s="191"/>
      <c r="AA123" s="184"/>
    </row>
    <row r="124" spans="1:25" ht="14.25" customHeight="1" thickBot="1">
      <c r="A124" s="172"/>
      <c r="B124" s="260">
        <v>2016</v>
      </c>
      <c r="C124" s="261"/>
      <c r="D124" s="261"/>
      <c r="E124" s="261"/>
      <c r="F124" s="261"/>
      <c r="G124" s="261"/>
      <c r="H124" s="261"/>
      <c r="I124" s="261"/>
      <c r="J124" s="261"/>
      <c r="K124" s="261"/>
      <c r="L124" s="261"/>
      <c r="M124" s="261"/>
      <c r="N124" s="261"/>
      <c r="O124" s="261"/>
      <c r="P124" s="261"/>
      <c r="Q124" s="261"/>
      <c r="R124" s="261"/>
      <c r="S124" s="261"/>
      <c r="T124" s="261"/>
      <c r="U124" s="261"/>
      <c r="V124" s="261"/>
      <c r="W124" s="261"/>
      <c r="X124" s="261"/>
      <c r="Y124" s="192"/>
    </row>
    <row r="125" spans="1:38" s="169" customFormat="1" ht="15.75" thickBot="1">
      <c r="A125" s="168"/>
      <c r="B125" s="262" t="s">
        <v>96</v>
      </c>
      <c r="C125" s="258"/>
      <c r="D125" s="257" t="s">
        <v>97</v>
      </c>
      <c r="E125" s="258"/>
      <c r="F125" s="257" t="s">
        <v>98</v>
      </c>
      <c r="G125" s="258"/>
      <c r="H125" s="257" t="s">
        <v>99</v>
      </c>
      <c r="I125" s="258"/>
      <c r="J125" s="257" t="s">
        <v>100</v>
      </c>
      <c r="K125" s="258"/>
      <c r="L125" s="257" t="s">
        <v>101</v>
      </c>
      <c r="M125" s="258"/>
      <c r="N125" s="257" t="s">
        <v>102</v>
      </c>
      <c r="O125" s="258"/>
      <c r="P125" s="257" t="s">
        <v>103</v>
      </c>
      <c r="Q125" s="258"/>
      <c r="R125" s="257" t="s">
        <v>104</v>
      </c>
      <c r="S125" s="258"/>
      <c r="T125" s="257" t="s">
        <v>105</v>
      </c>
      <c r="U125" s="258"/>
      <c r="V125" s="257" t="s">
        <v>106</v>
      </c>
      <c r="W125" s="258"/>
      <c r="X125" s="257" t="s">
        <v>107</v>
      </c>
      <c r="Y125" s="259"/>
      <c r="AI125" s="169" t="s">
        <v>108</v>
      </c>
      <c r="AJ125" s="169" t="s">
        <v>109</v>
      </c>
      <c r="AK125" s="169" t="s">
        <v>110</v>
      </c>
      <c r="AL125" s="169" t="s">
        <v>111</v>
      </c>
    </row>
    <row r="126" spans="2:25" s="170" customFormat="1" ht="15">
      <c r="B126" s="170" t="s">
        <v>112</v>
      </c>
      <c r="C126" s="171" t="s">
        <v>113</v>
      </c>
      <c r="D126" s="170" t="s">
        <v>112</v>
      </c>
      <c r="E126" s="171" t="s">
        <v>113</v>
      </c>
      <c r="F126" s="170" t="s">
        <v>112</v>
      </c>
      <c r="G126" s="171" t="s">
        <v>113</v>
      </c>
      <c r="H126" s="170" t="s">
        <v>112</v>
      </c>
      <c r="I126" s="171" t="s">
        <v>113</v>
      </c>
      <c r="J126" s="170" t="s">
        <v>112</v>
      </c>
      <c r="K126" s="171" t="s">
        <v>113</v>
      </c>
      <c r="L126" s="170" t="s">
        <v>112</v>
      </c>
      <c r="M126" s="171" t="s">
        <v>113</v>
      </c>
      <c r="N126" s="170" t="s">
        <v>112</v>
      </c>
      <c r="O126" s="171" t="s">
        <v>113</v>
      </c>
      <c r="P126" s="170" t="s">
        <v>112</v>
      </c>
      <c r="Q126" s="171" t="s">
        <v>113</v>
      </c>
      <c r="R126" s="170" t="s">
        <v>112</v>
      </c>
      <c r="S126" s="171" t="s">
        <v>113</v>
      </c>
      <c r="T126" s="170" t="s">
        <v>112</v>
      </c>
      <c r="U126" s="171" t="s">
        <v>113</v>
      </c>
      <c r="V126" s="170" t="s">
        <v>112</v>
      </c>
      <c r="W126" s="171" t="s">
        <v>113</v>
      </c>
      <c r="X126" s="170" t="s">
        <v>112</v>
      </c>
      <c r="Y126" s="171" t="s">
        <v>113</v>
      </c>
    </row>
    <row r="127" spans="1:27" ht="14.25" customHeight="1">
      <c r="A127" s="172" t="s">
        <v>114</v>
      </c>
      <c r="B127" s="191">
        <f>+C127*Index!$B$13</f>
        <v>127.51364638</v>
      </c>
      <c r="C127" s="187">
        <v>217.87</v>
      </c>
      <c r="D127" s="191">
        <f>+E127*Index!$B$13</f>
        <v>146.7574555</v>
      </c>
      <c r="E127" s="191">
        <v>250.75</v>
      </c>
      <c r="F127" s="191">
        <f>+G127*Index!$B$13</f>
        <v>157.89521971999997</v>
      </c>
      <c r="G127" s="187">
        <v>269.78</v>
      </c>
      <c r="H127" s="191">
        <f>+I127*Index!$B$13</f>
        <v>178.18666929999998</v>
      </c>
      <c r="I127" s="193">
        <v>304.45</v>
      </c>
      <c r="J127" s="191">
        <f>+K127*Index!$B$13</f>
        <v>215.40424296</v>
      </c>
      <c r="K127" s="191">
        <v>368.04</v>
      </c>
      <c r="L127" s="191">
        <f>+M127*Index!$B$13</f>
        <v>231.55195261999998</v>
      </c>
      <c r="M127" s="191">
        <v>395.63</v>
      </c>
      <c r="N127" s="191">
        <f>+O127*Index!$B$13</f>
        <v>272.04120794</v>
      </c>
      <c r="O127" s="191">
        <v>464.81</v>
      </c>
      <c r="P127" s="191">
        <f>+Q127*Index!$B$13</f>
        <v>278.25096508</v>
      </c>
      <c r="Q127" s="191">
        <v>475.42</v>
      </c>
      <c r="R127" s="191">
        <f>+S127*Index!$B$13</f>
        <v>250.56750487999997</v>
      </c>
      <c r="S127" s="191">
        <v>428.12</v>
      </c>
      <c r="T127" s="191">
        <f>+U127*Index!$B$13</f>
        <v>242.29173052</v>
      </c>
      <c r="U127" s="191">
        <v>413.98</v>
      </c>
      <c r="V127" s="191">
        <f>+W127*Index!$B$13</f>
        <v>199.3150607</v>
      </c>
      <c r="W127" s="191">
        <v>340.55</v>
      </c>
      <c r="X127" s="191">
        <f>+Y127*Index!$B$13</f>
        <v>144.83775677999998</v>
      </c>
      <c r="Y127" s="191">
        <v>247.47</v>
      </c>
      <c r="AA127" s="184"/>
    </row>
    <row r="128" spans="1:27" ht="14.25" customHeight="1">
      <c r="A128" s="172" t="s">
        <v>115</v>
      </c>
      <c r="B128" s="191">
        <f>+C128*Index!$B$13</f>
        <v>217.95018485999998</v>
      </c>
      <c r="C128" s="187">
        <v>372.39</v>
      </c>
      <c r="D128" s="191">
        <f>+E128*Index!$B$13</f>
        <v>182.45331676</v>
      </c>
      <c r="E128" s="191">
        <v>311.74</v>
      </c>
      <c r="F128" s="191">
        <f>+G128*Index!$B$13</f>
        <v>180.86722421999997</v>
      </c>
      <c r="G128" s="187">
        <v>309.03</v>
      </c>
      <c r="H128" s="191">
        <f>+I128*Index!$B$13</f>
        <v>171.91253202</v>
      </c>
      <c r="I128" s="193">
        <v>293.73</v>
      </c>
      <c r="J128" s="191">
        <f>+K128*Index!$B$13</f>
        <v>168.10825102</v>
      </c>
      <c r="K128" s="191">
        <v>287.23</v>
      </c>
      <c r="L128" s="191">
        <f>+M128*Index!$B$13</f>
        <v>184.04526203999998</v>
      </c>
      <c r="M128" s="191">
        <v>314.46</v>
      </c>
      <c r="N128" s="191">
        <f>+O128*Index!$B$13</f>
        <v>204.60008491999997</v>
      </c>
      <c r="O128" s="191">
        <v>349.58</v>
      </c>
      <c r="P128" s="191">
        <f>+Q128*Index!$B$13</f>
        <v>211.82821882</v>
      </c>
      <c r="Q128" s="191">
        <v>361.93</v>
      </c>
      <c r="R128" s="191">
        <f>+S128*Index!$B$13</f>
        <v>205.95206785999997</v>
      </c>
      <c r="S128" s="191">
        <v>351.89</v>
      </c>
      <c r="T128" s="191">
        <f>+U128*Index!$B$13</f>
        <v>183.05029624</v>
      </c>
      <c r="U128" s="191">
        <v>312.76</v>
      </c>
      <c r="V128" s="191">
        <f>+W128*Index!$B$13</f>
        <v>185.66061828</v>
      </c>
      <c r="W128" s="191">
        <v>317.22</v>
      </c>
      <c r="X128" s="191">
        <f>+Y128*Index!$B$13</f>
        <v>185.83034773999998</v>
      </c>
      <c r="Y128" s="191">
        <v>317.51</v>
      </c>
      <c r="AA128" s="184"/>
    </row>
    <row r="129" spans="1:27" ht="14.25" customHeight="1">
      <c r="A129" s="176" t="s">
        <v>116</v>
      </c>
      <c r="B129" s="171">
        <f>+C129*Index!$B$13</f>
        <v>350.22210886</v>
      </c>
      <c r="C129" s="171">
        <v>598.39</v>
      </c>
      <c r="D129" s="171">
        <f>+E129*Index!$B$13</f>
        <v>333.8695533</v>
      </c>
      <c r="E129" s="171">
        <v>570.45</v>
      </c>
      <c r="F129" s="171">
        <f>+G129*Index!$B$13</f>
        <v>345.53991685999995</v>
      </c>
      <c r="G129" s="171">
        <v>590.39</v>
      </c>
      <c r="H129" s="171">
        <f>+I129*Index!$B$13</f>
        <v>357.81896537999995</v>
      </c>
      <c r="I129" s="171">
        <v>611.37</v>
      </c>
      <c r="J129" s="171">
        <f>+K129*Index!$B$13</f>
        <v>392.50815536</v>
      </c>
      <c r="K129" s="171">
        <v>670.64</v>
      </c>
      <c r="L129" s="171">
        <f>+M129*Index!$B$13</f>
        <v>426.38966722</v>
      </c>
      <c r="M129" s="171">
        <v>728.53</v>
      </c>
      <c r="N129" s="171">
        <f>+O129*Index!$B$13</f>
        <v>488.26483449999995</v>
      </c>
      <c r="O129" s="171">
        <v>834.25</v>
      </c>
      <c r="P129" s="171">
        <f>+Q129*Index!$B$13</f>
        <v>500.49120836</v>
      </c>
      <c r="Q129" s="171">
        <v>855.14</v>
      </c>
      <c r="R129" s="171">
        <f>+S129*Index!$B$13</f>
        <v>468.34796028</v>
      </c>
      <c r="S129" s="171">
        <v>800.22</v>
      </c>
      <c r="T129" s="171">
        <f>+U129*Index!$B$13</f>
        <v>435.87110601999996</v>
      </c>
      <c r="U129" s="171">
        <v>744.73</v>
      </c>
      <c r="V129" s="171">
        <f>+W129*Index!$B$13</f>
        <v>394.74390204</v>
      </c>
      <c r="W129" s="171">
        <v>674.46</v>
      </c>
      <c r="X129" s="171">
        <f>+Y129*Index!$B$13</f>
        <v>338.82097133999997</v>
      </c>
      <c r="Y129" s="171">
        <v>578.91</v>
      </c>
      <c r="AA129" s="184"/>
    </row>
    <row r="130" spans="1:27" ht="14.25" customHeight="1">
      <c r="A130" s="172" t="s">
        <v>117</v>
      </c>
      <c r="B130" s="191">
        <f>+C130*Index!$B$13</f>
        <v>35.26861124</v>
      </c>
      <c r="C130" s="187">
        <v>60.26</v>
      </c>
      <c r="D130" s="191">
        <f>+E130*Index!$B$13</f>
        <v>37.937460679999994</v>
      </c>
      <c r="E130" s="191">
        <v>64.82</v>
      </c>
      <c r="F130" s="191">
        <f>+G130*Index!$B$13</f>
        <v>37.55703258</v>
      </c>
      <c r="G130" s="187">
        <v>64.17</v>
      </c>
      <c r="H130" s="191">
        <f>+I130*Index!$B$13</f>
        <v>42.09875882</v>
      </c>
      <c r="I130" s="187">
        <v>71.93</v>
      </c>
      <c r="J130" s="191">
        <f>+K130*Index!$B$13</f>
        <v>43.61461848</v>
      </c>
      <c r="K130" s="191">
        <v>74.52</v>
      </c>
      <c r="L130" s="191">
        <f>+M130*Index!$B$13</f>
        <v>45.850365159999996</v>
      </c>
      <c r="M130" s="191">
        <v>78.34</v>
      </c>
      <c r="N130" s="191">
        <f>+O130*Index!$B$13</f>
        <v>50.33941674</v>
      </c>
      <c r="O130" s="191">
        <v>86.01</v>
      </c>
      <c r="P130" s="191">
        <f>+Q130*Index!$B$13</f>
        <v>47.66471455999999</v>
      </c>
      <c r="Q130" s="191">
        <v>81.44</v>
      </c>
      <c r="R130" s="191">
        <f>+S130*Index!$B$13</f>
        <v>48.285104999999994</v>
      </c>
      <c r="S130" s="191">
        <v>82.5</v>
      </c>
      <c r="T130" s="191">
        <f>+U130*Index!$B$13</f>
        <v>47.377930299999996</v>
      </c>
      <c r="U130" s="191">
        <v>80.95</v>
      </c>
      <c r="V130" s="191">
        <f>+W130*Index!$B$13</f>
        <v>41.554454</v>
      </c>
      <c r="W130" s="191">
        <v>71</v>
      </c>
      <c r="X130" s="191">
        <f>+Y130*Index!$B$13</f>
        <v>34.57213518</v>
      </c>
      <c r="Y130" s="191">
        <v>59.07</v>
      </c>
      <c r="AA130" s="184"/>
    </row>
    <row r="131" spans="1:27" ht="14.25" customHeight="1">
      <c r="A131" s="172"/>
      <c r="B131" s="191"/>
      <c r="C131" s="187"/>
      <c r="D131" s="191"/>
      <c r="F131" s="191"/>
      <c r="G131" s="187"/>
      <c r="H131" s="191"/>
      <c r="I131" s="187"/>
      <c r="J131" s="191"/>
      <c r="L131" s="191"/>
      <c r="N131" s="191"/>
      <c r="P131" s="191"/>
      <c r="R131" s="191"/>
      <c r="T131" s="191"/>
      <c r="V131" s="191"/>
      <c r="X131" s="191"/>
      <c r="AA131" s="184"/>
    </row>
    <row r="132" spans="1:25" ht="14.25" customHeight="1" thickBot="1">
      <c r="A132" s="172"/>
      <c r="B132" s="260">
        <v>2017</v>
      </c>
      <c r="C132" s="261"/>
      <c r="D132" s="261"/>
      <c r="E132" s="261"/>
      <c r="F132" s="261"/>
      <c r="G132" s="261"/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/>
      <c r="S132" s="261"/>
      <c r="T132" s="261"/>
      <c r="U132" s="261"/>
      <c r="V132" s="261"/>
      <c r="W132" s="261"/>
      <c r="X132" s="261"/>
      <c r="Y132" s="192"/>
    </row>
    <row r="133" spans="1:38" s="169" customFormat="1" ht="15.75" thickBot="1">
      <c r="A133" s="168"/>
      <c r="B133" s="262" t="s">
        <v>96</v>
      </c>
      <c r="C133" s="258"/>
      <c r="D133" s="257" t="s">
        <v>97</v>
      </c>
      <c r="E133" s="258"/>
      <c r="F133" s="257" t="s">
        <v>98</v>
      </c>
      <c r="G133" s="258"/>
      <c r="H133" s="257" t="s">
        <v>99</v>
      </c>
      <c r="I133" s="258"/>
      <c r="J133" s="257" t="s">
        <v>100</v>
      </c>
      <c r="K133" s="258"/>
      <c r="L133" s="257" t="s">
        <v>101</v>
      </c>
      <c r="M133" s="258"/>
      <c r="N133" s="257" t="s">
        <v>102</v>
      </c>
      <c r="O133" s="258"/>
      <c r="P133" s="257" t="s">
        <v>103</v>
      </c>
      <c r="Q133" s="258"/>
      <c r="R133" s="257" t="s">
        <v>104</v>
      </c>
      <c r="S133" s="258"/>
      <c r="T133" s="257" t="s">
        <v>105</v>
      </c>
      <c r="U133" s="258"/>
      <c r="V133" s="257" t="s">
        <v>106</v>
      </c>
      <c r="W133" s="258"/>
      <c r="X133" s="257" t="s">
        <v>107</v>
      </c>
      <c r="Y133" s="259"/>
      <c r="AI133" s="169" t="s">
        <v>108</v>
      </c>
      <c r="AJ133" s="169" t="s">
        <v>109</v>
      </c>
      <c r="AK133" s="169" t="s">
        <v>110</v>
      </c>
      <c r="AL133" s="169" t="s">
        <v>111</v>
      </c>
    </row>
    <row r="134" spans="2:25" s="170" customFormat="1" ht="15">
      <c r="B134" s="170" t="s">
        <v>112</v>
      </c>
      <c r="C134" s="171" t="s">
        <v>113</v>
      </c>
      <c r="D134" s="170" t="s">
        <v>112</v>
      </c>
      <c r="E134" s="171" t="s">
        <v>113</v>
      </c>
      <c r="F134" s="170" t="s">
        <v>112</v>
      </c>
      <c r="G134" s="171" t="s">
        <v>113</v>
      </c>
      <c r="H134" s="170" t="s">
        <v>112</v>
      </c>
      <c r="I134" s="171" t="s">
        <v>113</v>
      </c>
      <c r="J134" s="170" t="s">
        <v>112</v>
      </c>
      <c r="K134" s="171" t="s">
        <v>113</v>
      </c>
      <c r="L134" s="170" t="s">
        <v>112</v>
      </c>
      <c r="M134" s="171" t="s">
        <v>113</v>
      </c>
      <c r="N134" s="170" t="s">
        <v>112</v>
      </c>
      <c r="O134" s="171" t="s">
        <v>113</v>
      </c>
      <c r="P134" s="170" t="s">
        <v>112</v>
      </c>
      <c r="Q134" s="171" t="s">
        <v>113</v>
      </c>
      <c r="R134" s="170" t="s">
        <v>112</v>
      </c>
      <c r="S134" s="171" t="s">
        <v>113</v>
      </c>
      <c r="T134" s="170" t="s">
        <v>112</v>
      </c>
      <c r="U134" s="171" t="s">
        <v>113</v>
      </c>
      <c r="V134" s="170" t="s">
        <v>112</v>
      </c>
      <c r="W134" s="171" t="s">
        <v>113</v>
      </c>
      <c r="X134" s="170" t="s">
        <v>112</v>
      </c>
      <c r="Y134" s="171" t="s">
        <v>113</v>
      </c>
    </row>
    <row r="135" spans="1:27" ht="14.25" customHeight="1">
      <c r="A135" s="172" t="s">
        <v>114</v>
      </c>
      <c r="B135" s="191">
        <f>+C135*Index!$B$13</f>
        <v>124.88576611999999</v>
      </c>
      <c r="C135" s="187">
        <v>213.38</v>
      </c>
      <c r="D135" s="191">
        <f>+E135*Index!$B$13</f>
        <v>143.03511285999997</v>
      </c>
      <c r="E135" s="191">
        <v>244.39</v>
      </c>
      <c r="F135" s="191">
        <f>+G135*Index!$B$13</f>
        <v>168.01460717999998</v>
      </c>
      <c r="G135" s="187">
        <v>287.07</v>
      </c>
      <c r="H135" s="191">
        <f>+I135*Index!$B$13</f>
        <v>209.31739335999998</v>
      </c>
      <c r="I135" s="193">
        <v>357.64</v>
      </c>
      <c r="J135" s="191">
        <f>+K135*Index!$B$13</f>
        <v>212.12670856</v>
      </c>
      <c r="K135" s="191">
        <v>362.44</v>
      </c>
      <c r="L135" s="191">
        <f>+M135*Index!$B$13</f>
        <v>225.74603453999998</v>
      </c>
      <c r="M135" s="191">
        <v>385.71</v>
      </c>
      <c r="N135" s="191">
        <f>+O135*Index!$B$13</f>
        <v>251.15863162</v>
      </c>
      <c r="O135" s="191">
        <v>429.13</v>
      </c>
      <c r="P135" s="191">
        <f>+Q135*Index!$B$13</f>
        <v>256.0866387</v>
      </c>
      <c r="Q135" s="191">
        <v>437.55</v>
      </c>
      <c r="R135" s="191">
        <f>+S135*Index!$B$13</f>
        <v>238.43477485999998</v>
      </c>
      <c r="S135" s="191">
        <v>407.39</v>
      </c>
      <c r="T135" s="191">
        <f>+U135*Index!$B$13</f>
        <v>210.47623588</v>
      </c>
      <c r="U135" s="191">
        <v>359.62</v>
      </c>
      <c r="V135" s="191">
        <f>+W135*Index!$B$13</f>
        <v>173.51618278</v>
      </c>
      <c r="W135" s="191">
        <v>296.47</v>
      </c>
      <c r="X135" s="191">
        <f>+Y135*Index!$B$13</f>
        <v>120.4201255</v>
      </c>
      <c r="Y135" s="191">
        <v>205.75</v>
      </c>
      <c r="AA135" s="184"/>
    </row>
    <row r="136" spans="1:27" ht="14.25" customHeight="1">
      <c r="A136" s="172" t="s">
        <v>115</v>
      </c>
      <c r="B136" s="191">
        <f>+C136*Index!$B$13</f>
        <v>198.78246135999999</v>
      </c>
      <c r="C136" s="187">
        <v>339.64</v>
      </c>
      <c r="D136" s="191">
        <f>+E136*Index!$B$13</f>
        <v>180.87307696</v>
      </c>
      <c r="E136" s="191">
        <v>309.04</v>
      </c>
      <c r="F136" s="191">
        <f>+G136*Index!$B$13</f>
        <v>181.97924482</v>
      </c>
      <c r="G136" s="187">
        <v>310.93</v>
      </c>
      <c r="H136" s="191">
        <f>+I136*Index!$B$13</f>
        <v>167.9443743</v>
      </c>
      <c r="I136" s="193">
        <v>286.95</v>
      </c>
      <c r="J136" s="191">
        <f>+K136*Index!$B$13</f>
        <v>184.69491617999998</v>
      </c>
      <c r="K136" s="191">
        <v>315.57</v>
      </c>
      <c r="L136" s="191">
        <f>+M136*Index!$B$13</f>
        <v>194.68554335999997</v>
      </c>
      <c r="M136" s="191">
        <v>332.64</v>
      </c>
      <c r="N136" s="191">
        <f>+O136*Index!$B$13</f>
        <v>207.1577323</v>
      </c>
      <c r="O136" s="191">
        <v>353.95</v>
      </c>
      <c r="P136" s="191">
        <f>+Q136*Index!$B$13</f>
        <v>206.59001652</v>
      </c>
      <c r="Q136" s="191">
        <v>352.98</v>
      </c>
      <c r="R136" s="191">
        <f>+S136*Index!$B$13</f>
        <v>210.406003</v>
      </c>
      <c r="S136" s="191">
        <v>359.5</v>
      </c>
      <c r="T136" s="191">
        <f>+U136*Index!$B$13</f>
        <v>180.51020708</v>
      </c>
      <c r="U136" s="191">
        <v>308.42</v>
      </c>
      <c r="V136" s="191">
        <f>+W136*Index!$B$13</f>
        <v>181.94412838</v>
      </c>
      <c r="W136" s="191">
        <v>310.87</v>
      </c>
      <c r="X136" s="191">
        <f>+Y136*Index!$B$13</f>
        <v>205.10927329999998</v>
      </c>
      <c r="Y136" s="191">
        <v>350.45</v>
      </c>
      <c r="AA136" s="184"/>
    </row>
    <row r="137" spans="1:27" ht="14.25" customHeight="1">
      <c r="A137" s="176" t="s">
        <v>116</v>
      </c>
      <c r="B137" s="171">
        <f>+C137*Index!$B$13</f>
        <v>330.96074152</v>
      </c>
      <c r="C137" s="171">
        <v>565.48</v>
      </c>
      <c r="D137" s="171">
        <f>+E137*Index!$B$13</f>
        <v>331.72745045999994</v>
      </c>
      <c r="E137" s="171">
        <v>566.79</v>
      </c>
      <c r="F137" s="171">
        <f>+G137*Index!$B$13</f>
        <v>357.84237633999993</v>
      </c>
      <c r="G137" s="171">
        <v>611.41</v>
      </c>
      <c r="H137" s="171">
        <f>+I137*Index!$B$13</f>
        <v>387.4865044399999</v>
      </c>
      <c r="I137" s="171">
        <v>662.06</v>
      </c>
      <c r="J137" s="171">
        <f>+K137*Index!$B$13</f>
        <v>407.39752592</v>
      </c>
      <c r="K137" s="171">
        <v>696.08</v>
      </c>
      <c r="L137" s="171">
        <f>+M137*Index!$B$13</f>
        <v>430.11200985999994</v>
      </c>
      <c r="M137" s="171">
        <v>734.89</v>
      </c>
      <c r="N137" s="171">
        <f>+O137*Index!$B$13</f>
        <v>469.17319661999994</v>
      </c>
      <c r="O137" s="171">
        <v>801.63</v>
      </c>
      <c r="P137" s="171">
        <f>+Q137*Index!$B$13</f>
        <v>473.49251874</v>
      </c>
      <c r="Q137" s="171">
        <v>809.01</v>
      </c>
      <c r="R137" s="171">
        <f>+S137*Index!$B$13</f>
        <v>448.84077785999995</v>
      </c>
      <c r="S137" s="171">
        <v>766.89</v>
      </c>
      <c r="T137" s="171">
        <f>+U137*Index!$B$13</f>
        <v>398.60085769999995</v>
      </c>
      <c r="U137" s="171">
        <v>681.05</v>
      </c>
      <c r="V137" s="171">
        <f>+W137*Index!$B$13</f>
        <v>362.09731831999994</v>
      </c>
      <c r="W137" s="171">
        <v>618.68</v>
      </c>
      <c r="X137" s="171">
        <f>+Y137*Index!$B$13</f>
        <v>330.21744354</v>
      </c>
      <c r="Y137" s="171">
        <v>564.21</v>
      </c>
      <c r="AA137" s="184"/>
    </row>
    <row r="138" spans="1:27" ht="14.25" customHeight="1">
      <c r="A138" s="172" t="s">
        <v>117</v>
      </c>
      <c r="B138" s="191">
        <f>+C138*Index!$B$13</f>
        <v>35.210083839999996</v>
      </c>
      <c r="C138" s="187">
        <v>60.16</v>
      </c>
      <c r="D138" s="191">
        <f>+E138*Index!$B$13</f>
        <v>39.49428952</v>
      </c>
      <c r="E138" s="191">
        <v>67.48</v>
      </c>
      <c r="F138" s="191">
        <f>+G138*Index!$B$13</f>
        <v>40.66483752</v>
      </c>
      <c r="G138" s="187">
        <v>69.48</v>
      </c>
      <c r="H138" s="191">
        <f>+I138*Index!$B$13</f>
        <v>44.030163019999996</v>
      </c>
      <c r="I138" s="187">
        <v>75.23</v>
      </c>
      <c r="J138" s="191">
        <f>+K138*Index!$B$13</f>
        <v>46.295173399999996</v>
      </c>
      <c r="K138" s="191">
        <v>79.1</v>
      </c>
      <c r="L138" s="191">
        <f>+M138*Index!$B$13</f>
        <v>46.24835148</v>
      </c>
      <c r="M138" s="191">
        <v>79.02</v>
      </c>
      <c r="N138" s="191">
        <f>+O138*Index!$B$13</f>
        <v>47.38963578</v>
      </c>
      <c r="O138" s="191">
        <v>80.97</v>
      </c>
      <c r="P138" s="191">
        <f>+Q138*Index!$B$13</f>
        <v>45.96741996</v>
      </c>
      <c r="Q138" s="191">
        <v>78.54</v>
      </c>
      <c r="R138" s="191">
        <f>+S138*Index!$B$13</f>
        <v>46.271762439999996</v>
      </c>
      <c r="S138" s="191">
        <v>79.06</v>
      </c>
      <c r="T138" s="191">
        <f>+U138*Index!$B$13</f>
        <v>42.85961502</v>
      </c>
      <c r="U138" s="191">
        <v>73.23</v>
      </c>
      <c r="V138" s="191">
        <f>+W138*Index!$B$13</f>
        <v>37.328775719999996</v>
      </c>
      <c r="W138" s="191">
        <v>63.78</v>
      </c>
      <c r="X138" s="191">
        <f>+Y138*Index!$B$13</f>
        <v>32.37150494</v>
      </c>
      <c r="Y138" s="191">
        <v>55.31</v>
      </c>
      <c r="AA138" s="184"/>
    </row>
    <row r="139" spans="1:27" ht="14.25" customHeight="1">
      <c r="A139" s="172"/>
      <c r="B139" s="191"/>
      <c r="C139" s="187"/>
      <c r="D139" s="191"/>
      <c r="F139" s="191"/>
      <c r="G139" s="187"/>
      <c r="H139" s="191"/>
      <c r="I139" s="187"/>
      <c r="J139" s="191"/>
      <c r="L139" s="191"/>
      <c r="N139" s="191"/>
      <c r="P139" s="191"/>
      <c r="R139" s="191"/>
      <c r="T139" s="191"/>
      <c r="V139" s="191"/>
      <c r="X139" s="191"/>
      <c r="AA139" s="184"/>
    </row>
    <row r="140" spans="1:27" ht="14.25" customHeight="1" thickBot="1">
      <c r="A140" s="172"/>
      <c r="B140" s="260">
        <v>2018</v>
      </c>
      <c r="C140" s="261"/>
      <c r="D140" s="261"/>
      <c r="E140" s="261"/>
      <c r="F140" s="261"/>
      <c r="G140" s="261"/>
      <c r="H140" s="261"/>
      <c r="I140" s="261"/>
      <c r="J140" s="261"/>
      <c r="K140" s="261"/>
      <c r="L140" s="261"/>
      <c r="M140" s="261"/>
      <c r="N140" s="261"/>
      <c r="O140" s="261"/>
      <c r="P140" s="261"/>
      <c r="Q140" s="261"/>
      <c r="R140" s="261"/>
      <c r="S140" s="261"/>
      <c r="T140" s="261"/>
      <c r="U140" s="261"/>
      <c r="V140" s="261"/>
      <c r="W140" s="261"/>
      <c r="X140" s="261"/>
      <c r="Y140" s="192"/>
      <c r="AA140" s="184"/>
    </row>
    <row r="141" spans="1:27" ht="14.25" customHeight="1" thickBot="1">
      <c r="A141" s="168"/>
      <c r="B141" s="262" t="s">
        <v>96</v>
      </c>
      <c r="C141" s="258"/>
      <c r="D141" s="257" t="s">
        <v>97</v>
      </c>
      <c r="E141" s="258"/>
      <c r="F141" s="257" t="s">
        <v>98</v>
      </c>
      <c r="G141" s="258"/>
      <c r="H141" s="257" t="s">
        <v>99</v>
      </c>
      <c r="I141" s="258"/>
      <c r="J141" s="257" t="s">
        <v>100</v>
      </c>
      <c r="K141" s="258"/>
      <c r="L141" s="257" t="s">
        <v>101</v>
      </c>
      <c r="M141" s="258"/>
      <c r="N141" s="257" t="s">
        <v>102</v>
      </c>
      <c r="O141" s="258"/>
      <c r="P141" s="257" t="s">
        <v>103</v>
      </c>
      <c r="Q141" s="258"/>
      <c r="R141" s="257" t="s">
        <v>104</v>
      </c>
      <c r="S141" s="258"/>
      <c r="T141" s="257" t="s">
        <v>105</v>
      </c>
      <c r="U141" s="258"/>
      <c r="V141" s="257" t="s">
        <v>106</v>
      </c>
      <c r="W141" s="258"/>
      <c r="X141" s="257" t="s">
        <v>107</v>
      </c>
      <c r="Y141" s="259"/>
      <c r="AA141" s="184"/>
    </row>
    <row r="142" spans="1:27" ht="14.25" customHeight="1">
      <c r="A142" s="170"/>
      <c r="B142" s="170" t="s">
        <v>112</v>
      </c>
      <c r="C142" s="171" t="s">
        <v>113</v>
      </c>
      <c r="D142" s="170" t="s">
        <v>112</v>
      </c>
      <c r="E142" s="171" t="s">
        <v>113</v>
      </c>
      <c r="F142" s="170" t="s">
        <v>112</v>
      </c>
      <c r="G142" s="171" t="s">
        <v>113</v>
      </c>
      <c r="H142" s="170" t="s">
        <v>112</v>
      </c>
      <c r="I142" s="171" t="s">
        <v>113</v>
      </c>
      <c r="J142" s="170" t="s">
        <v>112</v>
      </c>
      <c r="K142" s="171" t="s">
        <v>113</v>
      </c>
      <c r="L142" s="170" t="s">
        <v>112</v>
      </c>
      <c r="M142" s="171" t="s">
        <v>113</v>
      </c>
      <c r="N142" s="170" t="s">
        <v>112</v>
      </c>
      <c r="O142" s="171" t="s">
        <v>113</v>
      </c>
      <c r="P142" s="170" t="s">
        <v>112</v>
      </c>
      <c r="Q142" s="171" t="s">
        <v>113</v>
      </c>
      <c r="R142" s="170" t="s">
        <v>112</v>
      </c>
      <c r="S142" s="171" t="s">
        <v>113</v>
      </c>
      <c r="T142" s="170" t="s">
        <v>112</v>
      </c>
      <c r="U142" s="171" t="s">
        <v>113</v>
      </c>
      <c r="V142" s="170" t="s">
        <v>112</v>
      </c>
      <c r="W142" s="171" t="s">
        <v>113</v>
      </c>
      <c r="X142" s="170" t="s">
        <v>112</v>
      </c>
      <c r="Y142" s="171" t="s">
        <v>113</v>
      </c>
      <c r="AA142" s="184"/>
    </row>
    <row r="143" spans="1:27" ht="14.25" customHeight="1">
      <c r="A143" s="172" t="s">
        <v>114</v>
      </c>
      <c r="B143" s="191">
        <f>+C143*Index!$B$13</f>
        <v>96.11369628</v>
      </c>
      <c r="C143" s="187">
        <v>164.22</v>
      </c>
      <c r="D143" s="191">
        <f>+E143*Index!$B$13</f>
        <v>120.76543715999999</v>
      </c>
      <c r="E143" s="187">
        <v>206.34</v>
      </c>
      <c r="F143" s="191">
        <f>+G143*Index!$B$13</f>
        <v>151.26991803999996</v>
      </c>
      <c r="G143" s="191">
        <v>258.46</v>
      </c>
      <c r="H143" s="191">
        <f>+I143*Index!$B$13</f>
        <v>165.91932626</v>
      </c>
      <c r="I143" s="193">
        <v>283.49</v>
      </c>
      <c r="J143" s="191">
        <f>+K143*Index!$B$13</f>
        <v>207.41525285999998</v>
      </c>
      <c r="K143" s="191">
        <v>354.39</v>
      </c>
      <c r="L143" s="191">
        <f>+M143*Index!$B$13</f>
        <v>215.97781147999999</v>
      </c>
      <c r="M143" s="191">
        <v>369.02</v>
      </c>
      <c r="N143" s="191">
        <f>+O143*Index!$B$13</f>
        <v>258.12339221999997</v>
      </c>
      <c r="O143" s="191">
        <v>441.03</v>
      </c>
      <c r="P143" s="191">
        <f>+Q143*Index!$B$13</f>
        <v>257.94195728</v>
      </c>
      <c r="Q143" s="191">
        <v>440.72</v>
      </c>
      <c r="R143" s="191">
        <f>+S143*Index!$B$13</f>
        <v>230.3345827</v>
      </c>
      <c r="S143" s="191">
        <v>393.55</v>
      </c>
      <c r="T143" s="191">
        <f>+U143*Index!$B$13</f>
        <v>213.46698602</v>
      </c>
      <c r="U143" s="191">
        <v>364.73</v>
      </c>
      <c r="V143" s="191">
        <f>+W143*Index!$B$13</f>
        <v>165.76715502</v>
      </c>
      <c r="W143" s="191">
        <v>283.23</v>
      </c>
      <c r="X143" s="191">
        <f>+Y143*Index!$B$13</f>
        <v>119.7763241</v>
      </c>
      <c r="Y143" s="191">
        <v>204.65</v>
      </c>
      <c r="AA143" s="184"/>
    </row>
    <row r="144" spans="1:27" ht="14.25" customHeight="1">
      <c r="A144" s="172" t="s">
        <v>115</v>
      </c>
      <c r="B144" s="191">
        <f>+C144*Index!$B$13</f>
        <v>197.27830717999998</v>
      </c>
      <c r="C144" s="187">
        <v>337.07</v>
      </c>
      <c r="D144" s="191">
        <f>+E144*Index!$B$13</f>
        <v>179.21675154</v>
      </c>
      <c r="E144" s="191">
        <v>306.21</v>
      </c>
      <c r="F144" s="191">
        <f>+G144*Index!$B$13</f>
        <v>178.33884053999998</v>
      </c>
      <c r="G144" s="191">
        <v>304.71</v>
      </c>
      <c r="H144" s="191">
        <f>+I144*Index!$B$13</f>
        <v>162.11504526</v>
      </c>
      <c r="I144" s="193">
        <v>276.99</v>
      </c>
      <c r="J144" s="191">
        <f>+K144*Index!$B$13</f>
        <v>166.15928859999997</v>
      </c>
      <c r="K144" s="191">
        <v>283.9</v>
      </c>
      <c r="L144" s="191">
        <f>+M144*Index!$B$13</f>
        <v>183.79359421999996</v>
      </c>
      <c r="M144" s="191">
        <v>314.03</v>
      </c>
      <c r="N144" s="191">
        <f>+O144*Index!$B$13</f>
        <v>194.22902964</v>
      </c>
      <c r="O144" s="191">
        <v>331.86</v>
      </c>
      <c r="P144" s="191">
        <f>+Q144*Index!$B$13</f>
        <v>201.0708827</v>
      </c>
      <c r="Q144" s="191">
        <v>343.55</v>
      </c>
      <c r="R144" s="191">
        <f>+S144*Index!$B$13</f>
        <v>186.80775531999998</v>
      </c>
      <c r="S144" s="191">
        <v>319.18</v>
      </c>
      <c r="T144" s="191">
        <f>+U144*Index!$B$13</f>
        <v>174.51700132</v>
      </c>
      <c r="U144" s="191">
        <v>298.18</v>
      </c>
      <c r="V144" s="191">
        <f>+W144*Index!$B$13</f>
        <v>167.1835181</v>
      </c>
      <c r="W144" s="191">
        <v>285.65</v>
      </c>
      <c r="X144" s="191">
        <f>+Y144*Index!$B$13</f>
        <v>184.3905737</v>
      </c>
      <c r="Y144" s="191">
        <v>315.05</v>
      </c>
      <c r="AA144" s="184"/>
    </row>
    <row r="145" spans="1:27" ht="14.25" customHeight="1">
      <c r="A145" s="176" t="s">
        <v>116</v>
      </c>
      <c r="B145" s="171">
        <f>+C145*Index!$B$13</f>
        <v>296.43542826</v>
      </c>
      <c r="C145" s="171">
        <v>506.49</v>
      </c>
      <c r="D145" s="171">
        <f>+E145*Index!$B$13</f>
        <v>304.00887381999996</v>
      </c>
      <c r="E145" s="223">
        <v>519.43</v>
      </c>
      <c r="F145" s="171">
        <f>+G145*Index!$B$13</f>
        <v>335.05765952</v>
      </c>
      <c r="G145" s="171">
        <v>572.48</v>
      </c>
      <c r="H145" s="171">
        <f>+I145*Index!$B$13</f>
        <v>337.93135485999994</v>
      </c>
      <c r="I145" s="171">
        <v>577.39</v>
      </c>
      <c r="J145" s="171">
        <f>+K145*Index!$B$13</f>
        <v>382.85113435999995</v>
      </c>
      <c r="K145" s="171">
        <v>654.14</v>
      </c>
      <c r="L145" s="171">
        <f>+M145*Index!$B$13</f>
        <v>409.62156711999995</v>
      </c>
      <c r="M145" s="171">
        <v>699.88</v>
      </c>
      <c r="N145" s="171">
        <f>+O145*Index!$B$13</f>
        <v>462.74103535999996</v>
      </c>
      <c r="O145" s="171">
        <v>790.64</v>
      </c>
      <c r="P145" s="171">
        <f>+Q145*Index!$B$13</f>
        <v>468.59962809999996</v>
      </c>
      <c r="Q145" s="171">
        <v>800.65</v>
      </c>
      <c r="R145" s="171">
        <f>+S145*Index!$B$13</f>
        <v>426.21408501999997</v>
      </c>
      <c r="S145" s="171">
        <v>728.23</v>
      </c>
      <c r="T145" s="171">
        <f>+U145*Index!$B$13</f>
        <v>396.58166239999997</v>
      </c>
      <c r="U145" s="171">
        <v>677.6</v>
      </c>
      <c r="V145" s="171">
        <f>+W145*Index!$B$13</f>
        <v>339.0784919</v>
      </c>
      <c r="W145" s="171">
        <v>579.35</v>
      </c>
      <c r="X145" s="171">
        <f>+Y145*Index!$B$13</f>
        <v>309.5806823</v>
      </c>
      <c r="Y145" s="171">
        <v>528.95</v>
      </c>
      <c r="AA145" s="184"/>
    </row>
    <row r="146" spans="1:27" ht="14.25" customHeight="1">
      <c r="A146" s="172" t="s">
        <v>117</v>
      </c>
      <c r="B146" s="191">
        <f>+C146*Index!$B$13</f>
        <v>32.93922072</v>
      </c>
      <c r="C146" s="187">
        <v>56.28</v>
      </c>
      <c r="D146" s="191">
        <f>+E146*Index!$B$13</f>
        <v>33.407439919999995</v>
      </c>
      <c r="E146" s="191">
        <v>57.08</v>
      </c>
      <c r="F146" s="191">
        <f>+G146*Index!$B$13</f>
        <v>40.36634778</v>
      </c>
      <c r="G146" s="187">
        <v>68.97</v>
      </c>
      <c r="H146" s="191">
        <f>+I146*Index!$B$13</f>
        <v>41.71833072</v>
      </c>
      <c r="I146" s="187">
        <v>71.28</v>
      </c>
      <c r="J146" s="191">
        <f>+K146*Index!$B$13</f>
        <v>44.51594044</v>
      </c>
      <c r="K146" s="191">
        <v>76.06</v>
      </c>
      <c r="L146" s="191">
        <f>+M146*Index!$B$13</f>
        <v>45.013423339999996</v>
      </c>
      <c r="M146" s="191">
        <v>76.91</v>
      </c>
      <c r="N146" s="191">
        <f>+O146*Index!$B$13</f>
        <v>46.739981639999996</v>
      </c>
      <c r="O146" s="191">
        <v>79.86</v>
      </c>
      <c r="P146" s="191">
        <f>+Q146*Index!$B$13</f>
        <v>45.49334802</v>
      </c>
      <c r="Q146" s="191">
        <v>77.73</v>
      </c>
      <c r="R146" s="191">
        <f>+S146*Index!$B$13</f>
        <v>44.867104839999996</v>
      </c>
      <c r="S146" s="191">
        <v>76.66</v>
      </c>
      <c r="T146" s="191">
        <f>+U146*Index!$B$13</f>
        <v>44.55690961999999</v>
      </c>
      <c r="U146" s="191">
        <v>76.13</v>
      </c>
      <c r="V146" s="191">
        <f>+W146*Index!$B$13</f>
        <v>39.42990938</v>
      </c>
      <c r="W146" s="191">
        <v>67.37</v>
      </c>
      <c r="X146" s="191">
        <f>+Y146*Index!$B$13</f>
        <v>33.290385119999996</v>
      </c>
      <c r="Y146" s="191">
        <v>56.88</v>
      </c>
      <c r="AA146" s="184"/>
    </row>
    <row r="147" spans="1:27" ht="15.75" customHeight="1">
      <c r="A147" s="172"/>
      <c r="B147" s="191"/>
      <c r="C147" s="187"/>
      <c r="D147" s="191"/>
      <c r="F147" s="191"/>
      <c r="G147" s="187"/>
      <c r="H147" s="191"/>
      <c r="I147" s="187"/>
      <c r="J147" s="191"/>
      <c r="L147" s="191"/>
      <c r="N147" s="191"/>
      <c r="P147" s="191"/>
      <c r="R147" s="191"/>
      <c r="T147" s="191"/>
      <c r="V147" s="191"/>
      <c r="X147" s="191"/>
      <c r="AA147" s="184"/>
    </row>
    <row r="148" spans="1:27" s="198" customFormat="1" ht="15.75" customHeight="1" thickBot="1">
      <c r="A148" s="172"/>
      <c r="B148" s="260">
        <v>2019</v>
      </c>
      <c r="C148" s="261"/>
      <c r="D148" s="261"/>
      <c r="E148" s="261"/>
      <c r="F148" s="261"/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1"/>
      <c r="R148" s="261"/>
      <c r="S148" s="261"/>
      <c r="T148" s="261"/>
      <c r="U148" s="261"/>
      <c r="V148" s="261"/>
      <c r="W148" s="261"/>
      <c r="X148" s="261"/>
      <c r="Y148" s="192"/>
      <c r="AA148" s="197"/>
    </row>
    <row r="149" spans="1:27" s="198" customFormat="1" ht="15.75" customHeight="1" thickBot="1">
      <c r="A149" s="168"/>
      <c r="B149" s="262" t="s">
        <v>96</v>
      </c>
      <c r="C149" s="258"/>
      <c r="D149" s="257" t="s">
        <v>97</v>
      </c>
      <c r="E149" s="258"/>
      <c r="F149" s="257" t="s">
        <v>98</v>
      </c>
      <c r="G149" s="258"/>
      <c r="H149" s="257" t="s">
        <v>99</v>
      </c>
      <c r="I149" s="258"/>
      <c r="J149" s="257" t="s">
        <v>100</v>
      </c>
      <c r="K149" s="258"/>
      <c r="L149" s="257" t="s">
        <v>101</v>
      </c>
      <c r="M149" s="258"/>
      <c r="N149" s="257" t="s">
        <v>102</v>
      </c>
      <c r="O149" s="258"/>
      <c r="P149" s="257" t="s">
        <v>103</v>
      </c>
      <c r="Q149" s="258"/>
      <c r="R149" s="257" t="s">
        <v>104</v>
      </c>
      <c r="S149" s="258"/>
      <c r="T149" s="257" t="s">
        <v>105</v>
      </c>
      <c r="U149" s="258"/>
      <c r="V149" s="257" t="s">
        <v>106</v>
      </c>
      <c r="W149" s="258"/>
      <c r="X149" s="257" t="s">
        <v>107</v>
      </c>
      <c r="Y149" s="259"/>
      <c r="AA149" s="197"/>
    </row>
    <row r="150" spans="1:27" s="198" customFormat="1" ht="15.75" customHeight="1">
      <c r="A150" s="170"/>
      <c r="B150" s="170" t="s">
        <v>112</v>
      </c>
      <c r="C150" s="171" t="s">
        <v>113</v>
      </c>
      <c r="D150" s="170" t="s">
        <v>112</v>
      </c>
      <c r="E150" s="171" t="s">
        <v>113</v>
      </c>
      <c r="F150" s="170" t="s">
        <v>112</v>
      </c>
      <c r="G150" s="171" t="s">
        <v>113</v>
      </c>
      <c r="H150" s="170" t="s">
        <v>112</v>
      </c>
      <c r="I150" s="171" t="s">
        <v>113</v>
      </c>
      <c r="J150" s="170" t="s">
        <v>112</v>
      </c>
      <c r="K150" s="171" t="s">
        <v>113</v>
      </c>
      <c r="L150" s="170" t="s">
        <v>112</v>
      </c>
      <c r="M150" s="171" t="s">
        <v>113</v>
      </c>
      <c r="N150" s="170" t="s">
        <v>112</v>
      </c>
      <c r="O150" s="171" t="s">
        <v>113</v>
      </c>
      <c r="P150" s="170" t="s">
        <v>112</v>
      </c>
      <c r="Q150" s="171" t="s">
        <v>113</v>
      </c>
      <c r="R150" s="170" t="s">
        <v>112</v>
      </c>
      <c r="S150" s="171" t="s">
        <v>113</v>
      </c>
      <c r="T150" s="170" t="s">
        <v>112</v>
      </c>
      <c r="U150" s="171" t="s">
        <v>113</v>
      </c>
      <c r="V150" s="170" t="s">
        <v>112</v>
      </c>
      <c r="W150" s="171" t="s">
        <v>113</v>
      </c>
      <c r="X150" s="170" t="s">
        <v>112</v>
      </c>
      <c r="Y150" s="171" t="s">
        <v>113</v>
      </c>
      <c r="AA150" s="197"/>
    </row>
    <row r="151" spans="1:27" s="198" customFormat="1" ht="15.75" customHeight="1">
      <c r="A151" s="172" t="s">
        <v>114</v>
      </c>
      <c r="B151" s="191">
        <f>+C151*Index!$B$13</f>
        <v>91.91142896</v>
      </c>
      <c r="C151" s="187">
        <v>157.04</v>
      </c>
      <c r="D151" s="191">
        <f>+E151*Index!$B$13</f>
        <v>114.89513894</v>
      </c>
      <c r="E151" s="187">
        <v>196.31</v>
      </c>
      <c r="F151" s="191">
        <f>+G151*Index!$B$13</f>
        <v>154.38942846</v>
      </c>
      <c r="G151" s="191">
        <v>263.79</v>
      </c>
      <c r="H151" s="191">
        <f>+I151*Index!$B$13</f>
        <v>168.28968596</v>
      </c>
      <c r="I151" s="193">
        <v>287.54</v>
      </c>
      <c r="J151" s="191">
        <f>+K151*Index!$B$13</f>
        <v>200.25149909999996</v>
      </c>
      <c r="K151" s="191">
        <v>342.15</v>
      </c>
      <c r="L151" s="191">
        <f>+M151*Index!$B$13</f>
        <v>223.65075362</v>
      </c>
      <c r="M151" s="191">
        <v>382.13</v>
      </c>
      <c r="N151" s="191">
        <f>+O151*Index!$B$13</f>
        <v>246.13112796</v>
      </c>
      <c r="O151" s="191">
        <v>420.54</v>
      </c>
      <c r="P151" s="191">
        <f>+Q151*Index!$B$13</f>
        <v>253.24220705999997</v>
      </c>
      <c r="Q151" s="191">
        <v>432.69</v>
      </c>
      <c r="R151" s="191">
        <f>+S151*Index!$B$13</f>
        <v>226.14402085999998</v>
      </c>
      <c r="S151" s="191">
        <v>386.39</v>
      </c>
      <c r="T151" s="191">
        <f>+U151*Index!$B$13</f>
        <v>218.20770541999997</v>
      </c>
      <c r="U151" s="191">
        <v>372.83</v>
      </c>
      <c r="V151" s="191">
        <f>+W151*Index!$B$13</f>
        <v>155.16784288</v>
      </c>
      <c r="W151" s="191">
        <v>265.12</v>
      </c>
      <c r="X151" s="191">
        <f>+Y151*Index!$B$13</f>
        <v>112.22043676</v>
      </c>
      <c r="Y151" s="191">
        <v>191.74</v>
      </c>
      <c r="AA151" s="197"/>
    </row>
    <row r="152" spans="1:27" s="198" customFormat="1" ht="15.75" customHeight="1">
      <c r="A152" s="172" t="s">
        <v>115</v>
      </c>
      <c r="B152" s="191">
        <f>+C152*Index!$B$13</f>
        <v>186.50341284</v>
      </c>
      <c r="C152" s="187">
        <v>318.66</v>
      </c>
      <c r="D152" s="191">
        <f>+E152*Index!$B$13</f>
        <v>170.73027853999997</v>
      </c>
      <c r="E152" s="191">
        <v>291.71</v>
      </c>
      <c r="F152" s="191">
        <f>+G152*Index!$B$13</f>
        <v>171.49698747999997</v>
      </c>
      <c r="G152" s="191">
        <v>293.02</v>
      </c>
      <c r="H152" s="191">
        <f>+I152*Index!$B$13</f>
        <v>154.04411679999998</v>
      </c>
      <c r="I152" s="193">
        <v>263.2</v>
      </c>
      <c r="J152" s="191">
        <f>+K152*Index!$B$13</f>
        <v>162.4427987</v>
      </c>
      <c r="K152" s="191">
        <v>277.55</v>
      </c>
      <c r="L152" s="191">
        <f>+M152*Index!$B$13</f>
        <v>169.18515517999998</v>
      </c>
      <c r="M152" s="191">
        <v>289.07</v>
      </c>
      <c r="N152" s="191">
        <f>+O152*Index!$B$13</f>
        <v>191.91719734</v>
      </c>
      <c r="O152" s="191">
        <v>327.91</v>
      </c>
      <c r="P152" s="191">
        <f>+Q152*Index!$B$13</f>
        <v>193.53840631999998</v>
      </c>
      <c r="Q152" s="191">
        <v>330.68</v>
      </c>
      <c r="R152" s="191">
        <f>+S152*Index!$B$13</f>
        <v>186.20492309999997</v>
      </c>
      <c r="S152" s="191">
        <v>318.15</v>
      </c>
      <c r="T152" s="191">
        <f>+U152*Index!$B$13</f>
        <v>175.7870459</v>
      </c>
      <c r="U152" s="191">
        <v>300.35</v>
      </c>
      <c r="V152" s="191">
        <f>+W152*Index!$B$13</f>
        <v>166.94940849999998</v>
      </c>
      <c r="W152" s="191">
        <v>285.25</v>
      </c>
      <c r="X152" s="191">
        <f>+Y152*Index!$B$13</f>
        <v>173.36401153999998</v>
      </c>
      <c r="Y152" s="191">
        <v>296.21</v>
      </c>
      <c r="AA152" s="197"/>
    </row>
    <row r="153" spans="1:27" s="198" customFormat="1" ht="15.75" customHeight="1">
      <c r="A153" s="176" t="s">
        <v>116</v>
      </c>
      <c r="B153" s="171">
        <f>+C153*Index!$B$13</f>
        <v>282.83951324</v>
      </c>
      <c r="C153" s="171">
        <v>483.26</v>
      </c>
      <c r="D153" s="171">
        <f>+E153*Index!$B$13</f>
        <v>290.76997594</v>
      </c>
      <c r="E153" s="223">
        <v>496.81</v>
      </c>
      <c r="F153" s="171">
        <f>+G153*Index!$B$13</f>
        <v>332.54683406000004</v>
      </c>
      <c r="G153" s="171">
        <v>568.19</v>
      </c>
      <c r="H153" s="171">
        <f>+I153*Index!$B$13</f>
        <v>331.6162484</v>
      </c>
      <c r="I153" s="171">
        <v>566.6</v>
      </c>
      <c r="J153" s="171">
        <f>+K153*Index!$B$13</f>
        <v>373.86132571999997</v>
      </c>
      <c r="K153" s="171">
        <v>638.78</v>
      </c>
      <c r="L153" s="171">
        <f>+M153*Index!$B$13</f>
        <v>402.39343321999996</v>
      </c>
      <c r="M153" s="171">
        <v>687.53</v>
      </c>
      <c r="N153" s="171">
        <f>+O153*Index!$B$13</f>
        <v>448.22624016</v>
      </c>
      <c r="O153" s="171">
        <v>765.84</v>
      </c>
      <c r="P153" s="171">
        <f>+Q153*Index!$B$13</f>
        <v>456.1098809399999</v>
      </c>
      <c r="Q153" s="171">
        <v>779.31</v>
      </c>
      <c r="R153" s="171">
        <f>+S153*Index!$B$13</f>
        <v>420.70080393999996</v>
      </c>
      <c r="S153" s="171">
        <v>718.81</v>
      </c>
      <c r="T153" s="171">
        <f>+U153*Index!$B$13</f>
        <v>401.39261468</v>
      </c>
      <c r="U153" s="171">
        <v>685.82</v>
      </c>
      <c r="V153" s="171">
        <f>+W153*Index!$B$13</f>
        <v>328.36212495999996</v>
      </c>
      <c r="W153" s="171">
        <v>561.04</v>
      </c>
      <c r="X153" s="171">
        <f>+Y153*Index!$B$13</f>
        <v>289.51748958</v>
      </c>
      <c r="Y153" s="171">
        <v>494.67</v>
      </c>
      <c r="AA153" s="197"/>
    </row>
    <row r="154" spans="1:27" ht="14.25" customHeight="1">
      <c r="A154" s="172" t="s">
        <v>117</v>
      </c>
      <c r="B154" s="191">
        <f>+C154*Index!$B$13</f>
        <v>31.780378199999998</v>
      </c>
      <c r="C154" s="187">
        <v>54.3</v>
      </c>
      <c r="D154" s="191">
        <f>+E154*Index!$B$13</f>
        <v>35.034501639999995</v>
      </c>
      <c r="E154" s="191">
        <v>59.86</v>
      </c>
      <c r="F154" s="191">
        <f>+G154*Index!$B$13</f>
        <v>40.06785803999999</v>
      </c>
      <c r="G154" s="187">
        <v>68.46</v>
      </c>
      <c r="H154" s="191">
        <f>+I154*Index!$B$13</f>
        <v>41.45495742</v>
      </c>
      <c r="I154" s="187">
        <v>70.83</v>
      </c>
      <c r="J154" s="191">
        <f>+K154*Index!$B$13</f>
        <v>44.51008769999999</v>
      </c>
      <c r="K154" s="191">
        <v>76.05</v>
      </c>
      <c r="L154" s="191">
        <f>+M154*Index!$B$13</f>
        <v>44.21745069999999</v>
      </c>
      <c r="M154" s="191">
        <v>75.55</v>
      </c>
      <c r="N154" s="191">
        <f>+O154*Index!$B$13</f>
        <v>47.178937139999995</v>
      </c>
      <c r="O154" s="191">
        <v>80.61</v>
      </c>
      <c r="P154" s="191">
        <f>+Q154*Index!$B$13</f>
        <v>46.072769279999996</v>
      </c>
      <c r="Q154" s="191">
        <v>78.72</v>
      </c>
      <c r="R154" s="191">
        <f>+S154*Index!$B$13</f>
        <v>46.23079325999999</v>
      </c>
      <c r="S154" s="191">
        <v>78.99</v>
      </c>
      <c r="T154" s="191">
        <f>+U154*Index!$B$13</f>
        <v>45.10121444</v>
      </c>
      <c r="U154" s="191">
        <v>77.06</v>
      </c>
      <c r="V154" s="191">
        <f>+W154*Index!$B$13</f>
        <v>37.744320259999995</v>
      </c>
      <c r="W154" s="191">
        <v>64.49</v>
      </c>
      <c r="X154" s="191">
        <f>+Y154*Index!$B$13</f>
        <v>32.89825154</v>
      </c>
      <c r="Y154" s="191">
        <v>56.21</v>
      </c>
      <c r="AA154" s="184"/>
    </row>
    <row r="155" spans="1:27" s="198" customFormat="1" ht="14.25" customHeight="1">
      <c r="A155" s="172"/>
      <c r="B155" s="191"/>
      <c r="C155" s="187"/>
      <c r="D155" s="191"/>
      <c r="E155" s="191"/>
      <c r="F155" s="191"/>
      <c r="G155" s="187"/>
      <c r="H155" s="191"/>
      <c r="I155" s="187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191"/>
      <c r="W155" s="191"/>
      <c r="X155" s="191"/>
      <c r="Y155" s="191"/>
      <c r="AA155" s="197"/>
    </row>
    <row r="156" spans="1:27" s="198" customFormat="1" ht="15.75" customHeight="1" thickBot="1">
      <c r="A156" s="172"/>
      <c r="B156" s="260">
        <v>2020</v>
      </c>
      <c r="C156" s="261"/>
      <c r="D156" s="261"/>
      <c r="E156" s="261"/>
      <c r="F156" s="261"/>
      <c r="G156" s="261"/>
      <c r="H156" s="261"/>
      <c r="I156" s="261"/>
      <c r="J156" s="261"/>
      <c r="K156" s="261"/>
      <c r="L156" s="261"/>
      <c r="M156" s="261"/>
      <c r="N156" s="261"/>
      <c r="O156" s="261"/>
      <c r="P156" s="261"/>
      <c r="Q156" s="261"/>
      <c r="R156" s="261"/>
      <c r="S156" s="261"/>
      <c r="T156" s="261"/>
      <c r="U156" s="261"/>
      <c r="V156" s="261"/>
      <c r="W156" s="261"/>
      <c r="X156" s="261"/>
      <c r="Y156" s="192"/>
      <c r="AA156" s="197"/>
    </row>
    <row r="157" spans="1:27" s="198" customFormat="1" ht="15.75" customHeight="1" thickBot="1">
      <c r="A157" s="168"/>
      <c r="B157" s="262" t="s">
        <v>96</v>
      </c>
      <c r="C157" s="258"/>
      <c r="D157" s="257" t="s">
        <v>97</v>
      </c>
      <c r="E157" s="258"/>
      <c r="F157" s="257" t="s">
        <v>98</v>
      </c>
      <c r="G157" s="258"/>
      <c r="H157" s="257" t="s">
        <v>99</v>
      </c>
      <c r="I157" s="258"/>
      <c r="J157" s="257" t="s">
        <v>100</v>
      </c>
      <c r="K157" s="258"/>
      <c r="L157" s="257" t="s">
        <v>101</v>
      </c>
      <c r="M157" s="258"/>
      <c r="N157" s="257" t="s">
        <v>102</v>
      </c>
      <c r="O157" s="258"/>
      <c r="P157" s="257" t="s">
        <v>103</v>
      </c>
      <c r="Q157" s="258"/>
      <c r="R157" s="257" t="s">
        <v>104</v>
      </c>
      <c r="S157" s="258"/>
      <c r="T157" s="257" t="s">
        <v>105</v>
      </c>
      <c r="U157" s="258"/>
      <c r="V157" s="257" t="s">
        <v>106</v>
      </c>
      <c r="W157" s="258"/>
      <c r="X157" s="257" t="s">
        <v>107</v>
      </c>
      <c r="Y157" s="259"/>
      <c r="AA157" s="197"/>
    </row>
    <row r="158" spans="1:27" s="198" customFormat="1" ht="15.75" customHeight="1">
      <c r="A158" s="170"/>
      <c r="B158" s="170" t="s">
        <v>112</v>
      </c>
      <c r="C158" s="171" t="s">
        <v>113</v>
      </c>
      <c r="D158" s="170" t="s">
        <v>112</v>
      </c>
      <c r="E158" s="171" t="s">
        <v>113</v>
      </c>
      <c r="F158" s="170" t="s">
        <v>112</v>
      </c>
      <c r="G158" s="171" t="s">
        <v>113</v>
      </c>
      <c r="H158" s="170" t="s">
        <v>112</v>
      </c>
      <c r="I158" s="171" t="s">
        <v>113</v>
      </c>
      <c r="J158" s="170" t="s">
        <v>112</v>
      </c>
      <c r="K158" s="171" t="s">
        <v>113</v>
      </c>
      <c r="L158" s="170" t="s">
        <v>112</v>
      </c>
      <c r="M158" s="171" t="s">
        <v>113</v>
      </c>
      <c r="N158" s="170" t="s">
        <v>112</v>
      </c>
      <c r="O158" s="171" t="s">
        <v>113</v>
      </c>
      <c r="P158" s="170" t="s">
        <v>112</v>
      </c>
      <c r="Q158" s="171" t="s">
        <v>113</v>
      </c>
      <c r="R158" s="170" t="s">
        <v>112</v>
      </c>
      <c r="S158" s="171" t="s">
        <v>113</v>
      </c>
      <c r="T158" s="170" t="s">
        <v>112</v>
      </c>
      <c r="U158" s="171" t="s">
        <v>113</v>
      </c>
      <c r="V158" s="170" t="s">
        <v>112</v>
      </c>
      <c r="W158" s="171" t="s">
        <v>113</v>
      </c>
      <c r="X158" s="170" t="s">
        <v>112</v>
      </c>
      <c r="Y158" s="171" t="s">
        <v>113</v>
      </c>
      <c r="AA158" s="197"/>
    </row>
    <row r="159" spans="1:27" s="198" customFormat="1" ht="15.75" customHeight="1">
      <c r="A159" s="172" t="s">
        <v>114</v>
      </c>
      <c r="B159" s="191">
        <f>+C159*Index!$B$13</f>
        <v>98.2675046</v>
      </c>
      <c r="C159" s="187">
        <v>167.9</v>
      </c>
      <c r="D159" s="191">
        <f>+E159*Index!$B$13</f>
        <v>104.75234051999999</v>
      </c>
      <c r="E159" s="187">
        <v>178.98</v>
      </c>
      <c r="F159" s="191" t="s">
        <v>118</v>
      </c>
      <c r="G159" s="191" t="s">
        <v>118</v>
      </c>
      <c r="H159" s="191" t="s">
        <v>118</v>
      </c>
      <c r="I159" s="191" t="s">
        <v>118</v>
      </c>
      <c r="J159" s="191" t="s">
        <v>118</v>
      </c>
      <c r="K159" s="191" t="s">
        <v>118</v>
      </c>
      <c r="L159" s="191" t="s">
        <v>118</v>
      </c>
      <c r="M159" s="191" t="s">
        <v>118</v>
      </c>
      <c r="N159" s="191" t="s">
        <v>118</v>
      </c>
      <c r="O159" s="191" t="s">
        <v>118</v>
      </c>
      <c r="P159" s="191" t="s">
        <v>118</v>
      </c>
      <c r="Q159" s="191" t="s">
        <v>118</v>
      </c>
      <c r="R159" s="191" t="s">
        <v>118</v>
      </c>
      <c r="S159" s="191" t="s">
        <v>118</v>
      </c>
      <c r="T159" s="191" t="s">
        <v>118</v>
      </c>
      <c r="U159" s="191" t="s">
        <v>118</v>
      </c>
      <c r="V159" s="191" t="s">
        <v>118</v>
      </c>
      <c r="W159" s="191" t="s">
        <v>118</v>
      </c>
      <c r="X159" s="191" t="s">
        <v>118</v>
      </c>
      <c r="Y159" s="191" t="s">
        <v>118</v>
      </c>
      <c r="AA159" s="197"/>
    </row>
    <row r="160" spans="1:27" s="198" customFormat="1" ht="15.75" customHeight="1">
      <c r="A160" s="172" t="s">
        <v>115</v>
      </c>
      <c r="B160" s="191">
        <f>+C160*Index!$B$13</f>
        <v>171.82474091999998</v>
      </c>
      <c r="C160" s="187">
        <v>293.58</v>
      </c>
      <c r="D160" s="191">
        <f>+E160*Index!$B$13</f>
        <v>165.52133994</v>
      </c>
      <c r="E160" s="191">
        <v>282.81</v>
      </c>
      <c r="F160" s="191" t="s">
        <v>118</v>
      </c>
      <c r="G160" s="191" t="s">
        <v>118</v>
      </c>
      <c r="H160" s="191" t="s">
        <v>118</v>
      </c>
      <c r="I160" s="191" t="s">
        <v>118</v>
      </c>
      <c r="J160" s="191" t="s">
        <v>118</v>
      </c>
      <c r="K160" s="191" t="s">
        <v>118</v>
      </c>
      <c r="L160" s="191" t="s">
        <v>118</v>
      </c>
      <c r="M160" s="191" t="s">
        <v>118</v>
      </c>
      <c r="N160" s="191" t="s">
        <v>118</v>
      </c>
      <c r="O160" s="191" t="s">
        <v>118</v>
      </c>
      <c r="P160" s="191" t="s">
        <v>118</v>
      </c>
      <c r="Q160" s="191" t="s">
        <v>118</v>
      </c>
      <c r="R160" s="191" t="s">
        <v>118</v>
      </c>
      <c r="S160" s="191" t="s">
        <v>118</v>
      </c>
      <c r="T160" s="191" t="s">
        <v>118</v>
      </c>
      <c r="U160" s="191" t="s">
        <v>118</v>
      </c>
      <c r="V160" s="191" t="s">
        <v>118</v>
      </c>
      <c r="W160" s="191" t="s">
        <v>118</v>
      </c>
      <c r="X160" s="191" t="s">
        <v>118</v>
      </c>
      <c r="Y160" s="191" t="s">
        <v>118</v>
      </c>
      <c r="AA160" s="197"/>
    </row>
    <row r="161" spans="1:27" s="198" customFormat="1" ht="15.75" customHeight="1">
      <c r="A161" s="176" t="s">
        <v>116</v>
      </c>
      <c r="B161" s="171">
        <f>+C161*Index!$B$13</f>
        <v>275.06707452</v>
      </c>
      <c r="C161" s="171">
        <v>469.98</v>
      </c>
      <c r="D161" s="171">
        <f>+E161*Index!$B$13</f>
        <v>274.32962928</v>
      </c>
      <c r="E161" s="223">
        <v>468.72</v>
      </c>
      <c r="F161" s="171">
        <f>+G161*Index!$B$13</f>
        <v>270.22685853999997</v>
      </c>
      <c r="G161" s="171">
        <v>461.71</v>
      </c>
      <c r="H161" s="191" t="s">
        <v>118</v>
      </c>
      <c r="I161" s="191" t="s">
        <v>118</v>
      </c>
      <c r="J161" s="191" t="s">
        <v>118</v>
      </c>
      <c r="K161" s="191" t="s">
        <v>118</v>
      </c>
      <c r="L161" s="191" t="s">
        <v>118</v>
      </c>
      <c r="M161" s="191" t="s">
        <v>118</v>
      </c>
      <c r="N161" s="171">
        <f>+O161*Index!$B$13</f>
        <v>382.80431243999993</v>
      </c>
      <c r="O161" s="237">
        <v>654.06</v>
      </c>
      <c r="P161" s="171">
        <f>+Q161*Index!$B$13</f>
        <v>399.04566593999994</v>
      </c>
      <c r="Q161" s="237">
        <v>681.81</v>
      </c>
      <c r="R161" s="171">
        <f>+S161*Index!$B$13</f>
        <v>424.41729383999996</v>
      </c>
      <c r="S161" s="237">
        <v>725.16</v>
      </c>
      <c r="T161" s="171">
        <f>+U161*Index!$B$13</f>
        <v>449.29143883999996</v>
      </c>
      <c r="U161" s="237">
        <v>767.66</v>
      </c>
      <c r="V161" s="171">
        <f>+W161*Index!$B$13</f>
        <v>434.23819156</v>
      </c>
      <c r="W161" s="171">
        <v>741.94</v>
      </c>
      <c r="X161" s="191" t="s">
        <v>118</v>
      </c>
      <c r="Y161" s="191" t="s">
        <v>118</v>
      </c>
      <c r="AA161" s="197"/>
    </row>
    <row r="162" spans="1:27" s="198" customFormat="1" ht="14.25" customHeight="1">
      <c r="A162" s="172" t="s">
        <v>117</v>
      </c>
      <c r="B162" s="191">
        <f>+C162*Index!$B$13</f>
        <v>32.7460803</v>
      </c>
      <c r="C162" s="187">
        <v>55.95</v>
      </c>
      <c r="D162" s="191">
        <f>+E162*Index!$B$13</f>
        <v>37.58044353999999</v>
      </c>
      <c r="E162" s="191">
        <v>64.21</v>
      </c>
      <c r="F162" s="191">
        <f>+G162*Index!$B$13</f>
        <v>33.77616254</v>
      </c>
      <c r="G162" s="187">
        <v>57.71</v>
      </c>
      <c r="H162" s="191" t="s">
        <v>118</v>
      </c>
      <c r="I162" s="191" t="s">
        <v>118</v>
      </c>
      <c r="J162" s="191" t="s">
        <v>118</v>
      </c>
      <c r="K162" s="191" t="s">
        <v>118</v>
      </c>
      <c r="L162" s="191" t="s">
        <v>118</v>
      </c>
      <c r="M162" s="191" t="s">
        <v>118</v>
      </c>
      <c r="N162" s="191">
        <f>+O162*Index!$B$13</f>
        <v>25.693528599999997</v>
      </c>
      <c r="O162" s="191">
        <v>43.9</v>
      </c>
      <c r="P162" s="191">
        <f>+Q162*Index!$B$13</f>
        <v>29.12908698</v>
      </c>
      <c r="Q162" s="191">
        <v>49.77</v>
      </c>
      <c r="R162" s="191">
        <f>+S162*Index!$B$13</f>
        <v>33.682518699999996</v>
      </c>
      <c r="S162" s="191">
        <v>57.55</v>
      </c>
      <c r="T162" s="191">
        <f>+U162*Index!$B$13</f>
        <v>39.41235116</v>
      </c>
      <c r="U162" s="191">
        <v>67.34</v>
      </c>
      <c r="V162" s="191">
        <f>+W162*Index!$B$13</f>
        <v>26.1617478</v>
      </c>
      <c r="W162" s="191">
        <v>44.7</v>
      </c>
      <c r="X162" s="191" t="s">
        <v>118</v>
      </c>
      <c r="Y162" s="191" t="s">
        <v>118</v>
      </c>
      <c r="AA162" s="197"/>
    </row>
    <row r="163" spans="1:27" s="198" customFormat="1" ht="14.25" customHeight="1">
      <c r="A163" s="172"/>
      <c r="B163" s="191"/>
      <c r="C163" s="187"/>
      <c r="D163" s="191"/>
      <c r="E163" s="191"/>
      <c r="F163" s="191"/>
      <c r="G163" s="187"/>
      <c r="H163" s="191"/>
      <c r="I163" s="191"/>
      <c r="J163" s="191"/>
      <c r="K163" s="191"/>
      <c r="L163" s="191"/>
      <c r="M163" s="191"/>
      <c r="N163" s="191"/>
      <c r="O163" s="191"/>
      <c r="P163" s="191"/>
      <c r="Q163" s="191"/>
      <c r="R163" s="191"/>
      <c r="S163" s="191"/>
      <c r="T163" s="191"/>
      <c r="U163" s="191"/>
      <c r="V163" s="191"/>
      <c r="W163" s="191"/>
      <c r="X163" s="191"/>
      <c r="Y163" s="191"/>
      <c r="AA163" s="197"/>
    </row>
    <row r="164" spans="1:27" s="198" customFormat="1" ht="15.75" customHeight="1" thickBot="1">
      <c r="A164" s="172"/>
      <c r="B164" s="260">
        <v>2021</v>
      </c>
      <c r="C164" s="261"/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261"/>
      <c r="T164" s="261"/>
      <c r="U164" s="261"/>
      <c r="V164" s="261"/>
      <c r="W164" s="261"/>
      <c r="X164" s="261"/>
      <c r="Y164" s="192"/>
      <c r="AA164" s="197"/>
    </row>
    <row r="165" spans="1:27" s="198" customFormat="1" ht="15.75" customHeight="1" thickBot="1">
      <c r="A165" s="168"/>
      <c r="B165" s="262" t="s">
        <v>96</v>
      </c>
      <c r="C165" s="258"/>
      <c r="D165" s="257" t="s">
        <v>97</v>
      </c>
      <c r="E165" s="258"/>
      <c r="F165" s="257" t="s">
        <v>98</v>
      </c>
      <c r="G165" s="258"/>
      <c r="H165" s="257" t="s">
        <v>99</v>
      </c>
      <c r="I165" s="258"/>
      <c r="J165" s="257" t="s">
        <v>100</v>
      </c>
      <c r="K165" s="258"/>
      <c r="L165" s="257" t="s">
        <v>101</v>
      </c>
      <c r="M165" s="258"/>
      <c r="N165" s="257" t="s">
        <v>102</v>
      </c>
      <c r="O165" s="258"/>
      <c r="P165" s="257" t="s">
        <v>103</v>
      </c>
      <c r="Q165" s="258"/>
      <c r="R165" s="257" t="s">
        <v>104</v>
      </c>
      <c r="S165" s="258"/>
      <c r="T165" s="257" t="s">
        <v>105</v>
      </c>
      <c r="U165" s="258"/>
      <c r="V165" s="257" t="s">
        <v>106</v>
      </c>
      <c r="W165" s="258"/>
      <c r="X165" s="257" t="s">
        <v>107</v>
      </c>
      <c r="Y165" s="259"/>
      <c r="AA165" s="197"/>
    </row>
    <row r="166" spans="1:27" s="198" customFormat="1" ht="15.75" customHeight="1">
      <c r="A166" s="170"/>
      <c r="B166" s="170" t="s">
        <v>112</v>
      </c>
      <c r="C166" s="171" t="s">
        <v>113</v>
      </c>
      <c r="D166" s="170" t="s">
        <v>112</v>
      </c>
      <c r="E166" s="171" t="s">
        <v>113</v>
      </c>
      <c r="F166" s="170" t="s">
        <v>112</v>
      </c>
      <c r="G166" s="171" t="s">
        <v>113</v>
      </c>
      <c r="H166" s="170" t="s">
        <v>112</v>
      </c>
      <c r="I166" s="171" t="s">
        <v>113</v>
      </c>
      <c r="J166" s="170" t="s">
        <v>112</v>
      </c>
      <c r="K166" s="171" t="s">
        <v>113</v>
      </c>
      <c r="L166" s="170" t="s">
        <v>112</v>
      </c>
      <c r="M166" s="171" t="s">
        <v>113</v>
      </c>
      <c r="N166" s="249" t="s">
        <v>112</v>
      </c>
      <c r="O166" s="250" t="s">
        <v>113</v>
      </c>
      <c r="P166" s="249" t="s">
        <v>112</v>
      </c>
      <c r="Q166" s="250" t="s">
        <v>113</v>
      </c>
      <c r="R166" s="249" t="s">
        <v>112</v>
      </c>
      <c r="S166" s="250" t="s">
        <v>113</v>
      </c>
      <c r="T166" s="249" t="s">
        <v>112</v>
      </c>
      <c r="U166" s="250" t="s">
        <v>113</v>
      </c>
      <c r="V166" s="249" t="s">
        <v>112</v>
      </c>
      <c r="W166" s="250" t="s">
        <v>113</v>
      </c>
      <c r="X166" s="249" t="s">
        <v>112</v>
      </c>
      <c r="Y166" s="250" t="s">
        <v>113</v>
      </c>
      <c r="AA166" s="197"/>
    </row>
    <row r="167" spans="1:27" s="198" customFormat="1" ht="15.75" customHeight="1">
      <c r="A167" s="172" t="s">
        <v>114</v>
      </c>
      <c r="B167" s="191" t="s">
        <v>118</v>
      </c>
      <c r="C167" s="191" t="s">
        <v>118</v>
      </c>
      <c r="D167" s="191" t="s">
        <v>118</v>
      </c>
      <c r="E167" s="191" t="s">
        <v>118</v>
      </c>
      <c r="F167" s="191" t="s">
        <v>118</v>
      </c>
      <c r="G167" s="191" t="s">
        <v>118</v>
      </c>
      <c r="H167" s="191" t="s">
        <v>118</v>
      </c>
      <c r="I167" s="191" t="s">
        <v>118</v>
      </c>
      <c r="J167" s="191" t="s">
        <v>118</v>
      </c>
      <c r="K167" s="191" t="s">
        <v>118</v>
      </c>
      <c r="L167" s="191" t="s">
        <v>118</v>
      </c>
      <c r="M167" s="191" t="s">
        <v>118</v>
      </c>
      <c r="N167" s="191" t="s">
        <v>118</v>
      </c>
      <c r="O167" s="191" t="s">
        <v>118</v>
      </c>
      <c r="P167" s="191" t="s">
        <v>118</v>
      </c>
      <c r="Q167" s="191" t="s">
        <v>118</v>
      </c>
      <c r="R167" s="191" t="s">
        <v>118</v>
      </c>
      <c r="S167" s="191" t="s">
        <v>118</v>
      </c>
      <c r="T167" s="191" t="s">
        <v>118</v>
      </c>
      <c r="U167" s="191" t="s">
        <v>118</v>
      </c>
      <c r="V167" s="191" t="s">
        <v>118</v>
      </c>
      <c r="W167" s="191" t="s">
        <v>118</v>
      </c>
      <c r="X167" s="191" t="s">
        <v>118</v>
      </c>
      <c r="Y167" s="191" t="s">
        <v>118</v>
      </c>
      <c r="AA167" s="197"/>
    </row>
    <row r="168" spans="1:27" s="198" customFormat="1" ht="15.75" customHeight="1">
      <c r="A168" s="172" t="s">
        <v>115</v>
      </c>
      <c r="B168" s="191" t="s">
        <v>118</v>
      </c>
      <c r="C168" s="191" t="s">
        <v>118</v>
      </c>
      <c r="D168" s="191" t="s">
        <v>118</v>
      </c>
      <c r="E168" s="191" t="s">
        <v>118</v>
      </c>
      <c r="F168" s="191" t="s">
        <v>118</v>
      </c>
      <c r="G168" s="191" t="s">
        <v>118</v>
      </c>
      <c r="H168" s="191" t="s">
        <v>118</v>
      </c>
      <c r="I168" s="191" t="s">
        <v>118</v>
      </c>
      <c r="J168" s="191" t="s">
        <v>118</v>
      </c>
      <c r="K168" s="191" t="s">
        <v>118</v>
      </c>
      <c r="L168" s="191" t="s">
        <v>118</v>
      </c>
      <c r="M168" s="191" t="s">
        <v>118</v>
      </c>
      <c r="N168" s="191" t="s">
        <v>118</v>
      </c>
      <c r="O168" s="191" t="s">
        <v>118</v>
      </c>
      <c r="P168" s="191" t="s">
        <v>118</v>
      </c>
      <c r="Q168" s="191" t="s">
        <v>118</v>
      </c>
      <c r="R168" s="191" t="s">
        <v>118</v>
      </c>
      <c r="S168" s="191" t="s">
        <v>118</v>
      </c>
      <c r="T168" s="191" t="s">
        <v>118</v>
      </c>
      <c r="U168" s="191" t="s">
        <v>118</v>
      </c>
      <c r="V168" s="191" t="s">
        <v>118</v>
      </c>
      <c r="W168" s="191" t="s">
        <v>118</v>
      </c>
      <c r="X168" s="191" t="s">
        <v>118</v>
      </c>
      <c r="Y168" s="191" t="s">
        <v>118</v>
      </c>
      <c r="AA168" s="197"/>
    </row>
    <row r="169" spans="1:27" s="198" customFormat="1" ht="15.75" customHeight="1">
      <c r="A169" s="176" t="s">
        <v>116</v>
      </c>
      <c r="B169" s="171"/>
      <c r="C169" s="171"/>
      <c r="D169" s="171"/>
      <c r="E169" s="223"/>
      <c r="F169" s="171"/>
      <c r="G169" s="171"/>
      <c r="H169" s="191"/>
      <c r="I169" s="191"/>
      <c r="J169" s="191"/>
      <c r="K169" s="191"/>
      <c r="L169" s="191"/>
      <c r="M169" s="191"/>
      <c r="N169" s="250">
        <f>+O169*Index!$B$13</f>
        <v>483.69969729999997</v>
      </c>
      <c r="O169" s="252">
        <v>826.45</v>
      </c>
      <c r="P169" s="250">
        <f>+Q169*Index!$B$13</f>
        <v>495.47541018</v>
      </c>
      <c r="Q169" s="252">
        <v>846.57</v>
      </c>
      <c r="R169" s="250">
        <f>+S169*Index!$B$13</f>
        <v>462.73518262</v>
      </c>
      <c r="S169" s="252">
        <v>790.63</v>
      </c>
      <c r="T169" s="250">
        <f>+U169*Index!$B$13</f>
        <v>463.51359704</v>
      </c>
      <c r="U169" s="252">
        <v>791.96</v>
      </c>
      <c r="V169" s="250">
        <f>+W169*Index!$B$13</f>
        <v>409.23528627999997</v>
      </c>
      <c r="W169" s="250">
        <v>699.22</v>
      </c>
      <c r="X169" s="250">
        <f>+Y169*Index!$B$13</f>
        <v>325.87471045999996</v>
      </c>
      <c r="Y169" s="251">
        <v>556.79</v>
      </c>
      <c r="AA169" s="197"/>
    </row>
    <row r="170" spans="1:27" s="198" customFormat="1" ht="14.25" customHeight="1">
      <c r="A170" s="172" t="s">
        <v>117</v>
      </c>
      <c r="B170" s="191"/>
      <c r="C170" s="187"/>
      <c r="D170" s="191"/>
      <c r="E170" s="191"/>
      <c r="F170" s="191"/>
      <c r="G170" s="187"/>
      <c r="H170" s="191"/>
      <c r="I170" s="191"/>
      <c r="J170" s="191"/>
      <c r="K170" s="191"/>
      <c r="L170" s="191"/>
      <c r="M170" s="191"/>
      <c r="N170" s="251">
        <f>+O170*Index!$B$13</f>
        <v>45.63381378</v>
      </c>
      <c r="O170" s="251">
        <v>77.97</v>
      </c>
      <c r="P170" s="251">
        <f>+Q170*Index!$B$13</f>
        <v>45.04268703999999</v>
      </c>
      <c r="Q170" s="251">
        <v>76.96</v>
      </c>
      <c r="R170" s="251">
        <f>+S170*Index!$B$13</f>
        <v>42.449923219999995</v>
      </c>
      <c r="S170" s="251">
        <v>72.53</v>
      </c>
      <c r="T170" s="251">
        <f>+U170*Index!$B$13</f>
        <v>48.285104999999994</v>
      </c>
      <c r="U170" s="251">
        <v>82.5</v>
      </c>
      <c r="V170" s="251">
        <f>+W170*Index!$B$13</f>
        <v>40.51851902</v>
      </c>
      <c r="W170" s="251">
        <v>69.23</v>
      </c>
      <c r="X170" s="251">
        <f>+Y170*Index!$B$13</f>
        <v>30.744443219999997</v>
      </c>
      <c r="Y170" s="251">
        <v>52.53</v>
      </c>
      <c r="AA170" s="197"/>
    </row>
    <row r="171" spans="1:27" s="198" customFormat="1" ht="14.25" customHeight="1">
      <c r="A171" s="172"/>
      <c r="B171" s="191"/>
      <c r="C171" s="187"/>
      <c r="D171" s="191"/>
      <c r="E171" s="191"/>
      <c r="F171" s="191"/>
      <c r="G171" s="187"/>
      <c r="H171" s="191"/>
      <c r="I171" s="191"/>
      <c r="J171" s="191"/>
      <c r="K171" s="191"/>
      <c r="L171" s="191"/>
      <c r="M171" s="191"/>
      <c r="N171" s="191"/>
      <c r="O171" s="191"/>
      <c r="P171" s="191"/>
      <c r="Q171" s="191"/>
      <c r="R171" s="191"/>
      <c r="S171" s="191"/>
      <c r="T171" s="191"/>
      <c r="U171" s="191"/>
      <c r="V171" s="191"/>
      <c r="W171" s="191"/>
      <c r="X171" s="191"/>
      <c r="Y171" s="191"/>
      <c r="AA171" s="197"/>
    </row>
    <row r="172" spans="1:27" s="198" customFormat="1" ht="15.75" customHeight="1" thickBot="1">
      <c r="A172" s="172"/>
      <c r="B172" s="260">
        <v>2022</v>
      </c>
      <c r="C172" s="261"/>
      <c r="D172" s="261"/>
      <c r="E172" s="261"/>
      <c r="F172" s="261"/>
      <c r="G172" s="261"/>
      <c r="H172" s="261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261"/>
      <c r="T172" s="261"/>
      <c r="U172" s="261"/>
      <c r="V172" s="261"/>
      <c r="W172" s="261"/>
      <c r="X172" s="261"/>
      <c r="Y172" s="192"/>
      <c r="AA172" s="197"/>
    </row>
    <row r="173" spans="1:27" s="198" customFormat="1" ht="15.75" customHeight="1" thickBot="1">
      <c r="A173" s="168"/>
      <c r="B173" s="262" t="s">
        <v>96</v>
      </c>
      <c r="C173" s="258"/>
      <c r="D173" s="257" t="s">
        <v>97</v>
      </c>
      <c r="E173" s="258"/>
      <c r="F173" s="257" t="s">
        <v>98</v>
      </c>
      <c r="G173" s="258"/>
      <c r="H173" s="257" t="s">
        <v>99</v>
      </c>
      <c r="I173" s="258"/>
      <c r="J173" s="257" t="s">
        <v>100</v>
      </c>
      <c r="K173" s="258"/>
      <c r="L173" s="257" t="s">
        <v>101</v>
      </c>
      <c r="M173" s="258"/>
      <c r="N173" s="257" t="s">
        <v>102</v>
      </c>
      <c r="O173" s="258"/>
      <c r="P173" s="257" t="s">
        <v>103</v>
      </c>
      <c r="Q173" s="258"/>
      <c r="R173" s="257" t="s">
        <v>104</v>
      </c>
      <c r="S173" s="258"/>
      <c r="T173" s="257" t="s">
        <v>105</v>
      </c>
      <c r="U173" s="258"/>
      <c r="V173" s="257" t="s">
        <v>106</v>
      </c>
      <c r="W173" s="258"/>
      <c r="X173" s="257" t="s">
        <v>107</v>
      </c>
      <c r="Y173" s="259"/>
      <c r="AA173" s="197"/>
    </row>
    <row r="174" spans="1:27" s="198" customFormat="1" ht="15.75" customHeight="1">
      <c r="A174" s="170"/>
      <c r="B174" s="170" t="s">
        <v>112</v>
      </c>
      <c r="C174" s="171" t="s">
        <v>113</v>
      </c>
      <c r="D174" s="170" t="s">
        <v>112</v>
      </c>
      <c r="E174" s="171" t="s">
        <v>113</v>
      </c>
      <c r="F174" s="170" t="s">
        <v>112</v>
      </c>
      <c r="G174" s="171" t="s">
        <v>113</v>
      </c>
      <c r="H174" s="170" t="s">
        <v>112</v>
      </c>
      <c r="I174" s="171" t="s">
        <v>113</v>
      </c>
      <c r="J174" s="170" t="s">
        <v>112</v>
      </c>
      <c r="K174" s="171" t="s">
        <v>113</v>
      </c>
      <c r="L174" s="170" t="s">
        <v>112</v>
      </c>
      <c r="M174" s="171" t="s">
        <v>113</v>
      </c>
      <c r="N174" s="170" t="s">
        <v>112</v>
      </c>
      <c r="O174" s="171" t="s">
        <v>113</v>
      </c>
      <c r="P174" s="170" t="s">
        <v>112</v>
      </c>
      <c r="Q174" s="171" t="s">
        <v>113</v>
      </c>
      <c r="R174" s="170" t="s">
        <v>112</v>
      </c>
      <c r="S174" s="171" t="s">
        <v>113</v>
      </c>
      <c r="T174" s="170" t="s">
        <v>112</v>
      </c>
      <c r="U174" s="171" t="s">
        <v>113</v>
      </c>
      <c r="V174" s="170" t="s">
        <v>112</v>
      </c>
      <c r="W174" s="171" t="s">
        <v>113</v>
      </c>
      <c r="X174" s="170" t="s">
        <v>112</v>
      </c>
      <c r="Y174" s="171" t="s">
        <v>113</v>
      </c>
      <c r="AA174" s="197"/>
    </row>
    <row r="175" spans="1:27" s="198" customFormat="1" ht="15.75" customHeight="1">
      <c r="A175" s="172" t="s">
        <v>114</v>
      </c>
      <c r="B175" s="191" t="s">
        <v>118</v>
      </c>
      <c r="C175" s="191" t="s">
        <v>118</v>
      </c>
      <c r="D175" s="191" t="s">
        <v>118</v>
      </c>
      <c r="E175" s="191" t="s">
        <v>118</v>
      </c>
      <c r="F175" s="191" t="s">
        <v>118</v>
      </c>
      <c r="G175" s="191" t="s">
        <v>118</v>
      </c>
      <c r="H175" s="191" t="s">
        <v>118</v>
      </c>
      <c r="I175" s="191" t="s">
        <v>118</v>
      </c>
      <c r="J175" s="191" t="s">
        <v>118</v>
      </c>
      <c r="K175" s="191" t="s">
        <v>118</v>
      </c>
      <c r="L175" s="191" t="s">
        <v>118</v>
      </c>
      <c r="M175" s="191" t="s">
        <v>118</v>
      </c>
      <c r="N175" s="191" t="s">
        <v>118</v>
      </c>
      <c r="O175" s="191" t="s">
        <v>118</v>
      </c>
      <c r="P175" s="191" t="s">
        <v>118</v>
      </c>
      <c r="Q175" s="191" t="s">
        <v>118</v>
      </c>
      <c r="R175" s="191" t="s">
        <v>118</v>
      </c>
      <c r="S175" s="191" t="s">
        <v>118</v>
      </c>
      <c r="T175" s="191" t="s">
        <v>118</v>
      </c>
      <c r="U175" s="191" t="s">
        <v>118</v>
      </c>
      <c r="V175" s="191" t="s">
        <v>118</v>
      </c>
      <c r="W175" s="191" t="s">
        <v>118</v>
      </c>
      <c r="X175" s="191" t="s">
        <v>118</v>
      </c>
      <c r="Y175" s="191" t="s">
        <v>118</v>
      </c>
      <c r="AA175" s="197"/>
    </row>
    <row r="176" spans="1:27" s="198" customFormat="1" ht="15.75" customHeight="1">
      <c r="A176" s="172" t="s">
        <v>115</v>
      </c>
      <c r="B176" s="191" t="s">
        <v>118</v>
      </c>
      <c r="C176" s="191" t="s">
        <v>118</v>
      </c>
      <c r="D176" s="191" t="s">
        <v>118</v>
      </c>
      <c r="E176" s="191" t="s">
        <v>118</v>
      </c>
      <c r="F176" s="191" t="s">
        <v>118</v>
      </c>
      <c r="G176" s="191" t="s">
        <v>118</v>
      </c>
      <c r="H176" s="191" t="s">
        <v>118</v>
      </c>
      <c r="I176" s="191" t="s">
        <v>118</v>
      </c>
      <c r="J176" s="191" t="s">
        <v>118</v>
      </c>
      <c r="K176" s="191" t="s">
        <v>118</v>
      </c>
      <c r="L176" s="191" t="s">
        <v>118</v>
      </c>
      <c r="M176" s="191" t="s">
        <v>118</v>
      </c>
      <c r="N176" s="191" t="s">
        <v>118</v>
      </c>
      <c r="O176" s="191" t="s">
        <v>118</v>
      </c>
      <c r="P176" s="191" t="s">
        <v>118</v>
      </c>
      <c r="Q176" s="191" t="s">
        <v>118</v>
      </c>
      <c r="R176" s="191" t="s">
        <v>118</v>
      </c>
      <c r="S176" s="191" t="s">
        <v>118</v>
      </c>
      <c r="T176" s="191" t="s">
        <v>118</v>
      </c>
      <c r="U176" s="191" t="s">
        <v>118</v>
      </c>
      <c r="V176" s="191" t="s">
        <v>118</v>
      </c>
      <c r="W176" s="191" t="s">
        <v>118</v>
      </c>
      <c r="X176" s="191" t="s">
        <v>118</v>
      </c>
      <c r="Y176" s="191" t="s">
        <v>118</v>
      </c>
      <c r="AA176" s="197"/>
    </row>
    <row r="177" spans="1:27" s="198" customFormat="1" ht="15.75" customHeight="1">
      <c r="A177" s="176" t="s">
        <v>116</v>
      </c>
      <c r="B177" s="171">
        <f>+C177*Index!$B$13</f>
        <v>375.16648674</v>
      </c>
      <c r="C177" s="171">
        <v>641.01</v>
      </c>
      <c r="D177" s="171">
        <f>+E177*Index!$B$13</f>
        <v>321.9592274</v>
      </c>
      <c r="E177" s="223">
        <v>550.1</v>
      </c>
      <c r="F177" s="171">
        <f>+G177*Index!$B$13</f>
        <v>313.93512086</v>
      </c>
      <c r="G177" s="171">
        <v>536.39</v>
      </c>
      <c r="H177" s="171">
        <f>+I177*Index!$B$13</f>
        <v>374.3705141</v>
      </c>
      <c r="I177" s="223">
        <v>639.65</v>
      </c>
      <c r="J177" s="171">
        <f>+K177*Index!$B$13</f>
        <v>410.53459456</v>
      </c>
      <c r="K177" s="223">
        <v>701.44</v>
      </c>
      <c r="L177" s="171">
        <f>+M177*Index!$B$13</f>
        <v>460.04292222</v>
      </c>
      <c r="M177" s="171">
        <v>786.03</v>
      </c>
      <c r="N177" s="250">
        <f>+O177*Index!$B$13</f>
        <v>491.337523</v>
      </c>
      <c r="O177" s="252">
        <v>839.5</v>
      </c>
      <c r="P177" s="250">
        <f>+Q177*Index!$B$13</f>
        <v>518.54105852</v>
      </c>
      <c r="Q177" s="252">
        <v>885.98</v>
      </c>
      <c r="R177" s="250">
        <f>+S177*Index!$B$13</f>
        <v>493.08749226</v>
      </c>
      <c r="S177" s="252">
        <v>842.49</v>
      </c>
      <c r="T177" s="250">
        <f>+U177*Index!$B$13</f>
        <v>467.1657068</v>
      </c>
      <c r="U177" s="252">
        <v>798.2</v>
      </c>
      <c r="V177" s="250">
        <f>+W177*Index!$B$13</f>
        <v>376.55358612</v>
      </c>
      <c r="W177" s="250">
        <v>643.38</v>
      </c>
      <c r="X177" s="250">
        <f>+Y177*Index!$B$13</f>
        <v>306.34411707999993</v>
      </c>
      <c r="Y177" s="251">
        <v>523.42</v>
      </c>
      <c r="AA177" s="197"/>
    </row>
    <row r="178" spans="1:27" s="198" customFormat="1" ht="14.25" customHeight="1">
      <c r="A178" s="172" t="s">
        <v>117</v>
      </c>
      <c r="B178" s="191">
        <f>+C178*Index!$B$13</f>
        <v>26.606556039999997</v>
      </c>
      <c r="C178" s="187">
        <v>45.46</v>
      </c>
      <c r="D178" s="191">
        <f>+E178*Index!$B$13</f>
        <v>28.491138319999997</v>
      </c>
      <c r="E178" s="191">
        <v>48.68</v>
      </c>
      <c r="F178" s="191">
        <f>+G178*Index!$B$13</f>
        <v>32.3656522</v>
      </c>
      <c r="G178" s="187">
        <v>55.3</v>
      </c>
      <c r="H178" s="191">
        <f>+I178*Index!$B$13</f>
        <v>43.02934447999999</v>
      </c>
      <c r="I178" s="191">
        <v>73.52</v>
      </c>
      <c r="J178" s="191">
        <f>+K178*Index!$B$13</f>
        <v>46.65219053999999</v>
      </c>
      <c r="K178" s="191">
        <v>79.71</v>
      </c>
      <c r="L178" s="191">
        <f>+M178*Index!$B$13</f>
        <v>48.94061188</v>
      </c>
      <c r="M178" s="191">
        <v>83.62</v>
      </c>
      <c r="N178" s="251">
        <f>+O178*Index!$B$13</f>
        <v>51.72066338</v>
      </c>
      <c r="O178" s="251">
        <v>88.37</v>
      </c>
      <c r="P178" s="251">
        <f>+Q178*Index!$B$13</f>
        <v>50.83689964</v>
      </c>
      <c r="Q178" s="251">
        <v>86.86</v>
      </c>
      <c r="R178" s="251">
        <f>+S178*Index!$B$13</f>
        <v>50.31600578</v>
      </c>
      <c r="S178" s="251">
        <v>85.97</v>
      </c>
      <c r="T178" s="251">
        <f>+U178*Index!$B$13</f>
        <v>53.6988895</v>
      </c>
      <c r="U178" s="251">
        <v>91.75</v>
      </c>
      <c r="V178" s="251">
        <f>+W178*Index!$B$13</f>
        <v>41.84123826</v>
      </c>
      <c r="W178" s="251">
        <v>71.49</v>
      </c>
      <c r="X178" s="251">
        <f>+Y178*Index!$B$13</f>
        <v>35.61977564</v>
      </c>
      <c r="Y178" s="251">
        <v>60.86</v>
      </c>
      <c r="AA178" s="197"/>
    </row>
    <row r="179" spans="1:27" s="198" customFormat="1" ht="14.25" customHeight="1">
      <c r="A179" s="172"/>
      <c r="B179" s="191"/>
      <c r="C179" s="187"/>
      <c r="D179" s="191"/>
      <c r="E179" s="191"/>
      <c r="F179" s="191"/>
      <c r="G179" s="187"/>
      <c r="H179" s="191"/>
      <c r="I179" s="191"/>
      <c r="J179" s="191"/>
      <c r="K179" s="191"/>
      <c r="L179" s="191"/>
      <c r="M179" s="191"/>
      <c r="N179" s="191"/>
      <c r="O179" s="191"/>
      <c r="P179" s="191"/>
      <c r="Q179" s="191"/>
      <c r="R179" s="191"/>
      <c r="S179" s="191"/>
      <c r="T179" s="191"/>
      <c r="U179" s="191"/>
      <c r="V179" s="191"/>
      <c r="W179" s="191"/>
      <c r="X179" s="191"/>
      <c r="Y179" s="191"/>
      <c r="AA179" s="197"/>
    </row>
    <row r="180" spans="1:27" s="198" customFormat="1" ht="15.75" customHeight="1" thickBot="1">
      <c r="A180" s="172"/>
      <c r="B180" s="260">
        <v>2023</v>
      </c>
      <c r="C180" s="261"/>
      <c r="D180" s="261"/>
      <c r="E180" s="261"/>
      <c r="F180" s="261"/>
      <c r="G180" s="261"/>
      <c r="H180" s="261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261"/>
      <c r="T180" s="261"/>
      <c r="U180" s="261"/>
      <c r="V180" s="261"/>
      <c r="W180" s="261"/>
      <c r="X180" s="261"/>
      <c r="Y180" s="192"/>
      <c r="AA180" s="197"/>
    </row>
    <row r="181" spans="1:27" s="198" customFormat="1" ht="15.75" customHeight="1" thickBot="1">
      <c r="A181" s="168"/>
      <c r="B181" s="262" t="s">
        <v>96</v>
      </c>
      <c r="C181" s="258"/>
      <c r="D181" s="257" t="s">
        <v>97</v>
      </c>
      <c r="E181" s="258"/>
      <c r="F181" s="257" t="s">
        <v>98</v>
      </c>
      <c r="G181" s="258"/>
      <c r="H181" s="257" t="s">
        <v>99</v>
      </c>
      <c r="I181" s="258"/>
      <c r="J181" s="257" t="s">
        <v>100</v>
      </c>
      <c r="K181" s="258"/>
      <c r="L181" s="257" t="s">
        <v>101</v>
      </c>
      <c r="M181" s="258"/>
      <c r="N181" s="257" t="s">
        <v>102</v>
      </c>
      <c r="O181" s="258"/>
      <c r="P181" s="257" t="s">
        <v>103</v>
      </c>
      <c r="Q181" s="258"/>
      <c r="R181" s="257" t="s">
        <v>104</v>
      </c>
      <c r="S181" s="258"/>
      <c r="T181" s="257" t="s">
        <v>105</v>
      </c>
      <c r="U181" s="258"/>
      <c r="V181" s="257" t="s">
        <v>106</v>
      </c>
      <c r="W181" s="258"/>
      <c r="X181" s="257" t="s">
        <v>107</v>
      </c>
      <c r="Y181" s="259"/>
      <c r="AA181" s="197"/>
    </row>
    <row r="182" spans="1:27" s="198" customFormat="1" ht="15.75" customHeight="1">
      <c r="A182" s="170"/>
      <c r="B182" s="170" t="s">
        <v>112</v>
      </c>
      <c r="C182" s="171" t="s">
        <v>113</v>
      </c>
      <c r="D182" s="170" t="s">
        <v>112</v>
      </c>
      <c r="E182" s="171" t="s">
        <v>113</v>
      </c>
      <c r="F182" s="170" t="s">
        <v>112</v>
      </c>
      <c r="G182" s="171" t="s">
        <v>113</v>
      </c>
      <c r="H182" s="170" t="s">
        <v>112</v>
      </c>
      <c r="I182" s="171" t="s">
        <v>113</v>
      </c>
      <c r="J182" s="170" t="s">
        <v>112</v>
      </c>
      <c r="K182" s="171" t="s">
        <v>113</v>
      </c>
      <c r="L182" s="170" t="s">
        <v>112</v>
      </c>
      <c r="M182" s="171" t="s">
        <v>113</v>
      </c>
      <c r="N182" s="170" t="s">
        <v>112</v>
      </c>
      <c r="O182" s="171" t="s">
        <v>113</v>
      </c>
      <c r="P182" s="170" t="s">
        <v>112</v>
      </c>
      <c r="Q182" s="171" t="s">
        <v>113</v>
      </c>
      <c r="R182" s="170" t="s">
        <v>112</v>
      </c>
      <c r="S182" s="171" t="s">
        <v>113</v>
      </c>
      <c r="T182" s="170" t="s">
        <v>112</v>
      </c>
      <c r="U182" s="171" t="s">
        <v>113</v>
      </c>
      <c r="V182" s="170" t="s">
        <v>112</v>
      </c>
      <c r="W182" s="171" t="s">
        <v>113</v>
      </c>
      <c r="X182" s="170" t="s">
        <v>112</v>
      </c>
      <c r="Y182" s="171" t="s">
        <v>113</v>
      </c>
      <c r="AA182" s="197"/>
    </row>
    <row r="183" spans="1:27" s="198" customFormat="1" ht="15.75" customHeight="1">
      <c r="A183" s="172" t="s">
        <v>114</v>
      </c>
      <c r="B183" s="191" t="s">
        <v>118</v>
      </c>
      <c r="C183" s="191" t="s">
        <v>118</v>
      </c>
      <c r="D183" s="191" t="s">
        <v>118</v>
      </c>
      <c r="E183" s="191" t="s">
        <v>118</v>
      </c>
      <c r="F183" s="191" t="s">
        <v>118</v>
      </c>
      <c r="G183" s="191" t="s">
        <v>118</v>
      </c>
      <c r="H183" s="191" t="s">
        <v>118</v>
      </c>
      <c r="I183" s="191" t="s">
        <v>118</v>
      </c>
      <c r="J183" s="191" t="s">
        <v>118</v>
      </c>
      <c r="K183" s="191" t="s">
        <v>118</v>
      </c>
      <c r="L183" s="191" t="s">
        <v>118</v>
      </c>
      <c r="M183" s="191" t="s">
        <v>118</v>
      </c>
      <c r="N183" s="191" t="s">
        <v>118</v>
      </c>
      <c r="O183" s="191" t="s">
        <v>118</v>
      </c>
      <c r="P183" s="191" t="s">
        <v>118</v>
      </c>
      <c r="Q183" s="191" t="s">
        <v>118</v>
      </c>
      <c r="R183" s="191" t="s">
        <v>118</v>
      </c>
      <c r="S183" s="191" t="s">
        <v>118</v>
      </c>
      <c r="T183" s="191" t="s">
        <v>118</v>
      </c>
      <c r="U183" s="191" t="s">
        <v>118</v>
      </c>
      <c r="V183" s="191" t="s">
        <v>118</v>
      </c>
      <c r="W183" s="191" t="s">
        <v>118</v>
      </c>
      <c r="X183" s="191" t="s">
        <v>118</v>
      </c>
      <c r="Y183" s="191" t="s">
        <v>118</v>
      </c>
      <c r="AA183" s="197"/>
    </row>
    <row r="184" spans="1:27" s="198" customFormat="1" ht="15.75" customHeight="1">
      <c r="A184" s="172" t="s">
        <v>115</v>
      </c>
      <c r="B184" s="191" t="s">
        <v>118</v>
      </c>
      <c r="C184" s="191" t="s">
        <v>118</v>
      </c>
      <c r="D184" s="191" t="s">
        <v>118</v>
      </c>
      <c r="E184" s="191" t="s">
        <v>118</v>
      </c>
      <c r="F184" s="191" t="s">
        <v>118</v>
      </c>
      <c r="G184" s="191" t="s">
        <v>118</v>
      </c>
      <c r="H184" s="191" t="s">
        <v>118</v>
      </c>
      <c r="I184" s="191" t="s">
        <v>118</v>
      </c>
      <c r="J184" s="191" t="s">
        <v>118</v>
      </c>
      <c r="K184" s="191" t="s">
        <v>118</v>
      </c>
      <c r="L184" s="191" t="s">
        <v>118</v>
      </c>
      <c r="M184" s="191" t="s">
        <v>118</v>
      </c>
      <c r="N184" s="191" t="s">
        <v>118</v>
      </c>
      <c r="O184" s="191" t="s">
        <v>118</v>
      </c>
      <c r="P184" s="191" t="s">
        <v>118</v>
      </c>
      <c r="Q184" s="191" t="s">
        <v>118</v>
      </c>
      <c r="R184" s="191" t="s">
        <v>118</v>
      </c>
      <c r="S184" s="191" t="s">
        <v>118</v>
      </c>
      <c r="T184" s="191" t="s">
        <v>118</v>
      </c>
      <c r="U184" s="191" t="s">
        <v>118</v>
      </c>
      <c r="V184" s="191" t="s">
        <v>118</v>
      </c>
      <c r="W184" s="191" t="s">
        <v>118</v>
      </c>
      <c r="X184" s="191" t="s">
        <v>118</v>
      </c>
      <c r="Y184" s="191" t="s">
        <v>118</v>
      </c>
      <c r="AA184" s="197"/>
    </row>
    <row r="185" spans="1:27" s="198" customFormat="1" ht="15.75" customHeight="1">
      <c r="A185" s="176" t="s">
        <v>116</v>
      </c>
      <c r="B185" s="171">
        <f>+C185*Index!$B$13</f>
        <v>294.87859941999994</v>
      </c>
      <c r="C185" s="171">
        <v>503.83</v>
      </c>
      <c r="D185" s="171">
        <f>+E185*Index!$B$13</f>
        <v>278.23340685999995</v>
      </c>
      <c r="E185" s="223">
        <v>475.39</v>
      </c>
      <c r="F185" s="171">
        <f>+G185*Index!$B$13</f>
        <v>310.61661728</v>
      </c>
      <c r="G185" s="171">
        <v>530.72</v>
      </c>
      <c r="H185" s="171">
        <f>+I185*Index!$B$13</f>
        <v>371.58460985999994</v>
      </c>
      <c r="I185" s="223">
        <v>634.89</v>
      </c>
      <c r="J185" s="171">
        <f>+K185*Index!$B$13</f>
        <v>433.31345863999996</v>
      </c>
      <c r="K185" s="223">
        <v>740.36</v>
      </c>
      <c r="L185" s="171">
        <f>+M185*Index!$B$13</f>
        <v>462.96929221999994</v>
      </c>
      <c r="M185" s="171">
        <v>791.03</v>
      </c>
      <c r="N185" s="171">
        <f>+O185*Index!$B$13</f>
        <v>507.99442103999996</v>
      </c>
      <c r="O185" s="237">
        <v>867.96</v>
      </c>
      <c r="P185" s="171"/>
      <c r="Q185" s="237"/>
      <c r="R185" s="171"/>
      <c r="S185" s="237"/>
      <c r="T185" s="171"/>
      <c r="U185" s="237"/>
      <c r="V185" s="171"/>
      <c r="W185" s="171"/>
      <c r="X185" s="171"/>
      <c r="Y185" s="191"/>
      <c r="AA185" s="197"/>
    </row>
    <row r="186" spans="1:27" s="198" customFormat="1" ht="14.25" customHeight="1">
      <c r="A186" s="172" t="s">
        <v>117</v>
      </c>
      <c r="B186" s="191">
        <f>+C186*Index!$B$13</f>
        <v>34.28535092</v>
      </c>
      <c r="C186" s="187">
        <v>58.58</v>
      </c>
      <c r="D186" s="191">
        <f>+E186*Index!$B$13</f>
        <v>39.18994703999999</v>
      </c>
      <c r="E186" s="187">
        <v>66.96</v>
      </c>
      <c r="F186" s="191">
        <f>+G186*Index!$B$13</f>
        <v>43.140546539999995</v>
      </c>
      <c r="G186" s="187">
        <v>73.71</v>
      </c>
      <c r="H186" s="191">
        <f>+I186*Index!$B$13</f>
        <v>47.03847138</v>
      </c>
      <c r="I186" s="191">
        <v>80.37</v>
      </c>
      <c r="J186" s="191">
        <f>+K186*Index!$B$13</f>
        <v>50.9773654</v>
      </c>
      <c r="K186" s="191">
        <v>87.1</v>
      </c>
      <c r="L186" s="191">
        <f>+M186*Index!$B$13</f>
        <v>54.46559844</v>
      </c>
      <c r="M186" s="191">
        <v>93.06</v>
      </c>
      <c r="N186" s="191">
        <f>+O186*Index!$B$13</f>
        <v>56.443824559999996</v>
      </c>
      <c r="O186" s="191">
        <v>96.44</v>
      </c>
      <c r="P186" s="191"/>
      <c r="Q186" s="191"/>
      <c r="R186" s="191"/>
      <c r="S186" s="191"/>
      <c r="T186" s="191"/>
      <c r="U186" s="191"/>
      <c r="V186" s="191"/>
      <c r="W186" s="191"/>
      <c r="X186" s="191"/>
      <c r="Y186" s="191"/>
      <c r="AA186" s="197"/>
    </row>
    <row r="187" spans="1:27" s="198" customFormat="1" ht="14.25" customHeight="1">
      <c r="A187" s="172"/>
      <c r="B187" s="191"/>
      <c r="C187" s="187"/>
      <c r="D187" s="191"/>
      <c r="E187" s="191"/>
      <c r="F187" s="191"/>
      <c r="G187" s="187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1"/>
      <c r="S187" s="191"/>
      <c r="T187" s="191"/>
      <c r="U187" s="191"/>
      <c r="V187" s="191"/>
      <c r="W187" s="191"/>
      <c r="X187" s="191"/>
      <c r="Y187" s="191"/>
      <c r="AA187" s="197"/>
    </row>
    <row r="188" spans="1:27" ht="14.25" customHeight="1">
      <c r="A188" s="194" t="s">
        <v>51</v>
      </c>
      <c r="B188" s="191"/>
      <c r="D188" s="191"/>
      <c r="F188" s="191"/>
      <c r="H188" s="191"/>
      <c r="J188" s="191"/>
      <c r="L188" s="191"/>
      <c r="N188" s="191"/>
      <c r="P188" s="191"/>
      <c r="R188" s="191"/>
      <c r="T188" s="191"/>
      <c r="V188" s="191"/>
      <c r="X188" s="191"/>
      <c r="AA188" s="184"/>
    </row>
    <row r="189" spans="1:27" ht="14.25" customHeight="1">
      <c r="A189" s="195" t="s">
        <v>52</v>
      </c>
      <c r="B189" s="191"/>
      <c r="D189" s="191"/>
      <c r="F189" s="187"/>
      <c r="G189" s="187"/>
      <c r="H189" s="191"/>
      <c r="I189" s="187"/>
      <c r="J189" s="191"/>
      <c r="L189" s="191"/>
      <c r="N189" s="191"/>
      <c r="P189" s="191"/>
      <c r="R189" s="191"/>
      <c r="T189" s="191"/>
      <c r="V189" s="191"/>
      <c r="X189" s="191"/>
      <c r="AA189" s="184"/>
    </row>
    <row r="190" spans="1:24" ht="14.25" customHeight="1">
      <c r="A190" s="195" t="s">
        <v>53</v>
      </c>
      <c r="B190" s="191"/>
      <c r="D190" s="191"/>
      <c r="F190" s="187"/>
      <c r="G190" s="187"/>
      <c r="H190" s="191"/>
      <c r="I190" s="187"/>
      <c r="J190" s="191"/>
      <c r="L190" s="191"/>
      <c r="N190" s="191"/>
      <c r="P190" s="191"/>
      <c r="R190" s="191"/>
      <c r="T190" s="191"/>
      <c r="V190" s="191"/>
      <c r="X190" s="191"/>
    </row>
    <row r="191" spans="1:24" ht="14.25" customHeight="1">
      <c r="A191" s="172" t="s">
        <v>119</v>
      </c>
      <c r="B191" s="191"/>
      <c r="D191" s="191"/>
      <c r="F191" s="187"/>
      <c r="G191" s="187"/>
      <c r="H191" s="191"/>
      <c r="I191" s="187"/>
      <c r="J191" s="191"/>
      <c r="L191" s="191"/>
      <c r="N191" s="191"/>
      <c r="P191" s="191"/>
      <c r="R191" s="191"/>
      <c r="T191" s="191"/>
      <c r="V191" s="191"/>
      <c r="X191" s="191"/>
    </row>
    <row r="192" spans="1:24" ht="14.25" customHeight="1">
      <c r="A192" s="172"/>
      <c r="B192" s="191"/>
      <c r="D192" s="191"/>
      <c r="F192" s="187"/>
      <c r="G192" s="187"/>
      <c r="H192" s="191"/>
      <c r="I192" s="187"/>
      <c r="J192" s="191"/>
      <c r="L192" s="191"/>
      <c r="N192" s="191"/>
      <c r="P192" s="191"/>
      <c r="R192" s="191"/>
      <c r="T192" s="191"/>
      <c r="V192" s="191"/>
      <c r="X192" s="191"/>
    </row>
    <row r="193" spans="1:24" ht="17.25" customHeight="1">
      <c r="A193" s="164" t="s">
        <v>120</v>
      </c>
      <c r="B193" s="228"/>
      <c r="C193" s="229"/>
      <c r="D193" s="230"/>
      <c r="F193" s="187"/>
      <c r="G193" s="187"/>
      <c r="H193" s="191"/>
      <c r="I193" s="187"/>
      <c r="J193" s="191"/>
      <c r="L193" s="191"/>
      <c r="N193" s="191"/>
      <c r="P193" s="191"/>
      <c r="R193" s="191"/>
      <c r="T193" s="191"/>
      <c r="V193" s="191"/>
      <c r="X193" s="191"/>
    </row>
    <row r="194" spans="1:24" ht="14.25" customHeight="1">
      <c r="A194" s="172"/>
      <c r="B194" s="191"/>
      <c r="D194" s="191"/>
      <c r="F194" s="191"/>
      <c r="H194" s="191"/>
      <c r="J194" s="191"/>
      <c r="L194" s="191"/>
      <c r="N194" s="191"/>
      <c r="P194" s="191"/>
      <c r="R194" s="191"/>
      <c r="T194" s="191"/>
      <c r="V194" s="191"/>
      <c r="W194" s="192"/>
      <c r="X194" s="191"/>
    </row>
    <row r="195" spans="2:27" s="174" customFormat="1" ht="12.75" customHeight="1" thickBot="1">
      <c r="B195" s="261" t="s">
        <v>78</v>
      </c>
      <c r="C195" s="261"/>
      <c r="D195" s="261"/>
      <c r="E195" s="261"/>
      <c r="F195" s="261"/>
      <c r="G195" s="261"/>
      <c r="H195" s="261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261"/>
      <c r="T195" s="261"/>
      <c r="U195" s="196"/>
      <c r="V195" s="181"/>
      <c r="W195" s="191"/>
      <c r="X195" s="181"/>
      <c r="Y195" s="191"/>
      <c r="AA195" s="198"/>
    </row>
    <row r="196" spans="1:38" s="169" customFormat="1" ht="15.75" thickBot="1">
      <c r="A196" s="168"/>
      <c r="B196" s="265" t="s">
        <v>96</v>
      </c>
      <c r="C196" s="263"/>
      <c r="D196" s="263" t="s">
        <v>97</v>
      </c>
      <c r="E196" s="263"/>
      <c r="F196" s="263" t="s">
        <v>98</v>
      </c>
      <c r="G196" s="263"/>
      <c r="H196" s="263" t="s">
        <v>99</v>
      </c>
      <c r="I196" s="263"/>
      <c r="J196" s="263" t="s">
        <v>100</v>
      </c>
      <c r="K196" s="263"/>
      <c r="L196" s="263" t="s">
        <v>101</v>
      </c>
      <c r="M196" s="263"/>
      <c r="N196" s="263" t="s">
        <v>102</v>
      </c>
      <c r="O196" s="263"/>
      <c r="P196" s="263" t="s">
        <v>103</v>
      </c>
      <c r="Q196" s="263"/>
      <c r="R196" s="263" t="s">
        <v>104</v>
      </c>
      <c r="S196" s="263"/>
      <c r="T196" s="263" t="s">
        <v>105</v>
      </c>
      <c r="U196" s="263"/>
      <c r="V196" s="263" t="s">
        <v>106</v>
      </c>
      <c r="W196" s="263"/>
      <c r="X196" s="263" t="s">
        <v>107</v>
      </c>
      <c r="Y196" s="264"/>
      <c r="AI196" s="169" t="s">
        <v>108</v>
      </c>
      <c r="AJ196" s="169" t="s">
        <v>109</v>
      </c>
      <c r="AK196" s="169" t="s">
        <v>110</v>
      </c>
      <c r="AL196" s="169" t="s">
        <v>111</v>
      </c>
    </row>
    <row r="197" spans="1:67" ht="14.25">
      <c r="A197" s="172" t="s">
        <v>114</v>
      </c>
      <c r="B197" s="190">
        <f>(B15-B7)/B7*100</f>
        <v>-26.010396361273553</v>
      </c>
      <c r="C197" s="187"/>
      <c r="D197" s="190">
        <f>(D15-D7)/D7*100</f>
        <v>-17.095968605066005</v>
      </c>
      <c r="E197" s="187"/>
      <c r="F197" s="190">
        <f>(F15-F7)/F7*100</f>
        <v>-10.466616857977312</v>
      </c>
      <c r="G197" s="187"/>
      <c r="H197" s="190">
        <f>(H15-H7)/H7*100</f>
        <v>8.248005883351238</v>
      </c>
      <c r="I197" s="187"/>
      <c r="J197" s="190">
        <f>(J15-J7)/J7*100</f>
        <v>-9.535893531833318</v>
      </c>
      <c r="K197" s="187"/>
      <c r="L197" s="190">
        <f>(L15-L7)/L7*100</f>
        <v>-7.732743797592734</v>
      </c>
      <c r="M197" s="187"/>
      <c r="N197" s="190">
        <f>(N15-N7)/N7*100</f>
        <v>-12.802719161591844</v>
      </c>
      <c r="O197" s="187"/>
      <c r="P197" s="190">
        <f>(P15-P7)/P7*100</f>
        <v>-9.92508513053349</v>
      </c>
      <c r="Q197" s="187"/>
      <c r="R197" s="190">
        <f>(R15-R7)/R7*100</f>
        <v>-9.044262216467661</v>
      </c>
      <c r="S197" s="187"/>
      <c r="T197" s="190">
        <f>(T15-T7)/T7*100</f>
        <v>-4.962765957446815</v>
      </c>
      <c r="U197" s="187"/>
      <c r="V197" s="190">
        <f>(V15-V7)/V7*100</f>
        <v>8.857432957056671</v>
      </c>
      <c r="W197" s="187"/>
      <c r="X197" s="190">
        <f>(X15-X7)/X7*100</f>
        <v>33.31935943657248</v>
      </c>
      <c r="Y197" s="190"/>
      <c r="AA197" s="190"/>
      <c r="AB197" s="172"/>
      <c r="AC197" s="172"/>
      <c r="AD197" s="172"/>
      <c r="AE197" s="172"/>
      <c r="AF197" s="172"/>
      <c r="AG197" s="172"/>
      <c r="AH197" s="172"/>
      <c r="AI197" s="172"/>
      <c r="AJ197" s="172"/>
      <c r="AK197" s="172"/>
      <c r="AL197" s="172"/>
      <c r="AM197" s="172"/>
      <c r="AN197" s="172"/>
      <c r="AO197" s="172"/>
      <c r="AP197" s="172"/>
      <c r="AQ197" s="172"/>
      <c r="AR197" s="172"/>
      <c r="AS197" s="172"/>
      <c r="AT197" s="172"/>
      <c r="AU197" s="172"/>
      <c r="AV197" s="172"/>
      <c r="AW197" s="172"/>
      <c r="AX197" s="172"/>
      <c r="AY197" s="172"/>
      <c r="AZ197" s="172"/>
      <c r="BA197" s="172"/>
      <c r="BB197" s="172"/>
      <c r="BC197" s="172"/>
      <c r="BD197" s="172"/>
      <c r="BE197" s="172"/>
      <c r="BF197" s="172"/>
      <c r="BG197" s="172"/>
      <c r="BH197" s="172"/>
      <c r="BI197" s="172"/>
      <c r="BJ197" s="172"/>
      <c r="BK197" s="172"/>
      <c r="BL197" s="172"/>
      <c r="BM197" s="172"/>
      <c r="BN197" s="172"/>
      <c r="BO197" s="172"/>
    </row>
    <row r="198" spans="1:67" ht="14.25">
      <c r="A198" s="172" t="s">
        <v>115</v>
      </c>
      <c r="B198" s="190">
        <f>(B16-B8)/B8*100</f>
        <v>17.76615770759254</v>
      </c>
      <c r="C198" s="187"/>
      <c r="D198" s="190">
        <f>(D16-D8)/D8*100</f>
        <v>39.15270250111879</v>
      </c>
      <c r="E198" s="187"/>
      <c r="F198" s="190">
        <f>(F16-F8)/F8*100</f>
        <v>41.96428571428572</v>
      </c>
      <c r="G198" s="187"/>
      <c r="H198" s="190">
        <f>(H16-H8)/H8*100</f>
        <v>18.07629346693784</v>
      </c>
      <c r="I198" s="187"/>
      <c r="J198" s="190">
        <f>(J16-J8)/J8*100</f>
        <v>12.42814584819367</v>
      </c>
      <c r="K198" s="187"/>
      <c r="L198" s="190">
        <f>(L16-L8)/L8*100</f>
        <v>6.896808273193966</v>
      </c>
      <c r="M198" s="187"/>
      <c r="N198" s="190">
        <f>(N16-N8)/N8*100</f>
        <v>6.968616761026071</v>
      </c>
      <c r="O198" s="187"/>
      <c r="P198" s="190">
        <f>(P16-P8)/P8*100</f>
        <v>1.2393468219374153</v>
      </c>
      <c r="Q198" s="187"/>
      <c r="R198" s="190">
        <f>(R16-R8)/R8*100</f>
        <v>2.393844400113993</v>
      </c>
      <c r="S198" s="187"/>
      <c r="T198" s="190">
        <f>(T16-T8)/T8*100</f>
        <v>-0.17830297521238714</v>
      </c>
      <c r="U198" s="187"/>
      <c r="V198" s="190">
        <f>(V16-V8)/V8*100</f>
        <v>-4.763202725724026</v>
      </c>
      <c r="W198" s="187"/>
      <c r="X198" s="190">
        <f>(X16-X8)/X8*100</f>
        <v>12.130099642789995</v>
      </c>
      <c r="Y198" s="190"/>
      <c r="AA198" s="172"/>
      <c r="AB198" s="172"/>
      <c r="AC198" s="172"/>
      <c r="AD198" s="172"/>
      <c r="AE198" s="172"/>
      <c r="AF198" s="172"/>
      <c r="AG198" s="172"/>
      <c r="AH198" s="172"/>
      <c r="AI198" s="172"/>
      <c r="AJ198" s="172"/>
      <c r="AK198" s="172"/>
      <c r="AL198" s="172"/>
      <c r="AM198" s="172"/>
      <c r="AN198" s="172"/>
      <c r="AO198" s="172"/>
      <c r="AP198" s="172"/>
      <c r="AQ198" s="172"/>
      <c r="AR198" s="172"/>
      <c r="AS198" s="172"/>
      <c r="AT198" s="172"/>
      <c r="AU198" s="172"/>
      <c r="AV198" s="172"/>
      <c r="AW198" s="172"/>
      <c r="AX198" s="172"/>
      <c r="AY198" s="172"/>
      <c r="AZ198" s="172"/>
      <c r="BA198" s="172"/>
      <c r="BB198" s="172"/>
      <c r="BC198" s="172"/>
      <c r="BD198" s="172"/>
      <c r="BE198" s="172"/>
      <c r="BF198" s="172"/>
      <c r="BG198" s="172"/>
      <c r="BH198" s="172"/>
      <c r="BI198" s="172"/>
      <c r="BJ198" s="172"/>
      <c r="BK198" s="172"/>
      <c r="BL198" s="172"/>
      <c r="BM198" s="172"/>
      <c r="BN198" s="172"/>
      <c r="BO198" s="172"/>
    </row>
    <row r="199" spans="1:25" ht="15">
      <c r="A199" s="176" t="s">
        <v>116</v>
      </c>
      <c r="B199" s="188">
        <f>(B17-B9)/B9*100</f>
        <v>0.6209441404758724</v>
      </c>
      <c r="C199" s="171"/>
      <c r="D199" s="188">
        <f>(D17-D9)/D9*100</f>
        <v>16.052276856355867</v>
      </c>
      <c r="E199" s="171"/>
      <c r="F199" s="188">
        <f>(F17-F9)/F9*100</f>
        <v>20.25312895513994</v>
      </c>
      <c r="G199" s="171"/>
      <c r="H199" s="188">
        <f>(H17-H9)/H9*100</f>
        <v>13.48451210487366</v>
      </c>
      <c r="I199" s="171"/>
      <c r="J199" s="188">
        <f>(J17-J9)/J9*100</f>
        <v>3.0577876148775394</v>
      </c>
      <c r="K199" s="171"/>
      <c r="L199" s="188">
        <f>(L17-L9)/L9*100</f>
        <v>0.5927556788111039</v>
      </c>
      <c r="M199" s="171"/>
      <c r="N199" s="188">
        <f>(N17-N9)/N9*100</f>
        <v>-1.4418539269434028</v>
      </c>
      <c r="O199" s="171"/>
      <c r="P199" s="188">
        <f>(P17-P9)/P9*100</f>
        <v>-3.4206985426497747</v>
      </c>
      <c r="Q199" s="171"/>
      <c r="R199" s="188">
        <f>(R17-R9)/R9*100</f>
        <v>-2.15509020864326</v>
      </c>
      <c r="S199" s="171"/>
      <c r="T199" s="188">
        <f>(T17-T9)/T9*100</f>
        <v>-2.0758179862034116</v>
      </c>
      <c r="U199" s="171"/>
      <c r="V199" s="188">
        <f>(V17-V9)/V9*100</f>
        <v>0.1844097802269251</v>
      </c>
      <c r="W199" s="171"/>
      <c r="X199" s="188">
        <f>(X17-X9)/X9*100</f>
        <v>18.690618347957013</v>
      </c>
      <c r="Y199" s="188"/>
    </row>
    <row r="200" spans="1:37" ht="14.25">
      <c r="A200" s="172" t="s">
        <v>117</v>
      </c>
      <c r="B200" s="190">
        <f>(B18-B10)/B10*100</f>
        <v>6.266021076616357</v>
      </c>
      <c r="C200" s="187"/>
      <c r="D200" s="190">
        <f>(D18-D10)/D10*100</f>
        <v>19.392314566577294</v>
      </c>
      <c r="E200" s="187"/>
      <c r="F200" s="190">
        <f>(F18-F10)/F10*100</f>
        <v>16.85456595264939</v>
      </c>
      <c r="G200" s="187"/>
      <c r="H200" s="190">
        <f>(H18-H10)/H10*100</f>
        <v>-4.703576678098975</v>
      </c>
      <c r="I200" s="187"/>
      <c r="J200" s="190">
        <f>(J18-J10)/J10*100</f>
        <v>-3.273876721607577</v>
      </c>
      <c r="K200" s="187"/>
      <c r="L200" s="190">
        <f>(L18-L10)/L10*100</f>
        <v>-9.508547008547</v>
      </c>
      <c r="M200" s="187"/>
      <c r="N200" s="190">
        <f>(N18-N10)/N10*100</f>
        <v>-8.353326063249723</v>
      </c>
      <c r="O200" s="187"/>
      <c r="P200" s="190">
        <f>(P18-P10)/P10*100</f>
        <v>-16.12435233160622</v>
      </c>
      <c r="Q200" s="187"/>
      <c r="R200" s="190">
        <f>(R18-R10)/R10*100</f>
        <v>-6.620065789473682</v>
      </c>
      <c r="S200" s="187"/>
      <c r="T200" s="190">
        <f>(T18-T10)/T10*100</f>
        <v>-4.692454026632845</v>
      </c>
      <c r="U200" s="187"/>
      <c r="V200" s="190">
        <f>(V18-V10)/V10*100</f>
        <v>-4.478594950603731</v>
      </c>
      <c r="W200" s="187"/>
      <c r="X200" s="190">
        <f>(X18-X10)/X10*100</f>
        <v>2.146286359785386</v>
      </c>
      <c r="Y200" s="190"/>
      <c r="AA200" s="172"/>
      <c r="AB200" s="172"/>
      <c r="AC200" s="172"/>
      <c r="AD200" s="172"/>
      <c r="AE200" s="172"/>
      <c r="AF200" s="172"/>
      <c r="AG200" s="172"/>
      <c r="AH200" s="172"/>
      <c r="AI200" s="172"/>
      <c r="AJ200" s="172"/>
      <c r="AK200" s="172"/>
    </row>
    <row r="201" spans="1:37" ht="14.25">
      <c r="A201" s="172"/>
      <c r="B201" s="190"/>
      <c r="C201" s="187"/>
      <c r="D201" s="190"/>
      <c r="E201" s="187"/>
      <c r="F201" s="190"/>
      <c r="G201" s="187"/>
      <c r="H201" s="190"/>
      <c r="I201" s="187"/>
      <c r="J201" s="190"/>
      <c r="K201" s="187"/>
      <c r="L201" s="190"/>
      <c r="M201" s="187"/>
      <c r="N201" s="190"/>
      <c r="O201" s="187"/>
      <c r="P201" s="190"/>
      <c r="Q201" s="187"/>
      <c r="R201" s="190"/>
      <c r="S201" s="187"/>
      <c r="T201" s="190"/>
      <c r="U201" s="187"/>
      <c r="V201" s="190"/>
      <c r="W201" s="187"/>
      <c r="X201" s="190"/>
      <c r="AA201" s="172"/>
      <c r="AB201" s="172"/>
      <c r="AC201" s="172"/>
      <c r="AD201" s="172"/>
      <c r="AE201" s="172"/>
      <c r="AF201" s="172"/>
      <c r="AG201" s="172"/>
      <c r="AH201" s="172"/>
      <c r="AI201" s="172"/>
      <c r="AJ201" s="172"/>
      <c r="AK201" s="172"/>
    </row>
    <row r="202" spans="1:37" s="126" customFormat="1" ht="15.75" thickBot="1">
      <c r="A202" s="172"/>
      <c r="B202" s="260" t="s">
        <v>79</v>
      </c>
      <c r="C202" s="260"/>
      <c r="D202" s="260"/>
      <c r="E202" s="260"/>
      <c r="F202" s="260"/>
      <c r="G202" s="260"/>
      <c r="H202" s="260"/>
      <c r="I202" s="260"/>
      <c r="J202" s="260"/>
      <c r="K202" s="260"/>
      <c r="L202" s="260"/>
      <c r="M202" s="260"/>
      <c r="N202" s="260"/>
      <c r="O202" s="260"/>
      <c r="P202" s="260"/>
      <c r="Q202" s="260"/>
      <c r="R202" s="260"/>
      <c r="S202" s="260"/>
      <c r="T202" s="260"/>
      <c r="U202" s="196"/>
      <c r="V202" s="181"/>
      <c r="W202" s="191"/>
      <c r="X202" s="181"/>
      <c r="Y202" s="191"/>
      <c r="AA202" s="172"/>
      <c r="AB202" s="172"/>
      <c r="AC202" s="172"/>
      <c r="AD202" s="172"/>
      <c r="AE202" s="172"/>
      <c r="AF202" s="172"/>
      <c r="AG202" s="172"/>
      <c r="AH202" s="172"/>
      <c r="AI202" s="172"/>
      <c r="AJ202" s="172"/>
      <c r="AK202" s="172"/>
    </row>
    <row r="203" spans="1:38" s="169" customFormat="1" ht="15.75" thickBot="1">
      <c r="A203" s="168"/>
      <c r="B203" s="265" t="s">
        <v>96</v>
      </c>
      <c r="C203" s="263"/>
      <c r="D203" s="263" t="s">
        <v>97</v>
      </c>
      <c r="E203" s="263"/>
      <c r="F203" s="263" t="s">
        <v>98</v>
      </c>
      <c r="G203" s="263"/>
      <c r="H203" s="263" t="s">
        <v>99</v>
      </c>
      <c r="I203" s="263"/>
      <c r="J203" s="263" t="s">
        <v>100</v>
      </c>
      <c r="K203" s="263"/>
      <c r="L203" s="263" t="s">
        <v>101</v>
      </c>
      <c r="M203" s="263"/>
      <c r="N203" s="263" t="s">
        <v>102</v>
      </c>
      <c r="O203" s="263"/>
      <c r="P203" s="263" t="s">
        <v>103</v>
      </c>
      <c r="Q203" s="263"/>
      <c r="R203" s="263" t="s">
        <v>104</v>
      </c>
      <c r="S203" s="263"/>
      <c r="T203" s="263" t="s">
        <v>105</v>
      </c>
      <c r="U203" s="263"/>
      <c r="V203" s="263" t="s">
        <v>106</v>
      </c>
      <c r="W203" s="263"/>
      <c r="X203" s="263" t="s">
        <v>107</v>
      </c>
      <c r="Y203" s="264"/>
      <c r="AI203" s="169" t="s">
        <v>108</v>
      </c>
      <c r="AJ203" s="169" t="s">
        <v>109</v>
      </c>
      <c r="AK203" s="169" t="s">
        <v>110</v>
      </c>
      <c r="AL203" s="169" t="s">
        <v>111</v>
      </c>
    </row>
    <row r="204" spans="1:25" ht="14.25">
      <c r="A204" s="172" t="s">
        <v>114</v>
      </c>
      <c r="B204" s="190">
        <f>(B23-B15)/B15*100</f>
        <v>31.49205234038815</v>
      </c>
      <c r="C204" s="187"/>
      <c r="D204" s="190">
        <f aca="true" t="shared" si="6" ref="D204:X207">(D23-D15)/D15*100</f>
        <v>31.362423616490233</v>
      </c>
      <c r="E204" s="187"/>
      <c r="F204" s="190">
        <f t="shared" si="6"/>
        <v>28.8271885905022</v>
      </c>
      <c r="G204" s="187"/>
      <c r="H204" s="190">
        <f t="shared" si="6"/>
        <v>-18.38515808727463</v>
      </c>
      <c r="I204" s="187"/>
      <c r="J204" s="190">
        <f t="shared" si="6"/>
        <v>-7.218551302830062</v>
      </c>
      <c r="K204" s="187"/>
      <c r="L204" s="190">
        <f t="shared" si="6"/>
        <v>-12.704328842979615</v>
      </c>
      <c r="M204" s="187"/>
      <c r="N204" s="190">
        <f t="shared" si="6"/>
        <v>-1.477992528828985</v>
      </c>
      <c r="O204" s="187"/>
      <c r="P204" s="190">
        <f t="shared" si="6"/>
        <v>5.574877766016434</v>
      </c>
      <c r="Q204" s="187"/>
      <c r="R204" s="190">
        <f t="shared" si="6"/>
        <v>-5.604470923182368</v>
      </c>
      <c r="S204" s="187"/>
      <c r="T204" s="190">
        <f t="shared" si="6"/>
        <v>-7.964403649185645</v>
      </c>
      <c r="U204" s="187"/>
      <c r="V204" s="190">
        <f t="shared" si="6"/>
        <v>-12.635795018106002</v>
      </c>
      <c r="W204" s="187"/>
      <c r="X204" s="190">
        <f t="shared" si="6"/>
        <v>-15.558769888686236</v>
      </c>
      <c r="Y204" s="190"/>
    </row>
    <row r="205" spans="1:25" ht="14.25">
      <c r="A205" s="172" t="s">
        <v>115</v>
      </c>
      <c r="B205" s="190">
        <f>(B24-B16)/B16*100</f>
        <v>-0.1918158567774807</v>
      </c>
      <c r="C205" s="187"/>
      <c r="D205" s="190">
        <f t="shared" si="6"/>
        <v>-10.512774700732539</v>
      </c>
      <c r="E205" s="187"/>
      <c r="F205" s="190">
        <f t="shared" si="6"/>
        <v>-17.816325150470007</v>
      </c>
      <c r="G205" s="187"/>
      <c r="H205" s="190">
        <f t="shared" si="6"/>
        <v>0.21425870688568288</v>
      </c>
      <c r="I205" s="187"/>
      <c r="J205" s="190">
        <f t="shared" si="6"/>
        <v>-6.4153760029856315</v>
      </c>
      <c r="K205" s="187"/>
      <c r="L205" s="190">
        <f t="shared" si="6"/>
        <v>-4.6527004454342995</v>
      </c>
      <c r="M205" s="187"/>
      <c r="N205" s="190">
        <f t="shared" si="6"/>
        <v>-2.927339257710396</v>
      </c>
      <c r="O205" s="187"/>
      <c r="P205" s="190">
        <f t="shared" si="6"/>
        <v>-4.077370433441505</v>
      </c>
      <c r="Q205" s="187"/>
      <c r="R205" s="190">
        <f t="shared" si="6"/>
        <v>-11.04617002195628</v>
      </c>
      <c r="S205" s="187"/>
      <c r="T205" s="190">
        <f t="shared" si="6"/>
        <v>-12.794200056038097</v>
      </c>
      <c r="U205" s="187"/>
      <c r="V205" s="190">
        <f t="shared" si="6"/>
        <v>-16.317258156840296</v>
      </c>
      <c r="W205" s="187"/>
      <c r="X205" s="190">
        <f t="shared" si="6"/>
        <v>-13.715167164078998</v>
      </c>
      <c r="Y205" s="190"/>
    </row>
    <row r="206" spans="1:25" ht="15">
      <c r="A206" s="176" t="s">
        <v>116</v>
      </c>
      <c r="B206" s="188">
        <f>(B25-B17)/B17*100</f>
        <v>8.93295227496903</v>
      </c>
      <c r="C206" s="171"/>
      <c r="D206" s="188">
        <f t="shared" si="6"/>
        <v>1.772548227451768</v>
      </c>
      <c r="E206" s="171"/>
      <c r="F206" s="188">
        <f t="shared" si="6"/>
        <v>-3.435775095892973</v>
      </c>
      <c r="G206" s="171"/>
      <c r="H206" s="188">
        <f t="shared" si="6"/>
        <v>-8.074432903255861</v>
      </c>
      <c r="I206" s="171"/>
      <c r="J206" s="188">
        <f t="shared" si="6"/>
        <v>-6.7161565935989875</v>
      </c>
      <c r="K206" s="171"/>
      <c r="L206" s="188">
        <f t="shared" si="6"/>
        <v>-7.8350905991539905</v>
      </c>
      <c r="M206" s="171"/>
      <c r="N206" s="188">
        <f t="shared" si="6"/>
        <v>-2.3818741213146035</v>
      </c>
      <c r="O206" s="171"/>
      <c r="P206" s="188">
        <f t="shared" si="6"/>
        <v>-0.3198461598838341</v>
      </c>
      <c r="Q206" s="171"/>
      <c r="R206" s="188">
        <f t="shared" si="6"/>
        <v>-9.034383283954472</v>
      </c>
      <c r="S206" s="171"/>
      <c r="T206" s="188">
        <f t="shared" si="6"/>
        <v>-10.935177405803644</v>
      </c>
      <c r="U206" s="171"/>
      <c r="V206" s="188">
        <f t="shared" si="6"/>
        <v>-14.864221057646496</v>
      </c>
      <c r="W206" s="171"/>
      <c r="X206" s="188">
        <f t="shared" si="6"/>
        <v>-14.35632736975634</v>
      </c>
      <c r="Y206" s="188"/>
    </row>
    <row r="207" spans="1:25" ht="15" customHeight="1">
      <c r="A207" s="172" t="s">
        <v>117</v>
      </c>
      <c r="B207" s="190">
        <f>(B26-B18)/B18*100</f>
        <v>-6.566604127579745</v>
      </c>
      <c r="C207" s="187"/>
      <c r="D207" s="190">
        <f>(D26-D18)/D18*100</f>
        <v>-14.570858283433125</v>
      </c>
      <c r="E207" s="187"/>
      <c r="F207" s="190">
        <f t="shared" si="6"/>
        <v>-11.673902556681147</v>
      </c>
      <c r="G207" s="187"/>
      <c r="H207" s="190">
        <f t="shared" si="6"/>
        <v>3.2647814910025788</v>
      </c>
      <c r="I207" s="187"/>
      <c r="J207" s="190">
        <f t="shared" si="6"/>
        <v>-2.5443510737628463</v>
      </c>
      <c r="K207" s="187"/>
      <c r="L207" s="190">
        <f t="shared" si="6"/>
        <v>0</v>
      </c>
      <c r="M207" s="187"/>
      <c r="N207" s="190">
        <f t="shared" si="6"/>
        <v>3.7125178486434915</v>
      </c>
      <c r="O207" s="187"/>
      <c r="P207" s="190">
        <f t="shared" si="6"/>
        <v>-1.408450704225353</v>
      </c>
      <c r="Q207" s="187"/>
      <c r="R207" s="190">
        <f t="shared" si="6"/>
        <v>-6.516952884191987</v>
      </c>
      <c r="S207" s="187"/>
      <c r="T207" s="190">
        <f t="shared" si="6"/>
        <v>-10.889332446218681</v>
      </c>
      <c r="U207" s="187"/>
      <c r="V207" s="190">
        <f t="shared" si="6"/>
        <v>-17.628131464031245</v>
      </c>
      <c r="W207" s="187"/>
      <c r="X207" s="190">
        <f t="shared" si="6"/>
        <v>-12.220071882775784</v>
      </c>
      <c r="Y207" s="190"/>
    </row>
    <row r="208" spans="1:5" ht="15">
      <c r="A208" s="172"/>
      <c r="B208" s="188"/>
      <c r="C208" s="171"/>
      <c r="D208" s="188"/>
      <c r="E208" s="171"/>
    </row>
    <row r="209" spans="1:21" ht="15.75" thickBot="1">
      <c r="A209" s="172"/>
      <c r="B209" s="260" t="s">
        <v>80</v>
      </c>
      <c r="C209" s="260"/>
      <c r="D209" s="260"/>
      <c r="E209" s="260"/>
      <c r="F209" s="260"/>
      <c r="G209" s="260"/>
      <c r="H209" s="260"/>
      <c r="I209" s="260"/>
      <c r="J209" s="260"/>
      <c r="K209" s="260"/>
      <c r="L209" s="260"/>
      <c r="M209" s="260"/>
      <c r="N209" s="260"/>
      <c r="O209" s="260"/>
      <c r="P209" s="260"/>
      <c r="Q209" s="260"/>
      <c r="R209" s="260"/>
      <c r="S209" s="260"/>
      <c r="T209" s="260"/>
      <c r="U209" s="196"/>
    </row>
    <row r="210" spans="1:38" s="169" customFormat="1" ht="15.75" thickBot="1">
      <c r="A210" s="168"/>
      <c r="B210" s="265" t="s">
        <v>96</v>
      </c>
      <c r="C210" s="263"/>
      <c r="D210" s="263" t="s">
        <v>97</v>
      </c>
      <c r="E210" s="263"/>
      <c r="F210" s="263" t="s">
        <v>98</v>
      </c>
      <c r="G210" s="263"/>
      <c r="H210" s="263" t="s">
        <v>99</v>
      </c>
      <c r="I210" s="263"/>
      <c r="J210" s="263" t="s">
        <v>100</v>
      </c>
      <c r="K210" s="263"/>
      <c r="L210" s="263" t="s">
        <v>101</v>
      </c>
      <c r="M210" s="263"/>
      <c r="N210" s="263" t="s">
        <v>102</v>
      </c>
      <c r="O210" s="263"/>
      <c r="P210" s="263" t="s">
        <v>103</v>
      </c>
      <c r="Q210" s="263"/>
      <c r="R210" s="263" t="s">
        <v>104</v>
      </c>
      <c r="S210" s="263"/>
      <c r="T210" s="263" t="s">
        <v>105</v>
      </c>
      <c r="U210" s="263"/>
      <c r="V210" s="263" t="s">
        <v>106</v>
      </c>
      <c r="W210" s="263"/>
      <c r="X210" s="263" t="s">
        <v>107</v>
      </c>
      <c r="Y210" s="264"/>
      <c r="AI210" s="169" t="s">
        <v>108</v>
      </c>
      <c r="AJ210" s="169" t="s">
        <v>109</v>
      </c>
      <c r="AK210" s="169" t="s">
        <v>110</v>
      </c>
      <c r="AL210" s="169" t="s">
        <v>111</v>
      </c>
    </row>
    <row r="211" spans="1:25" ht="14.25">
      <c r="A211" s="172" t="s">
        <v>114</v>
      </c>
      <c r="B211" s="190">
        <f aca="true" t="shared" si="7" ref="B211:X211">(B31-B23)/B23*100</f>
        <v>-15.55466506378147</v>
      </c>
      <c r="C211" s="187"/>
      <c r="D211" s="190">
        <f t="shared" si="7"/>
        <v>-16.464653082618096</v>
      </c>
      <c r="E211" s="187"/>
      <c r="F211" s="190">
        <f t="shared" si="7"/>
        <v>-9.710281474502404</v>
      </c>
      <c r="G211" s="187"/>
      <c r="H211" s="190">
        <f t="shared" si="7"/>
        <v>-0.2049049113145887</v>
      </c>
      <c r="I211" s="187"/>
      <c r="J211" s="190">
        <f t="shared" si="7"/>
        <v>2.284332168771839</v>
      </c>
      <c r="K211" s="187"/>
      <c r="L211" s="190">
        <f t="shared" si="7"/>
        <v>8.289112534309243</v>
      </c>
      <c r="M211" s="187"/>
      <c r="N211" s="190">
        <f t="shared" si="7"/>
        <v>4.918122870645136</v>
      </c>
      <c r="O211" s="187"/>
      <c r="P211" s="190">
        <f t="shared" si="7"/>
        <v>6.8942468369539265</v>
      </c>
      <c r="Q211" s="187"/>
      <c r="R211" s="190">
        <f t="shared" si="7"/>
        <v>12.617292225201075</v>
      </c>
      <c r="S211" s="187"/>
      <c r="T211" s="190">
        <f t="shared" si="7"/>
        <v>17.684261736803705</v>
      </c>
      <c r="U211" s="187"/>
      <c r="V211" s="190">
        <f t="shared" si="7"/>
        <v>-0.8101488412987454</v>
      </c>
      <c r="W211" s="187"/>
      <c r="X211" s="190">
        <f t="shared" si="7"/>
        <v>0.4096224026215707</v>
      </c>
      <c r="Y211" s="190"/>
    </row>
    <row r="212" spans="1:25" ht="14.25">
      <c r="A212" s="172" t="s">
        <v>115</v>
      </c>
      <c r="B212" s="190">
        <f>(B32-B24)/B24*100</f>
        <v>-7.7763541889102505</v>
      </c>
      <c r="C212" s="187"/>
      <c r="D212" s="190">
        <f>(D32-D24)/D24*100</f>
        <v>-16.890947570179296</v>
      </c>
      <c r="E212" s="187"/>
      <c r="F212" s="190">
        <f>(F32-F24)/F24*100</f>
        <v>-8.520880477268054</v>
      </c>
      <c r="G212" s="187"/>
      <c r="H212" s="190">
        <f>(H32-H24)/H24*100</f>
        <v>-7.365640982644418</v>
      </c>
      <c r="I212" s="187"/>
      <c r="J212" s="190">
        <f>(J32-J24)/J24*100</f>
        <v>-9.080395597383946</v>
      </c>
      <c r="K212" s="187"/>
      <c r="L212" s="190">
        <f>(L32-L24)/L24*100</f>
        <v>-14.157451001861387</v>
      </c>
      <c r="M212" s="187"/>
      <c r="N212" s="190">
        <f>(N32-N24)/N24*100</f>
        <v>-15.646876682821759</v>
      </c>
      <c r="O212" s="187"/>
      <c r="P212" s="190">
        <f>(P32-P24)/P24*100</f>
        <v>-12.84919943726134</v>
      </c>
      <c r="Q212" s="187"/>
      <c r="R212" s="190">
        <f>(R32-R24)/R24*100</f>
        <v>-8.350425864766203</v>
      </c>
      <c r="S212" s="187"/>
      <c r="T212" s="190">
        <f>(T32-T24)/T24*100</f>
        <v>-10.831760311659101</v>
      </c>
      <c r="U212" s="187"/>
      <c r="V212" s="190">
        <f>(V32-V24)/V24*100</f>
        <v>-5.93818135180197</v>
      </c>
      <c r="W212" s="187"/>
      <c r="X212" s="190">
        <f>(X32-X24)/X24*100</f>
        <v>-10.213361315145155</v>
      </c>
      <c r="Y212" s="190"/>
    </row>
    <row r="213" spans="1:25" ht="15">
      <c r="A213" s="176" t="s">
        <v>116</v>
      </c>
      <c r="B213" s="188">
        <f>(B33-B25)/B25*100</f>
        <v>-10.48036962225164</v>
      </c>
      <c r="C213" s="171"/>
      <c r="D213" s="188">
        <f>(D33-D25)/D25*100</f>
        <v>-16.72951917828611</v>
      </c>
      <c r="E213" s="171"/>
      <c r="F213" s="188">
        <f>(F33-F25)/F25*100</f>
        <v>-9.010100031486907</v>
      </c>
      <c r="G213" s="171"/>
      <c r="H213" s="188">
        <f>(H33-H25)/H25*100</f>
        <v>-4.532441539358007</v>
      </c>
      <c r="I213" s="171"/>
      <c r="J213" s="188">
        <f>(J33-J25)/J25*100</f>
        <v>-4.847347347347348</v>
      </c>
      <c r="K213" s="171"/>
      <c r="L213" s="188">
        <f>(L33-L25)/L25*100</f>
        <v>-5.754212905877515</v>
      </c>
      <c r="M213" s="171"/>
      <c r="N213" s="188">
        <f>(N33-N25)/N25*100</f>
        <v>-7.835524942600713</v>
      </c>
      <c r="O213" s="171"/>
      <c r="P213" s="188">
        <f>(P33-P25)/P25*100</f>
        <v>-4.708754109332864</v>
      </c>
      <c r="Q213" s="171"/>
      <c r="R213" s="188">
        <f>(R33-R25)/R25*100</f>
        <v>-0.30641325076602244</v>
      </c>
      <c r="S213" s="171"/>
      <c r="T213" s="188">
        <f>(T33-T25)/T25*100</f>
        <v>0.5103645115255336</v>
      </c>
      <c r="U213" s="171"/>
      <c r="V213" s="188">
        <f>(V33-V25)/V25*100</f>
        <v>-3.861219921656395</v>
      </c>
      <c r="W213" s="171"/>
      <c r="X213" s="188">
        <f>(X33-X25)/X25*100</f>
        <v>-6.5708156698503535</v>
      </c>
      <c r="Y213" s="188"/>
    </row>
    <row r="214" spans="1:25" ht="14.25">
      <c r="A214" s="172" t="s">
        <v>117</v>
      </c>
      <c r="B214" s="190">
        <f>(B34-B26)/B26*100</f>
        <v>-7.2862880091795725</v>
      </c>
      <c r="C214" s="187"/>
      <c r="D214" s="190">
        <f>(D34-D26)/D26*100</f>
        <v>-7.272196261682248</v>
      </c>
      <c r="E214" s="187"/>
      <c r="F214" s="190">
        <f>(F34-F26)/F26*100</f>
        <v>-7.1818678317858975</v>
      </c>
      <c r="G214" s="187"/>
      <c r="H214" s="190">
        <f>(H34-H26)/H26*100</f>
        <v>-7.318894697535486</v>
      </c>
      <c r="I214" s="187"/>
      <c r="J214" s="190">
        <f>(J34-J26)/J26*100</f>
        <v>-8.167664670658674</v>
      </c>
      <c r="K214" s="187"/>
      <c r="L214" s="190">
        <f>(L34-L26)/L26*100</f>
        <v>-6.3754427390791095</v>
      </c>
      <c r="M214" s="187"/>
      <c r="N214" s="190">
        <f>(N34-N26)/N26*100</f>
        <v>-6.51675080312069</v>
      </c>
      <c r="O214" s="187"/>
      <c r="P214" s="190">
        <f>(P34-P26)/P26*100</f>
        <v>1.9298245614035165</v>
      </c>
      <c r="Q214" s="187"/>
      <c r="R214" s="190">
        <f>(R34-R26)/R26*100</f>
        <v>1.2482336316533234</v>
      </c>
      <c r="S214" s="187"/>
      <c r="T214" s="190">
        <f>(T34-T26)/T26*100</f>
        <v>4.604280736684921</v>
      </c>
      <c r="U214" s="187"/>
      <c r="V214" s="190">
        <f>(V34-V26)/V26*100</f>
        <v>0.08370535714284048</v>
      </c>
      <c r="W214" s="187"/>
      <c r="X214" s="190">
        <f>(X34-X26)/X26*100</f>
        <v>1.637795275590561</v>
      </c>
      <c r="Y214" s="190"/>
    </row>
    <row r="216" spans="1:21" ht="15.75" thickBot="1">
      <c r="A216" s="172"/>
      <c r="B216" s="260" t="s">
        <v>81</v>
      </c>
      <c r="C216" s="260"/>
      <c r="D216" s="260"/>
      <c r="E216" s="260"/>
      <c r="F216" s="260"/>
      <c r="G216" s="260"/>
      <c r="H216" s="260"/>
      <c r="I216" s="260"/>
      <c r="J216" s="260"/>
      <c r="K216" s="260"/>
      <c r="L216" s="260"/>
      <c r="M216" s="260"/>
      <c r="N216" s="260"/>
      <c r="O216" s="260"/>
      <c r="P216" s="260"/>
      <c r="Q216" s="260"/>
      <c r="R216" s="260"/>
      <c r="S216" s="260"/>
      <c r="T216" s="260"/>
      <c r="U216" s="196"/>
    </row>
    <row r="217" spans="1:38" s="169" customFormat="1" ht="15.75" thickBot="1">
      <c r="A217" s="168"/>
      <c r="B217" s="265" t="s">
        <v>96</v>
      </c>
      <c r="C217" s="263"/>
      <c r="D217" s="263" t="s">
        <v>97</v>
      </c>
      <c r="E217" s="263"/>
      <c r="F217" s="263" t="s">
        <v>98</v>
      </c>
      <c r="G217" s="263"/>
      <c r="H217" s="263" t="s">
        <v>99</v>
      </c>
      <c r="I217" s="263"/>
      <c r="J217" s="263" t="s">
        <v>100</v>
      </c>
      <c r="K217" s="263"/>
      <c r="L217" s="263" t="s">
        <v>101</v>
      </c>
      <c r="M217" s="263"/>
      <c r="N217" s="263" t="s">
        <v>102</v>
      </c>
      <c r="O217" s="263"/>
      <c r="P217" s="263" t="s">
        <v>103</v>
      </c>
      <c r="Q217" s="263"/>
      <c r="R217" s="263" t="s">
        <v>104</v>
      </c>
      <c r="S217" s="263"/>
      <c r="T217" s="263" t="s">
        <v>105</v>
      </c>
      <c r="U217" s="263"/>
      <c r="V217" s="263" t="s">
        <v>106</v>
      </c>
      <c r="W217" s="263"/>
      <c r="X217" s="263" t="s">
        <v>107</v>
      </c>
      <c r="Y217" s="264"/>
      <c r="AI217" s="169" t="s">
        <v>108</v>
      </c>
      <c r="AJ217" s="169" t="s">
        <v>109</v>
      </c>
      <c r="AK217" s="169" t="s">
        <v>110</v>
      </c>
      <c r="AL217" s="169" t="s">
        <v>111</v>
      </c>
    </row>
    <row r="218" spans="1:25" ht="14.25">
      <c r="A218" s="172" t="s">
        <v>114</v>
      </c>
      <c r="B218" s="190">
        <f>(B39-B31)/B31*100</f>
        <v>-3.3296425181904414</v>
      </c>
      <c r="C218" s="187"/>
      <c r="D218" s="190">
        <f>(D39-D31)/D31*100</f>
        <v>3.592156862745108</v>
      </c>
      <c r="E218" s="187"/>
      <c r="F218" s="190">
        <f>(F39-F31)/F31*100</f>
        <v>-4.584882280049567</v>
      </c>
      <c r="G218" s="187"/>
      <c r="H218" s="190">
        <f>(H39-H31)/H31*100</f>
        <v>-7.487969201154949</v>
      </c>
      <c r="I218" s="187"/>
      <c r="J218" s="190">
        <f>(J39-J31)/J31*100</f>
        <v>0.8276405675249546</v>
      </c>
      <c r="K218" s="187"/>
      <c r="L218" s="190">
        <f>(L39-L31)/L31*100</f>
        <v>-4.07232173031429</v>
      </c>
      <c r="M218" s="187"/>
      <c r="N218" s="190">
        <f>(N39-N31)/N31*100</f>
        <v>-5.808411459697273</v>
      </c>
      <c r="O218" s="187"/>
      <c r="P218" s="190">
        <f>(P39-P31)/P31*100</f>
        <v>-4.185090892849157</v>
      </c>
      <c r="Q218" s="187"/>
      <c r="R218" s="190">
        <f>(R39-R31)/R31*100</f>
        <v>-2.296285275008677</v>
      </c>
      <c r="S218" s="187"/>
      <c r="T218" s="190">
        <f>(T39-T31)/T31*100</f>
        <v>-3.8238941711451044</v>
      </c>
      <c r="U218" s="187"/>
      <c r="V218" s="190">
        <f>(V39-V31)/V31*100</f>
        <v>11.137140686336586</v>
      </c>
      <c r="W218" s="187"/>
      <c r="X218" s="190">
        <f>(X39-X31)/X31*100</f>
        <v>-9.219700341195663</v>
      </c>
      <c r="Y218" s="190"/>
    </row>
    <row r="219" spans="1:25" ht="14.25">
      <c r="A219" s="172" t="s">
        <v>115</v>
      </c>
      <c r="B219" s="190">
        <f>(B40-B32)/B32*100</f>
        <v>-11.557905298498818</v>
      </c>
      <c r="C219" s="187"/>
      <c r="D219" s="190">
        <f>(D40-D32)/D32*100</f>
        <v>-8.100706289338387</v>
      </c>
      <c r="E219" s="187"/>
      <c r="F219" s="190">
        <f>(F40-F32)/F32*100</f>
        <v>-9.61590357110731</v>
      </c>
      <c r="G219" s="187"/>
      <c r="H219" s="190">
        <f>(H40-H32)/H32*100</f>
        <v>-12.485857808752321</v>
      </c>
      <c r="I219" s="187"/>
      <c r="J219" s="190">
        <f>(J40-J32)/J32*100</f>
        <v>-4.640554410281158</v>
      </c>
      <c r="K219" s="187"/>
      <c r="L219" s="190">
        <f>(L40-L32)/L32*100</f>
        <v>-1.9472789115646192</v>
      </c>
      <c r="M219" s="187"/>
      <c r="N219" s="190">
        <f>(N40-N32)/N32*100</f>
        <v>-6.846746199577064</v>
      </c>
      <c r="O219" s="187"/>
      <c r="P219" s="190">
        <f>(P40-P32)/P32*100</f>
        <v>1.7564762856483946</v>
      </c>
      <c r="Q219" s="187"/>
      <c r="R219" s="190">
        <f>(R40-R32)/R32*100</f>
        <v>-1.9990137692978729</v>
      </c>
      <c r="S219" s="187"/>
      <c r="T219" s="190">
        <f>(T40-T32)/T32*100</f>
        <v>1.8151517881271961</v>
      </c>
      <c r="U219" s="187"/>
      <c r="V219" s="190">
        <f>(V40-V32)/V32*100</f>
        <v>7.076629397327512</v>
      </c>
      <c r="W219" s="187"/>
      <c r="X219" s="190">
        <f>(X40-X32)/X32*100</f>
        <v>20.581742630827158</v>
      </c>
      <c r="Y219" s="190"/>
    </row>
    <row r="220" spans="1:25" ht="15">
      <c r="A220" s="176" t="s">
        <v>116</v>
      </c>
      <c r="B220" s="188">
        <f>(B41-B33)/B33*100</f>
        <v>-8.859610446870859</v>
      </c>
      <c r="C220" s="171"/>
      <c r="D220" s="188">
        <f>(D41-D33)/D33*100</f>
        <v>-3.6587909304889235</v>
      </c>
      <c r="E220" s="171"/>
      <c r="F220" s="188">
        <f>(F41-F33)/F33*100</f>
        <v>-7.562488354140609</v>
      </c>
      <c r="G220" s="171"/>
      <c r="H220" s="188">
        <f>(H41-H33)/H33*100</f>
        <v>-10.41876758133857</v>
      </c>
      <c r="I220" s="171"/>
      <c r="J220" s="188">
        <f>(J41-J33)/J33*100</f>
        <v>-2.451147989374865</v>
      </c>
      <c r="K220" s="171"/>
      <c r="L220" s="188">
        <f>(L41-L33)/L33*100</f>
        <v>-2.8613655085526</v>
      </c>
      <c r="M220" s="171"/>
      <c r="N220" s="188">
        <f>(N41-N33)/N33*100</f>
        <v>-6.3977715372769275</v>
      </c>
      <c r="O220" s="171"/>
      <c r="P220" s="188">
        <f>(P41-P33)/P33*100</f>
        <v>-0.9915921251058755</v>
      </c>
      <c r="Q220" s="171"/>
      <c r="R220" s="188">
        <f>(R41-R33)/R33*100</f>
        <v>-2.1278424966685248</v>
      </c>
      <c r="S220" s="171"/>
      <c r="T220" s="188">
        <f>(T41-T33)/T33*100</f>
        <v>-0.8109929248688464</v>
      </c>
      <c r="U220" s="171"/>
      <c r="V220" s="188">
        <f>(V41-V33)/V33*100</f>
        <v>8.773415176209113</v>
      </c>
      <c r="W220" s="171"/>
      <c r="X220" s="188">
        <f>(X41-X33)/X33*100</f>
        <v>9.599562662293275</v>
      </c>
      <c r="Y220" s="188"/>
    </row>
    <row r="221" spans="1:25" ht="14.25">
      <c r="A221" s="172" t="s">
        <v>117</v>
      </c>
      <c r="B221" s="190">
        <f>(B42-B34)/B34*100</f>
        <v>-6.837871287128714</v>
      </c>
      <c r="C221" s="187"/>
      <c r="D221" s="190">
        <f>(D42-D34)/D34*100</f>
        <v>-3.0866141732283476</v>
      </c>
      <c r="E221" s="187"/>
      <c r="F221" s="190">
        <f>(F42-F34)/F34*100</f>
        <v>5.972344807296267</v>
      </c>
      <c r="G221" s="187"/>
      <c r="H221" s="190">
        <f>(H42-H34)/H34*100</f>
        <v>-3.330647327424107</v>
      </c>
      <c r="I221" s="187"/>
      <c r="J221" s="190">
        <f>(J42-J34)/J34*100</f>
        <v>1.4866979655711872</v>
      </c>
      <c r="K221" s="187"/>
      <c r="L221" s="190">
        <f>(L42-L34)/L34*100</f>
        <v>1.9167717528373218</v>
      </c>
      <c r="M221" s="187"/>
      <c r="N221" s="190">
        <f>(N42-N34)/N34*100</f>
        <v>-5.2773686794305315</v>
      </c>
      <c r="O221" s="187"/>
      <c r="P221" s="190">
        <f>(P42-P34)/P34*100</f>
        <v>-2.8522252274403828</v>
      </c>
      <c r="Q221" s="187"/>
      <c r="R221" s="190">
        <f>(R42-R34)/R34*100</f>
        <v>0.1628285647825082</v>
      </c>
      <c r="S221" s="187"/>
      <c r="T221" s="190">
        <f>(T42-T34)/T34*100</f>
        <v>1.3561741613133482</v>
      </c>
      <c r="U221" s="187"/>
      <c r="V221" s="190">
        <f>(V42-V34)/V34*100</f>
        <v>8.698076386952899</v>
      </c>
      <c r="W221" s="187"/>
      <c r="X221" s="190">
        <f>(X42-X34)/X34*100</f>
        <v>3.6256585063526323</v>
      </c>
      <c r="Y221" s="190"/>
    </row>
    <row r="223" spans="1:21" ht="15.75" thickBot="1">
      <c r="A223" s="172"/>
      <c r="B223" s="260" t="s">
        <v>82</v>
      </c>
      <c r="C223" s="260"/>
      <c r="D223" s="260"/>
      <c r="E223" s="260"/>
      <c r="F223" s="260"/>
      <c r="G223" s="260"/>
      <c r="H223" s="260"/>
      <c r="I223" s="260"/>
      <c r="J223" s="260"/>
      <c r="K223" s="260"/>
      <c r="L223" s="260"/>
      <c r="M223" s="260"/>
      <c r="N223" s="260"/>
      <c r="O223" s="260"/>
      <c r="P223" s="260"/>
      <c r="Q223" s="260"/>
      <c r="R223" s="260"/>
      <c r="S223" s="260"/>
      <c r="T223" s="260"/>
      <c r="U223" s="196"/>
    </row>
    <row r="224" spans="1:38" s="169" customFormat="1" ht="15.75" thickBot="1">
      <c r="A224" s="168"/>
      <c r="B224" s="265" t="s">
        <v>96</v>
      </c>
      <c r="C224" s="263"/>
      <c r="D224" s="263" t="s">
        <v>97</v>
      </c>
      <c r="E224" s="263"/>
      <c r="F224" s="263" t="s">
        <v>98</v>
      </c>
      <c r="G224" s="263"/>
      <c r="H224" s="263" t="s">
        <v>99</v>
      </c>
      <c r="I224" s="263"/>
      <c r="J224" s="263" t="s">
        <v>100</v>
      </c>
      <c r="K224" s="263"/>
      <c r="L224" s="263" t="s">
        <v>101</v>
      </c>
      <c r="M224" s="263"/>
      <c r="N224" s="263" t="s">
        <v>102</v>
      </c>
      <c r="O224" s="263"/>
      <c r="P224" s="263" t="s">
        <v>103</v>
      </c>
      <c r="Q224" s="263"/>
      <c r="R224" s="263" t="s">
        <v>104</v>
      </c>
      <c r="S224" s="263"/>
      <c r="T224" s="263" t="s">
        <v>105</v>
      </c>
      <c r="U224" s="263"/>
      <c r="V224" s="263" t="s">
        <v>106</v>
      </c>
      <c r="W224" s="263"/>
      <c r="X224" s="263" t="s">
        <v>107</v>
      </c>
      <c r="Y224" s="264"/>
      <c r="AI224" s="169" t="s">
        <v>108</v>
      </c>
      <c r="AJ224" s="169" t="s">
        <v>109</v>
      </c>
      <c r="AK224" s="169" t="s">
        <v>110</v>
      </c>
      <c r="AL224" s="169" t="s">
        <v>111</v>
      </c>
    </row>
    <row r="225" spans="1:25" ht="14.25">
      <c r="A225" s="172" t="s">
        <v>114</v>
      </c>
      <c r="B225" s="190">
        <f>(B47-B39)/B39*100</f>
        <v>-0.9899370040088423</v>
      </c>
      <c r="C225" s="187"/>
      <c r="D225" s="190">
        <f>(D47-D39)/D39*100</f>
        <v>-3.672016959418541</v>
      </c>
      <c r="E225" s="187"/>
      <c r="F225" s="190">
        <f>(F47-F39)/F39*100</f>
        <v>-3.164730006835286</v>
      </c>
      <c r="G225" s="187"/>
      <c r="H225" s="190">
        <f>(H47-H39)/H39*100</f>
        <v>5.298931890692181</v>
      </c>
      <c r="I225" s="187"/>
      <c r="J225" s="190">
        <f>(J47-J39)/J39*100</f>
        <v>5.459283387622147</v>
      </c>
      <c r="K225" s="187"/>
      <c r="L225" s="190">
        <f>(L47-L39)/L39*100</f>
        <v>8.70177910868416</v>
      </c>
      <c r="M225" s="187"/>
      <c r="N225" s="190">
        <f>(N47-N39)/N39*100</f>
        <v>14.790925266903912</v>
      </c>
      <c r="O225" s="187"/>
      <c r="P225" s="190">
        <f>(P47-P39)/P39*100</f>
        <v>6.694014544098445</v>
      </c>
      <c r="Q225" s="187"/>
      <c r="R225" s="190">
        <f>(R47-R39)/R39*100</f>
        <v>11.685279187817263</v>
      </c>
      <c r="S225" s="187"/>
      <c r="T225" s="190">
        <f>(T47-T39)/T39*100</f>
        <v>11.315280464216636</v>
      </c>
      <c r="U225" s="187"/>
      <c r="V225" s="190">
        <f>(V47-V39)/V39*100</f>
        <v>-7.62262861049393</v>
      </c>
      <c r="W225" s="187"/>
      <c r="X225" s="190">
        <f>(X47-X39)/X39*100</f>
        <v>10.139717297164811</v>
      </c>
      <c r="Y225" s="190"/>
    </row>
    <row r="226" spans="1:25" ht="14.25">
      <c r="A226" s="172" t="s">
        <v>115</v>
      </c>
      <c r="B226" s="190">
        <f>(B48-B40)/B40*100</f>
        <v>15.651453006370538</v>
      </c>
      <c r="C226" s="187"/>
      <c r="D226" s="190">
        <f>(D48-D40)/D40*100</f>
        <v>15.825795995190035</v>
      </c>
      <c r="E226" s="187"/>
      <c r="F226" s="190">
        <f>(F48-F40)/F40*100</f>
        <v>10.270700636942667</v>
      </c>
      <c r="G226" s="187"/>
      <c r="H226" s="190">
        <f>(H48-H40)/H40*100</f>
        <v>7.901541007343056</v>
      </c>
      <c r="I226" s="187"/>
      <c r="J226" s="190">
        <f>(J48-J40)/J40*100</f>
        <v>7.023595970746522</v>
      </c>
      <c r="K226" s="187"/>
      <c r="L226" s="190">
        <f>(L48-L40)/L40*100</f>
        <v>1.8515306564911898</v>
      </c>
      <c r="M226" s="187"/>
      <c r="N226" s="190">
        <f>(N48-N40)/N40*100</f>
        <v>6.035036621407463</v>
      </c>
      <c r="O226" s="187"/>
      <c r="P226" s="190">
        <f>(P48-P40)/P40*100</f>
        <v>-0.5174693106704455</v>
      </c>
      <c r="Q226" s="187"/>
      <c r="R226" s="190">
        <f>(R48-R40)/R40*100</f>
        <v>-1.2347112556123339</v>
      </c>
      <c r="S226" s="187"/>
      <c r="T226" s="190">
        <f>(T48-T40)/T40*100</f>
        <v>0.37159920371598093</v>
      </c>
      <c r="U226" s="187"/>
      <c r="V226" s="190">
        <f>(V48-V40)/V40*100</f>
        <v>-1.9652786620824294</v>
      </c>
      <c r="W226" s="187"/>
      <c r="X226" s="190">
        <f>(X48-X40)/X40*100</f>
        <v>-3.0368296360111926</v>
      </c>
      <c r="Y226" s="190"/>
    </row>
    <row r="227" spans="1:25" ht="15">
      <c r="A227" s="176" t="s">
        <v>116</v>
      </c>
      <c r="B227" s="188">
        <f>(B49-B41)/B41*100</f>
        <v>9.86312284795537</v>
      </c>
      <c r="C227" s="171"/>
      <c r="D227" s="188">
        <f>(D49-D41)/D41*100</f>
        <v>7.86145044069892</v>
      </c>
      <c r="E227" s="171"/>
      <c r="F227" s="188">
        <f>(F49-F41)/F41*100</f>
        <v>4.610378390831075</v>
      </c>
      <c r="G227" s="171"/>
      <c r="H227" s="188">
        <f>(H49-H41)/H41*100</f>
        <v>6.7899040170636376</v>
      </c>
      <c r="I227" s="171"/>
      <c r="J227" s="188">
        <f>(J49-J41)/J41*100</f>
        <v>6.376209862230739</v>
      </c>
      <c r="K227" s="171"/>
      <c r="L227" s="188">
        <f>(L49-L41)/L41*100</f>
        <v>4.761429676003286</v>
      </c>
      <c r="M227" s="171"/>
      <c r="N227" s="188">
        <f>(N49-N41)/N41*100</f>
        <v>9.844910599791923</v>
      </c>
      <c r="O227" s="171"/>
      <c r="P227" s="188">
        <f>(P49-P41)/P41*100</f>
        <v>2.710372024120018</v>
      </c>
      <c r="Q227" s="171"/>
      <c r="R227" s="188">
        <f>(R49-R41)/R41*100</f>
        <v>4.3547962052002775</v>
      </c>
      <c r="S227" s="171"/>
      <c r="T227" s="188">
        <f>(T49-T41)/T41*100</f>
        <v>5.313341582356789</v>
      </c>
      <c r="U227" s="171"/>
      <c r="V227" s="188">
        <f>(V49-V41)/V41*100</f>
        <v>-4.380716092625022</v>
      </c>
      <c r="W227" s="171"/>
      <c r="X227" s="188">
        <f>(X49-X41)/X41*100</f>
        <v>0.9851111055690066</v>
      </c>
      <c r="Y227" s="188"/>
    </row>
    <row r="228" spans="1:25" ht="14.25">
      <c r="A228" s="172" t="s">
        <v>117</v>
      </c>
      <c r="B228" s="190">
        <f>(B50-B42)/B42*100</f>
        <v>9.23281301893059</v>
      </c>
      <c r="C228" s="187"/>
      <c r="D228" s="190">
        <f>(D50-D42)/D42*100</f>
        <v>7.0848228794280255</v>
      </c>
      <c r="E228" s="187"/>
      <c r="F228" s="190">
        <f>(F50-F42)/F42*100</f>
        <v>-1.1104941699056237</v>
      </c>
      <c r="G228" s="187"/>
      <c r="H228" s="190">
        <f>(H50-H42)/H42*100</f>
        <v>8.780216726868565</v>
      </c>
      <c r="I228" s="187"/>
      <c r="J228" s="190">
        <f>(J50-J42)/J42*100</f>
        <v>4.728861475199187</v>
      </c>
      <c r="K228" s="187"/>
      <c r="L228" s="190">
        <f>(L50-L42)/L42*100</f>
        <v>5.023509032417722</v>
      </c>
      <c r="M228" s="187"/>
      <c r="N228" s="190">
        <f>(N50-N42)/N42*100</f>
        <v>9.743456854107276</v>
      </c>
      <c r="O228" s="187"/>
      <c r="P228" s="190">
        <f>(P50-P42)/P42*100</f>
        <v>3.7965072133637054</v>
      </c>
      <c r="Q228" s="187"/>
      <c r="R228" s="190">
        <f>(R50-R42)/R42*100</f>
        <v>7.1992568509057</v>
      </c>
      <c r="S228" s="187"/>
      <c r="T228" s="190">
        <f>(T50-T42)/T42*100</f>
        <v>5.2112676056338</v>
      </c>
      <c r="U228" s="187"/>
      <c r="V228" s="190">
        <f>(V50-V42)/V42*100</f>
        <v>-2.7699410105155304</v>
      </c>
      <c r="W228" s="187"/>
      <c r="X228" s="190">
        <f>(X50-X42)/X42*100</f>
        <v>1.764354066985656</v>
      </c>
      <c r="Y228" s="190"/>
    </row>
    <row r="230" spans="1:21" ht="15.75" thickBot="1">
      <c r="A230" s="172"/>
      <c r="B230" s="260" t="s">
        <v>83</v>
      </c>
      <c r="C230" s="260"/>
      <c r="D230" s="260"/>
      <c r="E230" s="260"/>
      <c r="F230" s="260"/>
      <c r="G230" s="260"/>
      <c r="H230" s="260"/>
      <c r="I230" s="260"/>
      <c r="J230" s="260"/>
      <c r="K230" s="260"/>
      <c r="L230" s="260"/>
      <c r="M230" s="260"/>
      <c r="N230" s="260"/>
      <c r="O230" s="260"/>
      <c r="P230" s="260"/>
      <c r="Q230" s="260"/>
      <c r="R230" s="260"/>
      <c r="S230" s="260"/>
      <c r="T230" s="260"/>
      <c r="U230" s="196"/>
    </row>
    <row r="231" spans="1:38" s="169" customFormat="1" ht="15.75" thickBot="1">
      <c r="A231" s="168"/>
      <c r="B231" s="265" t="s">
        <v>96</v>
      </c>
      <c r="C231" s="263"/>
      <c r="D231" s="263" t="s">
        <v>97</v>
      </c>
      <c r="E231" s="263"/>
      <c r="F231" s="263" t="s">
        <v>98</v>
      </c>
      <c r="G231" s="263"/>
      <c r="H231" s="263" t="s">
        <v>99</v>
      </c>
      <c r="I231" s="263"/>
      <c r="J231" s="263" t="s">
        <v>100</v>
      </c>
      <c r="K231" s="263"/>
      <c r="L231" s="263" t="s">
        <v>101</v>
      </c>
      <c r="M231" s="263"/>
      <c r="N231" s="263" t="s">
        <v>102</v>
      </c>
      <c r="O231" s="263"/>
      <c r="P231" s="263" t="s">
        <v>103</v>
      </c>
      <c r="Q231" s="263"/>
      <c r="R231" s="263" t="s">
        <v>104</v>
      </c>
      <c r="S231" s="263"/>
      <c r="T231" s="263" t="s">
        <v>105</v>
      </c>
      <c r="U231" s="263"/>
      <c r="V231" s="263" t="s">
        <v>106</v>
      </c>
      <c r="W231" s="263"/>
      <c r="X231" s="263" t="s">
        <v>107</v>
      </c>
      <c r="Y231" s="264"/>
      <c r="AI231" s="169" t="s">
        <v>108</v>
      </c>
      <c r="AJ231" s="169" t="s">
        <v>109</v>
      </c>
      <c r="AK231" s="169" t="s">
        <v>110</v>
      </c>
      <c r="AL231" s="169" t="s">
        <v>111</v>
      </c>
    </row>
    <row r="232" spans="1:25" ht="14.25">
      <c r="A232" s="172" t="s">
        <v>114</v>
      </c>
      <c r="B232" s="190">
        <f>(B55-B47)/B47*100</f>
        <v>5.949429846306399</v>
      </c>
      <c r="C232" s="187"/>
      <c r="D232" s="190">
        <f>(D55-D47)/D47*100</f>
        <v>3.489742985145</v>
      </c>
      <c r="E232" s="190"/>
      <c r="F232" s="190">
        <f aca="true" t="shared" si="8" ref="F232:T235">(F55-F47)/F47*100</f>
        <v>12.65617279593422</v>
      </c>
      <c r="G232" s="190"/>
      <c r="H232" s="190">
        <f t="shared" si="8"/>
        <v>5.0191015676459</v>
      </c>
      <c r="I232" s="187"/>
      <c r="J232" s="190">
        <f t="shared" si="8"/>
        <v>9.59352606869286</v>
      </c>
      <c r="K232" s="190"/>
      <c r="L232" s="190">
        <f t="shared" si="8"/>
        <v>1.317992761843028</v>
      </c>
      <c r="M232" s="190"/>
      <c r="N232" s="190">
        <f t="shared" si="8"/>
        <v>3.2018988568107023</v>
      </c>
      <c r="O232" s="190"/>
      <c r="P232" s="190">
        <f t="shared" si="8"/>
        <v>9.612023767913318</v>
      </c>
      <c r="Q232" s="190"/>
      <c r="R232" s="190">
        <f t="shared" si="8"/>
        <v>3.2587946550313553</v>
      </c>
      <c r="S232" s="190"/>
      <c r="T232" s="190">
        <f>(T55-T47)/T47*100</f>
        <v>1.2066801814846992</v>
      </c>
      <c r="U232" s="190"/>
      <c r="V232" s="190">
        <f>(V55-V47)/V47*100</f>
        <v>8.38112858464385</v>
      </c>
      <c r="W232" s="187"/>
      <c r="X232" s="190">
        <f>(X55-X47)/X47*100</f>
        <v>4.287833827893175</v>
      </c>
      <c r="Y232" s="190"/>
    </row>
    <row r="233" spans="1:25" ht="14.25">
      <c r="A233" s="172" t="s">
        <v>115</v>
      </c>
      <c r="B233" s="190">
        <f>(B56-B48)/B48*100</f>
        <v>-5.100924353895495</v>
      </c>
      <c r="C233" s="187"/>
      <c r="D233" s="190">
        <f>(D56-D48)/D48*100</f>
        <v>1.9003340254581602</v>
      </c>
      <c r="E233" s="190"/>
      <c r="F233" s="190">
        <f t="shared" si="8"/>
        <v>1.3989169675090227</v>
      </c>
      <c r="G233" s="190"/>
      <c r="H233" s="190">
        <f t="shared" si="8"/>
        <v>0.18211444455094195</v>
      </c>
      <c r="I233" s="187"/>
      <c r="J233" s="190">
        <f t="shared" si="8"/>
        <v>4.671652054323537</v>
      </c>
      <c r="K233" s="190"/>
      <c r="L233" s="190">
        <f t="shared" si="8"/>
        <v>-4.02315977691685</v>
      </c>
      <c r="M233" s="190"/>
      <c r="N233" s="190">
        <f t="shared" si="8"/>
        <v>-0.6867022136047781</v>
      </c>
      <c r="O233" s="190"/>
      <c r="P233" s="190">
        <f t="shared" si="8"/>
        <v>-3.337383248538231</v>
      </c>
      <c r="Q233" s="190"/>
      <c r="R233" s="190">
        <f t="shared" si="8"/>
        <v>-4.444096092800868</v>
      </c>
      <c r="S233" s="190"/>
      <c r="T233" s="190">
        <f t="shared" si="8"/>
        <v>-7.166468332672217</v>
      </c>
      <c r="U233" s="190"/>
      <c r="V233" s="190">
        <f>(V56-V48)/V48*100</f>
        <v>-2.6108417041912024</v>
      </c>
      <c r="W233" s="187"/>
      <c r="X233" s="190">
        <f>(X56-X48)/X48*100</f>
        <v>-5.456833999703838</v>
      </c>
      <c r="Y233" s="190"/>
    </row>
    <row r="234" spans="1:25" ht="15">
      <c r="A234" s="176" t="s">
        <v>116</v>
      </c>
      <c r="B234" s="188">
        <f>(B57-B49)/B49*100</f>
        <v>-1.6370088325951235</v>
      </c>
      <c r="C234" s="171"/>
      <c r="D234" s="188">
        <f>(D57-D49)/D49*100</f>
        <v>2.4801445078418376</v>
      </c>
      <c r="E234" s="188"/>
      <c r="F234" s="188">
        <f t="shared" si="8"/>
        <v>5.789082500619382</v>
      </c>
      <c r="G234" s="188"/>
      <c r="H234" s="188">
        <f t="shared" si="8"/>
        <v>6.053040390590322</v>
      </c>
      <c r="I234" s="171"/>
      <c r="J234" s="188">
        <f t="shared" si="8"/>
        <v>11.161800486618011</v>
      </c>
      <c r="K234" s="188"/>
      <c r="L234" s="188">
        <f t="shared" si="8"/>
        <v>2.3284605494976502</v>
      </c>
      <c r="M234" s="188"/>
      <c r="N234" s="188">
        <f t="shared" si="8"/>
        <v>5.0814977973568265</v>
      </c>
      <c r="O234" s="188"/>
      <c r="P234" s="188">
        <f t="shared" si="8"/>
        <v>6.8337870231178615</v>
      </c>
      <c r="Q234" s="188"/>
      <c r="R234" s="188">
        <f t="shared" si="8"/>
        <v>2.7083903280792954</v>
      </c>
      <c r="S234" s="188"/>
      <c r="T234" s="188">
        <f t="shared" si="8"/>
        <v>1.1127237542331847</v>
      </c>
      <c r="U234" s="188"/>
      <c r="V234" s="188">
        <f>(V57-V49)/V49*100</f>
        <v>6.509628348299451</v>
      </c>
      <c r="W234" s="171"/>
      <c r="X234" s="188">
        <f>(X57-X49)/X49*100</f>
        <v>0.6840857453324068</v>
      </c>
      <c r="Y234" s="188"/>
    </row>
    <row r="235" spans="1:25" ht="14.25">
      <c r="A235" s="172" t="s">
        <v>117</v>
      </c>
      <c r="B235" s="190">
        <f>(B58-B50)/B50*100</f>
        <v>3.6181210094253506</v>
      </c>
      <c r="C235" s="187"/>
      <c r="D235" s="190">
        <f>(D58-D50)/D50*100</f>
        <v>14.264036418816376</v>
      </c>
      <c r="E235" s="190"/>
      <c r="F235" s="190">
        <f t="shared" si="8"/>
        <v>18.472768107804622</v>
      </c>
      <c r="G235" s="190"/>
      <c r="H235" s="190">
        <f t="shared" si="8"/>
        <v>3.959131545338453</v>
      </c>
      <c r="I235" s="187"/>
      <c r="J235" s="190">
        <f t="shared" si="8"/>
        <v>19.509202453987736</v>
      </c>
      <c r="K235" s="190"/>
      <c r="L235" s="190">
        <f t="shared" si="8"/>
        <v>6.267672007540065</v>
      </c>
      <c r="M235" s="190"/>
      <c r="N235" s="190">
        <f t="shared" si="8"/>
        <v>8.902007083825255</v>
      </c>
      <c r="O235" s="190"/>
      <c r="P235" s="190">
        <f t="shared" si="8"/>
        <v>11.68007802974884</v>
      </c>
      <c r="Q235" s="190"/>
      <c r="R235" s="190">
        <f t="shared" si="8"/>
        <v>3.7694974003466246</v>
      </c>
      <c r="S235" s="190"/>
      <c r="T235" s="190">
        <f t="shared" si="8"/>
        <v>5.310129406514955</v>
      </c>
      <c r="U235" s="190"/>
      <c r="V235" s="190">
        <f>(V58-V50)/V50*100</f>
        <v>14.217884463202324</v>
      </c>
      <c r="W235" s="187"/>
      <c r="X235" s="190">
        <f>(X58-X50)/X50*100</f>
        <v>13.106082868057598</v>
      </c>
      <c r="Y235" s="190"/>
    </row>
    <row r="237" spans="1:21" ht="15.75" thickBot="1">
      <c r="A237" s="172"/>
      <c r="B237" s="260" t="s">
        <v>84</v>
      </c>
      <c r="C237" s="260"/>
      <c r="D237" s="260"/>
      <c r="E237" s="260"/>
      <c r="F237" s="260"/>
      <c r="G237" s="260"/>
      <c r="H237" s="260"/>
      <c r="I237" s="260"/>
      <c r="J237" s="260"/>
      <c r="K237" s="260"/>
      <c r="L237" s="260"/>
      <c r="M237" s="260"/>
      <c r="N237" s="260"/>
      <c r="O237" s="260"/>
      <c r="P237" s="260"/>
      <c r="Q237" s="260"/>
      <c r="R237" s="260"/>
      <c r="S237" s="260"/>
      <c r="T237" s="260"/>
      <c r="U237" s="196"/>
    </row>
    <row r="238" spans="1:38" s="169" customFormat="1" ht="15.75" thickBot="1">
      <c r="A238" s="168"/>
      <c r="B238" s="265" t="s">
        <v>96</v>
      </c>
      <c r="C238" s="263"/>
      <c r="D238" s="263" t="s">
        <v>97</v>
      </c>
      <c r="E238" s="263"/>
      <c r="F238" s="263" t="s">
        <v>98</v>
      </c>
      <c r="G238" s="263"/>
      <c r="H238" s="263" t="s">
        <v>99</v>
      </c>
      <c r="I238" s="263"/>
      <c r="J238" s="263" t="s">
        <v>100</v>
      </c>
      <c r="K238" s="263"/>
      <c r="L238" s="263" t="s">
        <v>101</v>
      </c>
      <c r="M238" s="263"/>
      <c r="N238" s="263" t="s">
        <v>102</v>
      </c>
      <c r="O238" s="263"/>
      <c r="P238" s="263" t="s">
        <v>103</v>
      </c>
      <c r="Q238" s="263"/>
      <c r="R238" s="263" t="s">
        <v>104</v>
      </c>
      <c r="S238" s="263"/>
      <c r="T238" s="263" t="s">
        <v>105</v>
      </c>
      <c r="U238" s="263"/>
      <c r="V238" s="263" t="s">
        <v>106</v>
      </c>
      <c r="W238" s="263"/>
      <c r="X238" s="263" t="s">
        <v>107</v>
      </c>
      <c r="Y238" s="264"/>
      <c r="AI238" s="169" t="s">
        <v>108</v>
      </c>
      <c r="AJ238" s="169" t="s">
        <v>109</v>
      </c>
      <c r="AK238" s="169" t="s">
        <v>110</v>
      </c>
      <c r="AL238" s="169" t="s">
        <v>111</v>
      </c>
    </row>
    <row r="239" spans="1:25" ht="14.25">
      <c r="A239" s="172" t="s">
        <v>114</v>
      </c>
      <c r="B239" s="190">
        <f>(C63-C55)/C55*100</f>
        <v>15.77670984245827</v>
      </c>
      <c r="C239" s="187"/>
      <c r="D239" s="190">
        <f>(E63-E55)/E55*100</f>
        <v>-3.2944395534290196</v>
      </c>
      <c r="E239" s="190"/>
      <c r="F239" s="190">
        <f>(G63-G55)/G55*100</f>
        <v>-8.087045513784464</v>
      </c>
      <c r="G239" s="190"/>
      <c r="H239" s="190">
        <f>(I63-I55)/I55*100</f>
        <v>-4.955378775715004</v>
      </c>
      <c r="I239" s="187"/>
      <c r="J239" s="190">
        <f>(K63-K55)/K55*100</f>
        <v>1.9652149935178287</v>
      </c>
      <c r="K239" s="190"/>
      <c r="L239" s="190">
        <f>(M63-M55)/M55*100</f>
        <v>2.3488429599616016</v>
      </c>
      <c r="M239" s="190"/>
      <c r="N239" s="190">
        <f>(O63-O55)/O55*100</f>
        <v>1.5198341703825367</v>
      </c>
      <c r="O239" s="190"/>
      <c r="P239" s="190">
        <f>(Q63-Q55)/Q55*100</f>
        <v>-6.026756744260211</v>
      </c>
      <c r="Q239" s="190"/>
      <c r="R239" s="190">
        <f>(S63-S55)/S55*100</f>
        <v>-1.9648661032615904</v>
      </c>
      <c r="S239" s="190"/>
      <c r="T239" s="190">
        <f>(U63-U55)/U55*100</f>
        <v>1.7949137066005199</v>
      </c>
      <c r="U239" s="190"/>
      <c r="V239" s="190">
        <f>(W63-W55)/W55*100</f>
        <v>10.154334949356985</v>
      </c>
      <c r="W239" s="190"/>
      <c r="X239" s="190">
        <f>(Y63-Y55)/Y55*100</f>
        <v>7.445948157632638</v>
      </c>
      <c r="Y239" s="190"/>
    </row>
    <row r="240" spans="1:25" ht="14.25">
      <c r="A240" s="172" t="s">
        <v>115</v>
      </c>
      <c r="B240" s="190">
        <f>(C64-C56)/C56*100</f>
        <v>3.037821603784824</v>
      </c>
      <c r="C240" s="187"/>
      <c r="D240" s="190">
        <f>(E64-E56)/E56*100</f>
        <v>-10.872427145071992</v>
      </c>
      <c r="E240" s="190"/>
      <c r="F240" s="190">
        <f>(G64-G56)/G56*100</f>
        <v>-8.281026426346248</v>
      </c>
      <c r="G240" s="190"/>
      <c r="H240" s="190">
        <f>(I64-I56)/I56*100</f>
        <v>-13.589210380788366</v>
      </c>
      <c r="I240" s="187"/>
      <c r="J240" s="190">
        <f>(K64-K56)/K56*100</f>
        <v>-14.089322521042922</v>
      </c>
      <c r="K240" s="190"/>
      <c r="L240" s="190">
        <f>(M64-M56)/M56*100</f>
        <v>-0.17059473917673887</v>
      </c>
      <c r="M240" s="190"/>
      <c r="N240" s="190">
        <f>(O64-O56)/O56*100</f>
        <v>-5.964802944765324</v>
      </c>
      <c r="O240" s="190"/>
      <c r="P240" s="190">
        <f>(Q64-Q56)/Q56*100</f>
        <v>-4.453599952865402</v>
      </c>
      <c r="Q240" s="190"/>
      <c r="R240" s="190">
        <f>(S64-S56)/S56*100</f>
        <v>-3.4560736824837153</v>
      </c>
      <c r="S240" s="190"/>
      <c r="T240" s="190">
        <f>(U64-U56)/U56*100</f>
        <v>-2.8544636851350695</v>
      </c>
      <c r="U240" s="190"/>
      <c r="V240" s="190">
        <f>(W64-W56)/W56*100</f>
        <v>0.2535097408082463</v>
      </c>
      <c r="W240" s="190"/>
      <c r="X240" s="190">
        <f>(Y64-Y56)/Y56*100</f>
        <v>-0.6400099068055525</v>
      </c>
      <c r="Y240" s="190"/>
    </row>
    <row r="241" spans="1:25" s="176" customFormat="1" ht="15">
      <c r="A241" s="176" t="s">
        <v>116</v>
      </c>
      <c r="B241" s="188">
        <f>(C65-C57)/C57*100</f>
        <v>7.323608331797233</v>
      </c>
      <c r="C241" s="171"/>
      <c r="D241" s="188">
        <f>(E65-E57)/E57*100</f>
        <v>-5.130002618767837</v>
      </c>
      <c r="E241" s="188"/>
      <c r="F241" s="188">
        <f>(G65-G57)/G57*100</f>
        <v>-5.218507962529274</v>
      </c>
      <c r="G241" s="188"/>
      <c r="H241" s="188">
        <f>(I65-I57)/I57*100</f>
        <v>-9.391991394193042</v>
      </c>
      <c r="I241" s="171"/>
      <c r="J241" s="188">
        <f>(K65-K57)/K57*100</f>
        <v>-5.993199379844966</v>
      </c>
      <c r="K241" s="188"/>
      <c r="L241" s="188">
        <f>(M65-M57)/M57*100</f>
        <v>1.7543377757096277</v>
      </c>
      <c r="M241" s="188"/>
      <c r="N241" s="188">
        <f>(O65-O57)/O57*100</f>
        <v>-2.2588616890603004</v>
      </c>
      <c r="O241" s="188"/>
      <c r="P241" s="188">
        <f>(Q65-Q57)/Q57*100</f>
        <v>-5.701774922989154</v>
      </c>
      <c r="Q241" s="188"/>
      <c r="R241" s="188">
        <f>(S65-S57)/S57*100</f>
        <v>-2.8420696635659564</v>
      </c>
      <c r="S241" s="188"/>
      <c r="T241" s="188">
        <f>(U65-U57)/U57*100</f>
        <v>-1.1288324082934598</v>
      </c>
      <c r="U241" s="188"/>
      <c r="V241" s="188">
        <f>(W65-W57)/W57*100</f>
        <v>3.3643926534511577</v>
      </c>
      <c r="W241" s="188"/>
      <c r="X241" s="188">
        <f>(Y65-Y57)/Y57*100</f>
        <v>2.6716652505580263</v>
      </c>
      <c r="Y241" s="188"/>
    </row>
    <row r="242" spans="1:25" ht="14.25">
      <c r="A242" s="172" t="s">
        <v>117</v>
      </c>
      <c r="B242" s="190">
        <f>(C66-C58)/C58*100</f>
        <v>1.5986204225352036</v>
      </c>
      <c r="C242" s="187"/>
      <c r="D242" s="190">
        <f>(E66-E58)/E58*100</f>
        <v>-0.4490120584329266</v>
      </c>
      <c r="E242" s="190"/>
      <c r="F242" s="190">
        <f>(G66-G58)/G58*100</f>
        <v>-8.713898862559255</v>
      </c>
      <c r="G242" s="190"/>
      <c r="H242" s="190">
        <f>(I66-I58)/I58*100</f>
        <v>-5.248884864864871</v>
      </c>
      <c r="I242" s="187"/>
      <c r="J242" s="190">
        <f>(K66-K58)/K58*100</f>
        <v>-8.315085297741275</v>
      </c>
      <c r="K242" s="190"/>
      <c r="L242" s="190">
        <f>(M66-M58)/M58*100</f>
        <v>-0.5553290022173141</v>
      </c>
      <c r="M242" s="190"/>
      <c r="N242" s="190">
        <f>(O66-O58)/O58*100</f>
        <v>-3.6556763226365954</v>
      </c>
      <c r="O242" s="190"/>
      <c r="P242" s="190">
        <f>(Q66-Q58)/Q58*100</f>
        <v>-5.0910480786026255</v>
      </c>
      <c r="Q242" s="190"/>
      <c r="R242" s="190">
        <f>(S66-S58)/S58*100</f>
        <v>-2.4828435490605405</v>
      </c>
      <c r="S242" s="190"/>
      <c r="T242" s="190">
        <f>(U66-U58)/U58*100</f>
        <v>-2.140203220338993</v>
      </c>
      <c r="U242" s="190"/>
      <c r="V242" s="190">
        <f>(W66-W58)/W58*100</f>
        <v>-3.6257824480369605</v>
      </c>
      <c r="W242" s="190"/>
      <c r="X242" s="190">
        <f>(Y66-Y58)/Y58*100</f>
        <v>-2.77365663808782</v>
      </c>
      <c r="Y242" s="190"/>
    </row>
    <row r="244" spans="1:21" ht="15.75" thickBot="1">
      <c r="A244" s="172"/>
      <c r="B244" s="260" t="s">
        <v>85</v>
      </c>
      <c r="C244" s="260"/>
      <c r="D244" s="260"/>
      <c r="E244" s="260"/>
      <c r="F244" s="260"/>
      <c r="G244" s="260"/>
      <c r="H244" s="260"/>
      <c r="I244" s="260"/>
      <c r="J244" s="260"/>
      <c r="K244" s="260"/>
      <c r="L244" s="260"/>
      <c r="M244" s="260"/>
      <c r="N244" s="260"/>
      <c r="O244" s="260"/>
      <c r="P244" s="260"/>
      <c r="Q244" s="260"/>
      <c r="R244" s="260"/>
      <c r="S244" s="260"/>
      <c r="T244" s="260"/>
      <c r="U244" s="196"/>
    </row>
    <row r="245" spans="1:38" s="169" customFormat="1" ht="15.75" thickBot="1">
      <c r="A245" s="168"/>
      <c r="B245" s="265" t="s">
        <v>96</v>
      </c>
      <c r="C245" s="263"/>
      <c r="D245" s="263" t="s">
        <v>97</v>
      </c>
      <c r="E245" s="263"/>
      <c r="F245" s="263" t="s">
        <v>98</v>
      </c>
      <c r="G245" s="263"/>
      <c r="H245" s="263" t="s">
        <v>99</v>
      </c>
      <c r="I245" s="263"/>
      <c r="J245" s="263" t="s">
        <v>100</v>
      </c>
      <c r="K245" s="263"/>
      <c r="L245" s="263" t="s">
        <v>101</v>
      </c>
      <c r="M245" s="263"/>
      <c r="N245" s="263" t="s">
        <v>102</v>
      </c>
      <c r="O245" s="263"/>
      <c r="P245" s="263" t="s">
        <v>103</v>
      </c>
      <c r="Q245" s="263"/>
      <c r="R245" s="263" t="s">
        <v>104</v>
      </c>
      <c r="S245" s="263"/>
      <c r="T245" s="263" t="s">
        <v>105</v>
      </c>
      <c r="U245" s="263"/>
      <c r="V245" s="263" t="s">
        <v>106</v>
      </c>
      <c r="W245" s="263"/>
      <c r="X245" s="263" t="s">
        <v>107</v>
      </c>
      <c r="Y245" s="264"/>
      <c r="AI245" s="169" t="s">
        <v>108</v>
      </c>
      <c r="AJ245" s="169" t="s">
        <v>109</v>
      </c>
      <c r="AK245" s="169" t="s">
        <v>110</v>
      </c>
      <c r="AL245" s="169" t="s">
        <v>111</v>
      </c>
    </row>
    <row r="246" spans="1:25" ht="14.25">
      <c r="A246" s="172" t="s">
        <v>114</v>
      </c>
      <c r="B246" s="190">
        <f>(C71-C63)/C63*100</f>
        <v>-9.683015297271714</v>
      </c>
      <c r="C246" s="187"/>
      <c r="D246" s="190">
        <f>(E71-E63)/E63*100</f>
        <v>10.875160875160873</v>
      </c>
      <c r="E246" s="190"/>
      <c r="F246" s="190">
        <f>(G71-G63)/G63*100</f>
        <v>9.862751356527301</v>
      </c>
      <c r="G246" s="190"/>
      <c r="H246" s="190">
        <f>(I71-I63)/I63*100</f>
        <v>1.6607446315464278</v>
      </c>
      <c r="I246" s="187"/>
      <c r="J246" s="190">
        <f>(K71-K63)/K63*100</f>
        <v>-4.519865407014356</v>
      </c>
      <c r="K246" s="190"/>
      <c r="L246" s="190">
        <f>(M71-M63)/M63*100</f>
        <v>-0.1798725648608198</v>
      </c>
      <c r="M246" s="190"/>
      <c r="N246" s="190">
        <f>(O71-O63)/O63*100</f>
        <v>5.043972398863479</v>
      </c>
      <c r="O246" s="190"/>
      <c r="P246" s="190">
        <f>(Q71-Q63)/Q63*100</f>
        <v>-4.329477185839829</v>
      </c>
      <c r="Q246" s="190"/>
      <c r="R246" s="190">
        <f>(S71-S63)/S63*100</f>
        <v>-11.17592957561425</v>
      </c>
      <c r="S246" s="190"/>
      <c r="T246" s="190">
        <f>(U71-U63)/U63*100</f>
        <v>-7.812114398530261</v>
      </c>
      <c r="U246" s="190"/>
      <c r="V246" s="190">
        <f>(W71-W63)/W63*100</f>
        <v>-7.915104607570446</v>
      </c>
      <c r="W246" s="190"/>
      <c r="X246" s="190">
        <f>(Y71-Y63)/Y63*100</f>
        <v>-14.836484810911344</v>
      </c>
      <c r="Y246" s="190"/>
    </row>
    <row r="247" spans="1:25" ht="14.25">
      <c r="A247" s="172" t="s">
        <v>115</v>
      </c>
      <c r="B247" s="190">
        <f>(C72-C64)/C64*100</f>
        <v>-6.587326679011792</v>
      </c>
      <c r="C247" s="187"/>
      <c r="D247" s="190">
        <f>(E72-E64)/E64*100</f>
        <v>9.639885973587772</v>
      </c>
      <c r="E247" s="190"/>
      <c r="F247" s="190">
        <f>(G72-G64)/G64*100</f>
        <v>-4.362025388350897</v>
      </c>
      <c r="G247" s="190"/>
      <c r="H247" s="190">
        <f>(I72-I64)/I64*100</f>
        <v>-0.05508213718692801</v>
      </c>
      <c r="I247" s="187"/>
      <c r="J247" s="190">
        <f>(K72-K64)/K64*100</f>
        <v>-10.363636363636367</v>
      </c>
      <c r="K247" s="190"/>
      <c r="L247" s="190">
        <f>(M72-M64)/M64*100</f>
        <v>-16.859542818505705</v>
      </c>
      <c r="M247" s="190"/>
      <c r="N247" s="190">
        <f>(O72-O64)/O64*100</f>
        <v>-11.741177661890537</v>
      </c>
      <c r="O247" s="190"/>
      <c r="P247" s="190">
        <f>(Q72-Q64)/Q64*100</f>
        <v>-5.916462152928164</v>
      </c>
      <c r="Q247" s="190"/>
      <c r="R247" s="190">
        <f>(S72-S64)/S64*100</f>
        <v>-10.6536386464782</v>
      </c>
      <c r="S247" s="190"/>
      <c r="T247" s="190">
        <f>(U72-U64)/U64*100</f>
        <v>-10.849232001372961</v>
      </c>
      <c r="U247" s="190"/>
      <c r="V247" s="190">
        <f>(W72-W64)/W64*100</f>
        <v>-8.157491759453919</v>
      </c>
      <c r="W247" s="190"/>
      <c r="X247" s="190">
        <f>(Y72-Y64)/Y64*100</f>
        <v>-5.471110598546886</v>
      </c>
      <c r="Y247" s="190"/>
    </row>
    <row r="248" spans="1:25" s="176" customFormat="1" ht="15">
      <c r="A248" s="176" t="s">
        <v>116</v>
      </c>
      <c r="B248" s="188">
        <f>(C73-C65)/C65*100</f>
        <v>-4.803549887988978</v>
      </c>
      <c r="C248" s="171"/>
      <c r="D248" s="188">
        <f>(E73-E65)/E65*100</f>
        <v>10.549571941452637</v>
      </c>
      <c r="E248" s="188"/>
      <c r="F248" s="188">
        <f>(G73-G65)/G65*100</f>
        <v>1.9105005222141858</v>
      </c>
      <c r="G248" s="188"/>
      <c r="H248" s="188">
        <f>(I73-I65)/I65*100</f>
        <v>0.07265354397228183</v>
      </c>
      <c r="I248" s="171"/>
      <c r="J248" s="188">
        <f>(K73-K65)/K65*100</f>
        <v>-8.951283215989106</v>
      </c>
      <c r="K248" s="188"/>
      <c r="L248" s="188">
        <f>(M73-M65)/M65*100</f>
        <v>-10.061024570419152</v>
      </c>
      <c r="M248" s="188"/>
      <c r="N248" s="188">
        <f>(O73-O65)/O65*100</f>
        <v>-4.030324710371404</v>
      </c>
      <c r="O248" s="188"/>
      <c r="P248" s="188">
        <f>(Q73-Q65)/Q65*100</f>
        <v>-4.980408818392112</v>
      </c>
      <c r="Q248" s="188"/>
      <c r="R248" s="188">
        <f>(S73-S65)/S65*100</f>
        <v>-10.50851641569984</v>
      </c>
      <c r="S248" s="188"/>
      <c r="T248" s="188">
        <f>(U73-U65)/U65*100</f>
        <v>-8.537440656020726</v>
      </c>
      <c r="U248" s="188"/>
      <c r="V248" s="188">
        <f>(W73-W65)/W65*100</f>
        <v>-7.997728071836202</v>
      </c>
      <c r="W248" s="188"/>
      <c r="X248" s="188">
        <f>(Y73-Y65)/Y65*100</f>
        <v>-9.868706217928109</v>
      </c>
      <c r="Y248" s="188"/>
    </row>
    <row r="249" spans="1:25" ht="14.25">
      <c r="A249" s="172" t="s">
        <v>117</v>
      </c>
      <c r="B249" s="190">
        <f>(C74-C66)/C66*100</f>
        <v>2.0453008789722804</v>
      </c>
      <c r="C249" s="187"/>
      <c r="D249" s="190">
        <f>(E74-E66)/E66*100</f>
        <v>-0.8588382261086887</v>
      </c>
      <c r="E249" s="190"/>
      <c r="F249" s="190">
        <f>(G74-G66)/G66*100</f>
        <v>-0.030385900941956888</v>
      </c>
      <c r="G249" s="190"/>
      <c r="H249" s="190">
        <f>(I74-I66)/I66*100</f>
        <v>-2.7166489603885355</v>
      </c>
      <c r="I249" s="190"/>
      <c r="J249" s="190">
        <f>(K74-K66)/K66*100</f>
        <v>-7.589461266221006</v>
      </c>
      <c r="K249" s="190"/>
      <c r="L249" s="190">
        <f>(M74-M66)/M66*100</f>
        <v>-10.779068250032612</v>
      </c>
      <c r="M249" s="190"/>
      <c r="N249" s="190">
        <f>(O74-O66)/O66*100</f>
        <v>-0.3819810326659724</v>
      </c>
      <c r="O249" s="190"/>
      <c r="P249" s="190">
        <f>(Q74-Q66)/Q66*100</f>
        <v>-2.881378753197793</v>
      </c>
      <c r="Q249" s="190"/>
      <c r="R249" s="190">
        <f>(S74-S66)/S66*100</f>
        <v>-9.14672346823706</v>
      </c>
      <c r="S249" s="190"/>
      <c r="T249" s="190">
        <f>(U74-U66)/U66*100</f>
        <v>-6.474911302584896</v>
      </c>
      <c r="U249" s="190"/>
      <c r="V249" s="190">
        <f>(W74-W66)/W66*100</f>
        <v>-2.8751753155680184</v>
      </c>
      <c r="W249" s="190"/>
      <c r="X249" s="190">
        <f>(Y74-Y66)/Y66*100</f>
        <v>-8.382858930247107</v>
      </c>
      <c r="Y249" s="190"/>
    </row>
    <row r="251" spans="1:21" ht="15.75" thickBot="1">
      <c r="A251" s="172"/>
      <c r="B251" s="260" t="s">
        <v>86</v>
      </c>
      <c r="C251" s="260"/>
      <c r="D251" s="260"/>
      <c r="E251" s="260"/>
      <c r="F251" s="260"/>
      <c r="G251" s="260"/>
      <c r="H251" s="260"/>
      <c r="I251" s="260"/>
      <c r="J251" s="260"/>
      <c r="K251" s="260"/>
      <c r="L251" s="260"/>
      <c r="M251" s="260"/>
      <c r="N251" s="260"/>
      <c r="O251" s="260"/>
      <c r="P251" s="260"/>
      <c r="Q251" s="260"/>
      <c r="R251" s="260"/>
      <c r="S251" s="260"/>
      <c r="T251" s="260"/>
      <c r="U251" s="196"/>
    </row>
    <row r="252" spans="1:38" s="169" customFormat="1" ht="15.75" thickBot="1">
      <c r="A252" s="168"/>
      <c r="B252" s="265" t="s">
        <v>96</v>
      </c>
      <c r="C252" s="263"/>
      <c r="D252" s="263" t="s">
        <v>97</v>
      </c>
      <c r="E252" s="263"/>
      <c r="F252" s="263" t="s">
        <v>98</v>
      </c>
      <c r="G252" s="263"/>
      <c r="H252" s="263" t="s">
        <v>99</v>
      </c>
      <c r="I252" s="263"/>
      <c r="J252" s="263" t="s">
        <v>100</v>
      </c>
      <c r="K252" s="263"/>
      <c r="L252" s="263" t="s">
        <v>101</v>
      </c>
      <c r="M252" s="263"/>
      <c r="N252" s="263" t="s">
        <v>102</v>
      </c>
      <c r="O252" s="263"/>
      <c r="P252" s="263" t="s">
        <v>103</v>
      </c>
      <c r="Q252" s="263"/>
      <c r="R252" s="263" t="s">
        <v>104</v>
      </c>
      <c r="S252" s="263"/>
      <c r="T252" s="263" t="s">
        <v>105</v>
      </c>
      <c r="U252" s="263"/>
      <c r="V252" s="263" t="s">
        <v>106</v>
      </c>
      <c r="W252" s="263"/>
      <c r="X252" s="263" t="s">
        <v>107</v>
      </c>
      <c r="Y252" s="264"/>
      <c r="AI252" s="169" t="s">
        <v>108</v>
      </c>
      <c r="AJ252" s="169" t="s">
        <v>109</v>
      </c>
      <c r="AK252" s="169" t="s">
        <v>110</v>
      </c>
      <c r="AL252" s="169" t="s">
        <v>111</v>
      </c>
    </row>
    <row r="253" spans="1:25" ht="14.25">
      <c r="A253" s="172" t="s">
        <v>114</v>
      </c>
      <c r="B253" s="190">
        <f>(C79-C71)/C71*100</f>
        <v>-5.487166055526463</v>
      </c>
      <c r="C253" s="187"/>
      <c r="D253" s="190">
        <f>(E79-E71)/E71*100</f>
        <v>-3.752336444669439</v>
      </c>
      <c r="E253" s="190"/>
      <c r="F253" s="190">
        <f>(G79-G71)/G71*100</f>
        <v>-2.820558080118473</v>
      </c>
      <c r="G253" s="190"/>
      <c r="H253" s="190">
        <f>(I79-I71)/I71*100</f>
        <v>3.357619231236575</v>
      </c>
      <c r="I253" s="187"/>
      <c r="J253" s="190">
        <f>(K79-K71)/K71*100</f>
        <v>-1.2760390649623363</v>
      </c>
      <c r="K253" s="190"/>
      <c r="L253" s="190">
        <f>(M79-M71)/M71*100</f>
        <v>1.7256123633253855</v>
      </c>
      <c r="M253" s="190"/>
      <c r="N253" s="190">
        <f>(O79-O71)/O71*100</f>
        <v>-6.1826914003176165</v>
      </c>
      <c r="O253" s="190"/>
      <c r="P253" s="190">
        <f>(Q79-Q71)/Q71*100</f>
        <v>5.34012870103345</v>
      </c>
      <c r="Q253" s="190"/>
      <c r="R253" s="190">
        <f>(S79-S71)/S71*100</f>
        <v>11.025818254158919</v>
      </c>
      <c r="S253" s="190"/>
      <c r="T253" s="190">
        <f>(U79-U71)/U71*100</f>
        <v>10.57311189801645</v>
      </c>
      <c r="U253" s="190"/>
      <c r="V253" s="190">
        <f>(W79-W71)/W71*100</f>
        <v>3.079877161363288</v>
      </c>
      <c r="W253" s="190"/>
      <c r="X253" s="190">
        <f>(Y79-Y71)/Y71*100</f>
        <v>17.503356940943036</v>
      </c>
      <c r="Y253" s="190"/>
    </row>
    <row r="254" spans="1:25" ht="14.25">
      <c r="A254" s="172" t="s">
        <v>115</v>
      </c>
      <c r="B254" s="190">
        <f>(C80-C72)/C72*100</f>
        <v>-1.9025746403964716</v>
      </c>
      <c r="C254" s="187"/>
      <c r="D254" s="190">
        <f>(E80-E72)/E72*100</f>
        <v>-3.2966143961422287</v>
      </c>
      <c r="E254" s="190"/>
      <c r="F254" s="190">
        <f>(G80-G72)/G72*100</f>
        <v>2.721953340522845</v>
      </c>
      <c r="G254" s="190"/>
      <c r="H254" s="190">
        <f>(I80-I72)/I72*100</f>
        <v>11.238271826221023</v>
      </c>
      <c r="I254" s="187"/>
      <c r="J254" s="190">
        <f>(K80-K72)/K72*100</f>
        <v>1.984213259412644</v>
      </c>
      <c r="K254" s="190"/>
      <c r="L254" s="190">
        <f>(M80-M72)/M72*100</f>
        <v>9.530810134501104</v>
      </c>
      <c r="M254" s="190"/>
      <c r="N254" s="190">
        <f>(O80-O72)/O72*100</f>
        <v>5.361555733633196</v>
      </c>
      <c r="O254" s="190"/>
      <c r="P254" s="190">
        <f>(Q80-Q72)/Q72*100</f>
        <v>-7.605845008010889</v>
      </c>
      <c r="Q254" s="190"/>
      <c r="R254" s="190">
        <f aca="true" t="shared" si="9" ref="R254:X256">(S80-S72)/S72*100</f>
        <v>-1.6210130633914717</v>
      </c>
      <c r="S254" s="190"/>
      <c r="T254" s="190">
        <f t="shared" si="9"/>
        <v>4.7321144672723525</v>
      </c>
      <c r="U254" s="190"/>
      <c r="V254" s="190">
        <f t="shared" si="9"/>
        <v>-4.130601875330634</v>
      </c>
      <c r="W254" s="190"/>
      <c r="X254" s="190">
        <f t="shared" si="9"/>
        <v>-3.8540297655343143</v>
      </c>
      <c r="Y254" s="190"/>
    </row>
    <row r="255" spans="1:25" s="176" customFormat="1" ht="15">
      <c r="A255" s="176" t="s">
        <v>116</v>
      </c>
      <c r="B255" s="188">
        <f>(C81-C73)/C73*100</f>
        <v>-2.6353501983677896</v>
      </c>
      <c r="C255" s="171"/>
      <c r="D255" s="188">
        <f>(E81-E73)/E73*100</f>
        <v>-4.109993261657705</v>
      </c>
      <c r="E255" s="188"/>
      <c r="F255" s="188">
        <f>(G81-G73)/G73*100</f>
        <v>-0.40390868050006606</v>
      </c>
      <c r="G255" s="188"/>
      <c r="H255" s="188">
        <f>(I81-I73)/I73*100</f>
        <v>7.6492672661824965</v>
      </c>
      <c r="I255" s="171"/>
      <c r="J255" s="188">
        <f>(K81-K73)/K73*100</f>
        <v>-0.44028471995101925</v>
      </c>
      <c r="K255" s="188"/>
      <c r="L255" s="188">
        <f>(M81-M73)/M73*100</f>
        <v>5.566467279707181</v>
      </c>
      <c r="M255" s="188"/>
      <c r="N255" s="188">
        <f>(O81-O73)/O73*100</f>
        <v>-1.2582044674492316</v>
      </c>
      <c r="O255" s="188"/>
      <c r="P255" s="188">
        <f>(Q81-Q73)/Q73*100</f>
        <v>-1.5819529761667013</v>
      </c>
      <c r="Q255" s="188"/>
      <c r="R255" s="188">
        <f t="shared" si="9"/>
        <v>5.193470991428728</v>
      </c>
      <c r="S255" s="188"/>
      <c r="T255" s="188">
        <f t="shared" si="9"/>
        <v>7.0865262723981095</v>
      </c>
      <c r="U255" s="188"/>
      <c r="V255" s="188">
        <f t="shared" si="9"/>
        <v>-0.9632057872648395</v>
      </c>
      <c r="W255" s="188"/>
      <c r="X255" s="188">
        <f t="shared" si="9"/>
        <v>3.5941125014998168</v>
      </c>
      <c r="Y255" s="188"/>
    </row>
    <row r="256" spans="1:25" ht="14.25">
      <c r="A256" s="172" t="s">
        <v>117</v>
      </c>
      <c r="B256" s="190">
        <f>(C82-C74)/C74*100</f>
        <v>-3.76014576776544</v>
      </c>
      <c r="C256" s="187"/>
      <c r="D256" s="190">
        <f>(E82-E74)/E74*100</f>
        <v>-2.0368325609892466</v>
      </c>
      <c r="E256" s="190"/>
      <c r="F256" s="190">
        <f>(G82-G74)/G74*100</f>
        <v>3.525667289464206</v>
      </c>
      <c r="G256" s="190"/>
      <c r="H256" s="190">
        <f>(I82-I74)/I74*100</f>
        <v>-2.1630290966642707</v>
      </c>
      <c r="I256" s="187"/>
      <c r="J256" s="190">
        <f>(K82-K74)/K74*100</f>
        <v>0.4352713250206717</v>
      </c>
      <c r="K256" s="190"/>
      <c r="L256" s="190">
        <f>(M82-M74)/M74*100</f>
        <v>7.927453561503585</v>
      </c>
      <c r="M256" s="190"/>
      <c r="N256" s="190">
        <f>(O82-O74)/O74*100</f>
        <v>-2.957251003356113</v>
      </c>
      <c r="O256" s="190"/>
      <c r="P256" s="190">
        <f>(Q82-Q74)/Q74*100</f>
        <v>-1.0916868413446774</v>
      </c>
      <c r="Q256" s="190"/>
      <c r="R256" s="190">
        <f t="shared" si="9"/>
        <v>1.5558650955002877</v>
      </c>
      <c r="S256" s="190"/>
      <c r="T256" s="190">
        <f t="shared" si="9"/>
        <v>6.48279529658503</v>
      </c>
      <c r="U256" s="190"/>
      <c r="V256" s="190">
        <f t="shared" si="9"/>
        <v>0.9550051083321551</v>
      </c>
      <c r="W256" s="190"/>
      <c r="X256" s="190">
        <f t="shared" si="9"/>
        <v>6.925123243409876</v>
      </c>
      <c r="Y256" s="190"/>
    </row>
    <row r="258" spans="1:21" ht="15.75" thickBot="1">
      <c r="A258" s="172"/>
      <c r="B258" s="260" t="s">
        <v>87</v>
      </c>
      <c r="C258" s="260"/>
      <c r="D258" s="260"/>
      <c r="E258" s="260"/>
      <c r="F258" s="260"/>
      <c r="G258" s="260"/>
      <c r="H258" s="260"/>
      <c r="I258" s="260"/>
      <c r="J258" s="260"/>
      <c r="K258" s="260"/>
      <c r="L258" s="260"/>
      <c r="M258" s="260"/>
      <c r="N258" s="260"/>
      <c r="O258" s="260"/>
      <c r="P258" s="260"/>
      <c r="Q258" s="260"/>
      <c r="R258" s="260"/>
      <c r="S258" s="260"/>
      <c r="T258" s="260"/>
      <c r="U258" s="196"/>
    </row>
    <row r="259" spans="1:38" s="169" customFormat="1" ht="15.75" thickBot="1">
      <c r="A259" s="168"/>
      <c r="B259" s="265" t="s">
        <v>96</v>
      </c>
      <c r="C259" s="263"/>
      <c r="D259" s="263" t="s">
        <v>97</v>
      </c>
      <c r="E259" s="263"/>
      <c r="F259" s="263" t="s">
        <v>98</v>
      </c>
      <c r="G259" s="263"/>
      <c r="H259" s="263" t="s">
        <v>99</v>
      </c>
      <c r="I259" s="263"/>
      <c r="J259" s="263" t="s">
        <v>100</v>
      </c>
      <c r="K259" s="263"/>
      <c r="L259" s="263" t="s">
        <v>101</v>
      </c>
      <c r="M259" s="263"/>
      <c r="N259" s="263" t="s">
        <v>102</v>
      </c>
      <c r="O259" s="263"/>
      <c r="P259" s="263" t="s">
        <v>103</v>
      </c>
      <c r="Q259" s="263"/>
      <c r="R259" s="263" t="s">
        <v>104</v>
      </c>
      <c r="S259" s="263"/>
      <c r="T259" s="263" t="s">
        <v>105</v>
      </c>
      <c r="U259" s="263"/>
      <c r="V259" s="263" t="s">
        <v>106</v>
      </c>
      <c r="W259" s="263"/>
      <c r="X259" s="263" t="s">
        <v>107</v>
      </c>
      <c r="Y259" s="264"/>
      <c r="AI259" s="169" t="s">
        <v>108</v>
      </c>
      <c r="AJ259" s="169" t="s">
        <v>109</v>
      </c>
      <c r="AK259" s="169" t="s">
        <v>110</v>
      </c>
      <c r="AL259" s="169" t="s">
        <v>111</v>
      </c>
    </row>
    <row r="260" spans="1:25" ht="14.25">
      <c r="A260" s="172" t="s">
        <v>114</v>
      </c>
      <c r="B260" s="190">
        <f>(C87-C79)/C79*100</f>
        <v>12.56617689399388</v>
      </c>
      <c r="C260" s="187"/>
      <c r="D260" s="190">
        <f>(E87-E79)/E79*100</f>
        <v>4.564877123572039</v>
      </c>
      <c r="E260" s="190"/>
      <c r="F260" s="190">
        <f>(G87-G79)/G79*100</f>
        <v>12.39478290349135</v>
      </c>
      <c r="G260" s="190"/>
      <c r="H260" s="190">
        <f>(I87-I79)/I79*100</f>
        <v>20.359381213434823</v>
      </c>
      <c r="I260" s="187"/>
      <c r="J260" s="190">
        <f>(K87-K79)/K79*100</f>
        <v>15.952164465587426</v>
      </c>
      <c r="K260" s="190"/>
      <c r="L260" s="190">
        <f>(M87-M79)/M79*100</f>
        <v>11.732382806623352</v>
      </c>
      <c r="M260" s="190"/>
      <c r="N260" s="190">
        <f>(O87-O79)/O79*100</f>
        <v>12.231172529033458</v>
      </c>
      <c r="O260" s="190"/>
      <c r="P260" s="190">
        <f>(Q87-Q79)/Q79*100</f>
        <v>2.927451755603338</v>
      </c>
      <c r="Q260" s="199"/>
      <c r="R260" s="190">
        <f>(S87-S79)/S79*100</f>
        <v>5.416434565758914</v>
      </c>
      <c r="S260" s="199"/>
      <c r="T260" s="190">
        <f>(U87-U79)/U79*100</f>
        <v>5.216314319653881</v>
      </c>
      <c r="U260" s="199"/>
      <c r="V260" s="190">
        <f>(W87-W79)/W79*100</f>
        <v>8.065519582236563</v>
      </c>
      <c r="W260" s="199"/>
      <c r="X260" s="190">
        <f>(Y87-Y79)/Y79*100</f>
        <v>-8.509439991302223</v>
      </c>
      <c r="Y260" s="199"/>
    </row>
    <row r="261" spans="1:25" ht="14.25">
      <c r="A261" s="172" t="s">
        <v>115</v>
      </c>
      <c r="B261" s="190">
        <f aca="true" t="shared" si="10" ref="B261:D263">(C88-C80)/C80*100</f>
        <v>0.20544055964348992</v>
      </c>
      <c r="C261" s="187"/>
      <c r="D261" s="190">
        <f t="shared" si="10"/>
        <v>-8.390609941841234</v>
      </c>
      <c r="E261" s="190"/>
      <c r="F261" s="190">
        <f>(G88-G80)/G80*100</f>
        <v>1.2473151040434787</v>
      </c>
      <c r="G261" s="190"/>
      <c r="H261" s="190">
        <f>(I88-I80)/I80*100</f>
        <v>-3.0652044870719175</v>
      </c>
      <c r="I261" s="187"/>
      <c r="J261" s="190">
        <f>(K88-K80)/K80*100</f>
        <v>2.5554998950902736</v>
      </c>
      <c r="K261" s="190"/>
      <c r="L261" s="190">
        <f>(M88-M80)/M80*100</f>
        <v>-4.785903833356216</v>
      </c>
      <c r="M261" s="190"/>
      <c r="N261" s="190">
        <f>(O88-O80)/O80*100</f>
        <v>-10.128206633018582</v>
      </c>
      <c r="O261" s="190"/>
      <c r="P261" s="190">
        <f>(Q88-Q80)/Q80*100</f>
        <v>-4.093272534570182</v>
      </c>
      <c r="Q261" s="199"/>
      <c r="R261" s="190">
        <f>(S88-S80)/S80*100</f>
        <v>-0.18253897501025454</v>
      </c>
      <c r="S261" s="199"/>
      <c r="T261" s="190">
        <f>(U88-U80)/U80*100</f>
        <v>-4.345948801138752</v>
      </c>
      <c r="U261" s="199"/>
      <c r="V261" s="190">
        <f>(W88-W80)/W80*100</f>
        <v>-0.9779746778720048</v>
      </c>
      <c r="W261" s="199"/>
      <c r="X261" s="190">
        <f>(Y88-Y80)/Y80*100</f>
        <v>-2.3896184045558795</v>
      </c>
      <c r="Y261" s="199"/>
    </row>
    <row r="262" spans="1:25" s="176" customFormat="1" ht="15">
      <c r="A262" s="176" t="s">
        <v>116</v>
      </c>
      <c r="B262" s="188">
        <f t="shared" si="10"/>
        <v>3.799836445861625</v>
      </c>
      <c r="C262" s="171"/>
      <c r="D262" s="188">
        <f t="shared" si="10"/>
        <v>-3.5095144379774803</v>
      </c>
      <c r="E262" s="188"/>
      <c r="F262" s="188">
        <f>(G89-G81)/G81*100</f>
        <v>6.293932535462927</v>
      </c>
      <c r="G262" s="188"/>
      <c r="H262" s="188">
        <f>(I89-I81)/I81*100</f>
        <v>7.327545210158992</v>
      </c>
      <c r="I262" s="171"/>
      <c r="J262" s="188">
        <f>(K89-K81)/K81*100</f>
        <v>9.534053036632228</v>
      </c>
      <c r="K262" s="188"/>
      <c r="L262" s="188">
        <f>(M89-M81)/M81*100</f>
        <v>3.0689120871592954</v>
      </c>
      <c r="M262" s="188"/>
      <c r="N262" s="188">
        <f>(O89-O81)/O81*100</f>
        <v>1.227754654416692</v>
      </c>
      <c r="O262" s="188"/>
      <c r="P262" s="188">
        <f>(Q89-Q81)/Q81*100</f>
        <v>-0.01716152444919352</v>
      </c>
      <c r="Q262" s="200"/>
      <c r="R262" s="188">
        <f>(S89-S81)/S81*100</f>
        <v>1.6070934955644434</v>
      </c>
      <c r="S262" s="200"/>
      <c r="T262" s="188">
        <f>(U89-U81)/U81*100</f>
        <v>0.025524552808065582</v>
      </c>
      <c r="U262" s="200"/>
      <c r="V262" s="188">
        <f>(W89-W81)/W81*100</f>
        <v>3.4843980434700175</v>
      </c>
      <c r="W262" s="200"/>
      <c r="X262" s="188">
        <f>(Y89-Y81)/Y81*100</f>
        <v>-4.5576330936188745</v>
      </c>
      <c r="Y262" s="200"/>
    </row>
    <row r="263" spans="1:25" ht="14.25">
      <c r="A263" s="172" t="s">
        <v>117</v>
      </c>
      <c r="B263" s="190">
        <f t="shared" si="10"/>
        <v>9.240808616688081</v>
      </c>
      <c r="C263" s="187"/>
      <c r="D263" s="190">
        <f t="shared" si="10"/>
        <v>1.7925994426134886</v>
      </c>
      <c r="E263" s="190"/>
      <c r="F263" s="190">
        <f>(G90-G82)/G82*100</f>
        <v>0.4725918148625333</v>
      </c>
      <c r="G263" s="190"/>
      <c r="H263" s="190">
        <f>(I90-I82)/I82*100</f>
        <v>17.72740837347318</v>
      </c>
      <c r="I263" s="187"/>
      <c r="J263" s="190">
        <f>(K90-K82)/K82*100</f>
        <v>5.992545551773511</v>
      </c>
      <c r="K263" s="190"/>
      <c r="L263" s="190">
        <f>(M90-M82)/M82*100</f>
        <v>5.890037593874816</v>
      </c>
      <c r="M263" s="190"/>
      <c r="N263" s="190">
        <f>(O90-O82)/O82*100</f>
        <v>3.980017772976911</v>
      </c>
      <c r="O263" s="190"/>
      <c r="P263" s="190">
        <f>(Q90-Q82)/Q82*100</f>
        <v>5.433126051989298</v>
      </c>
      <c r="Q263" s="199"/>
      <c r="R263" s="190">
        <f>(S90-S82)/S82*100</f>
        <v>6.581081344767659</v>
      </c>
      <c r="S263" s="199"/>
      <c r="T263" s="190">
        <f>(U90-U82)/U82*100</f>
        <v>-0.6029423528321972</v>
      </c>
      <c r="U263" s="199"/>
      <c r="V263" s="190">
        <f>(W90-W82)/W82*100</f>
        <v>-2.7823069132165186</v>
      </c>
      <c r="W263" s="199"/>
      <c r="X263" s="190">
        <f>(Y90-Y82)/Y82*100</f>
        <v>-8.741873479270689</v>
      </c>
      <c r="Y263" s="199"/>
    </row>
    <row r="265" spans="1:21" ht="15.75" thickBot="1">
      <c r="A265" s="172"/>
      <c r="B265" s="260" t="s">
        <v>88</v>
      </c>
      <c r="C265" s="260"/>
      <c r="D265" s="260"/>
      <c r="E265" s="260"/>
      <c r="F265" s="260"/>
      <c r="G265" s="260"/>
      <c r="H265" s="260"/>
      <c r="I265" s="260"/>
      <c r="J265" s="260"/>
      <c r="K265" s="260"/>
      <c r="L265" s="260"/>
      <c r="M265" s="260"/>
      <c r="N265" s="260"/>
      <c r="O265" s="260"/>
      <c r="P265" s="260"/>
      <c r="Q265" s="260"/>
      <c r="R265" s="260"/>
      <c r="S265" s="260"/>
      <c r="T265" s="260"/>
      <c r="U265" s="196"/>
    </row>
    <row r="266" spans="1:38" s="169" customFormat="1" ht="15.75" thickBot="1">
      <c r="A266" s="168"/>
      <c r="B266" s="265" t="s">
        <v>96</v>
      </c>
      <c r="C266" s="263"/>
      <c r="D266" s="263" t="s">
        <v>97</v>
      </c>
      <c r="E266" s="263"/>
      <c r="F266" s="263" t="s">
        <v>98</v>
      </c>
      <c r="G266" s="263"/>
      <c r="H266" s="263" t="s">
        <v>99</v>
      </c>
      <c r="I266" s="263"/>
      <c r="J266" s="263" t="s">
        <v>100</v>
      </c>
      <c r="K266" s="263"/>
      <c r="L266" s="263" t="s">
        <v>101</v>
      </c>
      <c r="M266" s="263"/>
      <c r="N266" s="263" t="s">
        <v>102</v>
      </c>
      <c r="O266" s="263"/>
      <c r="P266" s="263" t="s">
        <v>103</v>
      </c>
      <c r="Q266" s="263"/>
      <c r="R266" s="263" t="s">
        <v>104</v>
      </c>
      <c r="S266" s="263"/>
      <c r="T266" s="263" t="s">
        <v>105</v>
      </c>
      <c r="U266" s="263"/>
      <c r="V266" s="263" t="s">
        <v>106</v>
      </c>
      <c r="W266" s="263"/>
      <c r="X266" s="263" t="s">
        <v>107</v>
      </c>
      <c r="Y266" s="264"/>
      <c r="AI266" s="169" t="s">
        <v>108</v>
      </c>
      <c r="AJ266" s="169" t="s">
        <v>109</v>
      </c>
      <c r="AK266" s="169" t="s">
        <v>110</v>
      </c>
      <c r="AL266" s="169" t="s">
        <v>111</v>
      </c>
    </row>
    <row r="267" spans="1:25" ht="14.25">
      <c r="A267" s="172" t="s">
        <v>114</v>
      </c>
      <c r="B267" s="190">
        <f>(C95-C87)/C87*100</f>
        <v>0.6166866588365307</v>
      </c>
      <c r="C267" s="187"/>
      <c r="D267" s="190">
        <f>(E95-E87)/E87*100</f>
        <v>-6.700596719720255</v>
      </c>
      <c r="E267" s="190"/>
      <c r="F267" s="190" t="s">
        <v>121</v>
      </c>
      <c r="G267" s="190"/>
      <c r="H267" s="190">
        <f>(I95-I87)/I87*100</f>
        <v>-9.438844532128257</v>
      </c>
      <c r="I267" s="187"/>
      <c r="J267" s="190">
        <f>(K95-K87)/K87*100</f>
        <v>15.388050224706632</v>
      </c>
      <c r="K267" s="190"/>
      <c r="L267" s="190">
        <f>(M95-M87)/M87*100</f>
        <v>3.0219487317075533</v>
      </c>
      <c r="M267" s="190"/>
      <c r="N267" s="190">
        <f>(O95-O87)/O87*100</f>
        <v>4.51294793180408</v>
      </c>
      <c r="O267" s="190"/>
      <c r="P267" s="190">
        <f>(Q95-Q87)/Q87*100</f>
        <v>6.374537480638143</v>
      </c>
      <c r="Q267" s="199"/>
      <c r="R267" s="190">
        <f>(S95-S87)/S87*100</f>
        <v>11.374974368568555</v>
      </c>
      <c r="S267" s="199"/>
      <c r="T267" s="190">
        <f>(U95-U87)/U87*100</f>
        <v>7.9815071264225335</v>
      </c>
      <c r="U267" s="199"/>
      <c r="V267" s="190">
        <f>(W95-W87)/W87*100</f>
        <v>3.575725623639086</v>
      </c>
      <c r="W267" s="199"/>
      <c r="X267" s="190">
        <f>(Y95-Y87)/Y87*100</f>
        <v>32.53103004298366</v>
      </c>
      <c r="Y267" s="199"/>
    </row>
    <row r="268" spans="1:25" ht="14.25">
      <c r="A268" s="172" t="s">
        <v>115</v>
      </c>
      <c r="B268" s="190">
        <f>(C96-C88)/C88*100</f>
        <v>-9.420155460970582</v>
      </c>
      <c r="C268" s="187"/>
      <c r="D268" s="190">
        <f>(E96-E88)/E88*100</f>
        <v>2.0181726454380917</v>
      </c>
      <c r="E268" s="190"/>
      <c r="F268" s="190" t="s">
        <v>121</v>
      </c>
      <c r="G268" s="190"/>
      <c r="H268" s="190">
        <f>(I96-I88)/I88*100</f>
        <v>-14.358663156854599</v>
      </c>
      <c r="I268" s="187"/>
      <c r="J268" s="190">
        <f>(K96-K88)/K88*100</f>
        <v>5.436628857512115</v>
      </c>
      <c r="K268" s="190"/>
      <c r="L268" s="190">
        <f>(M96-M88)/M88*100</f>
        <v>8.668446577232562</v>
      </c>
      <c r="M268" s="190"/>
      <c r="N268" s="190">
        <f>(O96-O88)/O88*100</f>
        <v>9.427142924864663</v>
      </c>
      <c r="O268" s="190"/>
      <c r="P268" s="190">
        <f>(Q96-Q88)/Q88*100</f>
        <v>12.388346647799032</v>
      </c>
      <c r="Q268" s="199"/>
      <c r="R268" s="190">
        <f>(S96-S88)/S88*100</f>
        <v>12.658781987833665</v>
      </c>
      <c r="S268" s="199"/>
      <c r="T268" s="190">
        <f>(U96-U88)/U88*100</f>
        <v>14.953255577141276</v>
      </c>
      <c r="U268" s="199"/>
      <c r="V268" s="190">
        <f>(W96-W88)/W88*100</f>
        <v>11.291907822938962</v>
      </c>
      <c r="W268" s="199"/>
      <c r="X268" s="190">
        <f>(Y96-Y88)/Y88*100</f>
        <v>12.208447844065143</v>
      </c>
      <c r="Y268" s="199"/>
    </row>
    <row r="269" spans="1:25" s="176" customFormat="1" ht="15">
      <c r="A269" s="176" t="s">
        <v>116</v>
      </c>
      <c r="B269" s="188">
        <f>(C97-C89)/C89*100</f>
        <v>-6.026527403455806</v>
      </c>
      <c r="C269" s="171"/>
      <c r="D269" s="188">
        <f>(E97-E89)/E89*100</f>
        <v>-1.5022569004447701</v>
      </c>
      <c r="E269" s="188"/>
      <c r="F269" s="188">
        <f>(G97-G89)/G89*100</f>
        <v>-1.2893693549189007</v>
      </c>
      <c r="G269" s="188"/>
      <c r="H269" s="188">
        <f>(I97-I89)/I89*100</f>
        <v>-11.662121914995376</v>
      </c>
      <c r="I269" s="171"/>
      <c r="J269" s="188">
        <f>(K97-K89)/K89*100</f>
        <v>10.695911608759703</v>
      </c>
      <c r="K269" s="188"/>
      <c r="L269" s="188">
        <f>(M97-M89)/M89*100</f>
        <v>5.454811996145835</v>
      </c>
      <c r="M269" s="188"/>
      <c r="N269" s="188">
        <f>(O97-O89)/O89*100</f>
        <v>6.22191561710555</v>
      </c>
      <c r="O269" s="188"/>
      <c r="P269" s="188">
        <f>(Q97-Q89)/Q89*100</f>
        <v>8.347812420991426</v>
      </c>
      <c r="Q269" s="200"/>
      <c r="R269" s="188">
        <f>(S97-S89)/S89*100</f>
        <v>11.533923205866934</v>
      </c>
      <c r="S269" s="200"/>
      <c r="T269" s="188">
        <f>(U97-U89)/U89*100</f>
        <v>11.145918801247937</v>
      </c>
      <c r="U269" s="200"/>
      <c r="V269" s="188">
        <f>(W97-W89)/W89*100</f>
        <v>7.245572877436119</v>
      </c>
      <c r="W269" s="200"/>
      <c r="X269" s="188">
        <f>(Y97-Y89)/Y89*100</f>
        <v>19.13937729295696</v>
      </c>
      <c r="Y269" s="200"/>
    </row>
    <row r="270" spans="1:25" ht="14.25">
      <c r="A270" s="172" t="s">
        <v>117</v>
      </c>
      <c r="B270" s="190">
        <f>(C98-C90)/C90*100</f>
        <v>0.364099831570296</v>
      </c>
      <c r="C270" s="187"/>
      <c r="D270" s="190">
        <f>(E98-E90)/E90*100</f>
        <v>-11.65937477713371</v>
      </c>
      <c r="E270" s="190"/>
      <c r="F270" s="190" t="s">
        <v>121</v>
      </c>
      <c r="G270" s="190"/>
      <c r="H270" s="190">
        <f>(I98-I90)/I90*100</f>
        <v>-3.563512821143743</v>
      </c>
      <c r="I270" s="187"/>
      <c r="J270" s="190">
        <f>(K98-K90)/K90*100</f>
        <v>14.55634634253396</v>
      </c>
      <c r="K270" s="190"/>
      <c r="L270" s="190">
        <f>(M98-M90)/M90*100</f>
        <v>4.247216288883527</v>
      </c>
      <c r="M270" s="190"/>
      <c r="N270" s="190">
        <f>(O98-O90)/O90*100</f>
        <v>12.822592025441432</v>
      </c>
      <c r="O270" s="190"/>
      <c r="P270" s="190">
        <f>(Q98-Q90)/Q90*100</f>
        <v>13.50861795095544</v>
      </c>
      <c r="Q270" s="199"/>
      <c r="R270" s="190">
        <f>(S98-S90)/S90*100</f>
        <v>17.107223991575125</v>
      </c>
      <c r="S270" s="199"/>
      <c r="T270" s="190">
        <f>(U98-U90)/U90*100</f>
        <v>12.096557955160128</v>
      </c>
      <c r="U270" s="199"/>
      <c r="V270" s="190">
        <f>(W98-W90)/W90*100</f>
        <v>17.54152281552421</v>
      </c>
      <c r="W270" s="199"/>
      <c r="X270" s="190">
        <f>(Y98-Y90)/Y90*100</f>
        <v>24.19072605187077</v>
      </c>
      <c r="Y270" s="199"/>
    </row>
    <row r="272" spans="1:21" ht="15.75" thickBot="1">
      <c r="A272" s="172"/>
      <c r="B272" s="260" t="s">
        <v>89</v>
      </c>
      <c r="C272" s="260"/>
      <c r="D272" s="260"/>
      <c r="E272" s="260"/>
      <c r="F272" s="260"/>
      <c r="G272" s="260"/>
      <c r="H272" s="260"/>
      <c r="I272" s="260"/>
      <c r="J272" s="260"/>
      <c r="K272" s="260"/>
      <c r="L272" s="260"/>
      <c r="M272" s="260"/>
      <c r="N272" s="260"/>
      <c r="O272" s="260"/>
      <c r="P272" s="260"/>
      <c r="Q272" s="260"/>
      <c r="R272" s="260"/>
      <c r="S272" s="260"/>
      <c r="T272" s="260"/>
      <c r="U272" s="196"/>
    </row>
    <row r="273" spans="1:38" s="169" customFormat="1" ht="15.75" thickBot="1">
      <c r="A273" s="168"/>
      <c r="B273" s="265" t="s">
        <v>96</v>
      </c>
      <c r="C273" s="263"/>
      <c r="D273" s="263" t="s">
        <v>97</v>
      </c>
      <c r="E273" s="263"/>
      <c r="F273" s="263" t="s">
        <v>98</v>
      </c>
      <c r="G273" s="263"/>
      <c r="H273" s="263" t="s">
        <v>99</v>
      </c>
      <c r="I273" s="263"/>
      <c r="J273" s="263" t="s">
        <v>100</v>
      </c>
      <c r="K273" s="263"/>
      <c r="L273" s="263" t="s">
        <v>101</v>
      </c>
      <c r="M273" s="263"/>
      <c r="N273" s="263" t="s">
        <v>102</v>
      </c>
      <c r="O273" s="263"/>
      <c r="P273" s="263" t="s">
        <v>103</v>
      </c>
      <c r="Q273" s="263"/>
      <c r="R273" s="263" t="s">
        <v>104</v>
      </c>
      <c r="S273" s="263"/>
      <c r="T273" s="263" t="s">
        <v>105</v>
      </c>
      <c r="U273" s="263"/>
      <c r="V273" s="263" t="s">
        <v>106</v>
      </c>
      <c r="W273" s="263"/>
      <c r="X273" s="263" t="s">
        <v>107</v>
      </c>
      <c r="Y273" s="264"/>
      <c r="AI273" s="169" t="s">
        <v>108</v>
      </c>
      <c r="AJ273" s="169" t="s">
        <v>109</v>
      </c>
      <c r="AK273" s="169" t="s">
        <v>110</v>
      </c>
      <c r="AL273" s="169" t="s">
        <v>111</v>
      </c>
    </row>
    <row r="274" spans="1:25" ht="14.25">
      <c r="A274" s="172" t="s">
        <v>114</v>
      </c>
      <c r="B274" s="190" t="s">
        <v>118</v>
      </c>
      <c r="C274" s="187"/>
      <c r="D274" s="190">
        <f>(E103-E95)/E95*100</f>
        <v>0.13408634998391875</v>
      </c>
      <c r="E274" s="190"/>
      <c r="F274" s="190" t="s">
        <v>118</v>
      </c>
      <c r="G274" s="190"/>
      <c r="H274" s="190">
        <f>(I103-I95)/I95*100</f>
        <v>-7.011306872143061</v>
      </c>
      <c r="I274" s="187"/>
      <c r="J274" s="190">
        <f>(K103-K95)/K95*100</f>
        <v>-15.035863884195647</v>
      </c>
      <c r="K274" s="190"/>
      <c r="L274" s="190">
        <f>(M103-M95)/M95*100</f>
        <v>5.137437876519865</v>
      </c>
      <c r="M274" s="190"/>
      <c r="N274" s="190">
        <f>(O103-O95)/O95*100</f>
        <v>11.923304850272894</v>
      </c>
      <c r="O274" s="190"/>
      <c r="P274" s="190">
        <f>(Q103-Q95)/Q95*100</f>
        <v>16.45571297015778</v>
      </c>
      <c r="Q274" s="199"/>
      <c r="R274" s="190">
        <f>(S103-S95)/S95*100</f>
        <v>13.5559818422177</v>
      </c>
      <c r="S274" s="199"/>
      <c r="T274" s="190">
        <f>(U103-U95)/U95*100</f>
        <v>9.239481474744107</v>
      </c>
      <c r="U274" s="199"/>
      <c r="V274" s="190">
        <f>(W103-W95)/W95*100</f>
        <v>-3.1860112646145216</v>
      </c>
      <c r="W274" s="199"/>
      <c r="X274" s="190">
        <f>(Y103-Y95)/Y95*100</f>
        <v>-13.919776619166754</v>
      </c>
      <c r="Y274" s="199"/>
    </row>
    <row r="275" spans="1:25" ht="14.25">
      <c r="A275" s="172" t="s">
        <v>115</v>
      </c>
      <c r="B275" s="190" t="s">
        <v>118</v>
      </c>
      <c r="C275" s="187"/>
      <c r="D275" s="190">
        <f>(E104-E96)/E96*100</f>
        <v>24.98352276396942</v>
      </c>
      <c r="E275" s="190"/>
      <c r="F275" s="190" t="s">
        <v>118</v>
      </c>
      <c r="G275" s="190"/>
      <c r="H275" s="190">
        <f>(I104-I96)/I96*100</f>
        <v>33.58040610469688</v>
      </c>
      <c r="I275" s="187"/>
      <c r="J275" s="190">
        <f>(K104-K96)/K96*100</f>
        <v>5.355074350262318</v>
      </c>
      <c r="K275" s="190"/>
      <c r="L275" s="190">
        <f>(M104-M96)/M96*100</f>
        <v>13.739958330206283</v>
      </c>
      <c r="M275" s="190"/>
      <c r="N275" s="190">
        <f>(O104-O96)/O96*100</f>
        <v>18.565134813656183</v>
      </c>
      <c r="O275" s="190"/>
      <c r="P275" s="190">
        <f>(Q104-Q96)/Q96*100</f>
        <v>14.085852739977545</v>
      </c>
      <c r="Q275" s="199"/>
      <c r="R275" s="190">
        <f>(S104-S96)/S96*100</f>
        <v>14.73489003801845</v>
      </c>
      <c r="S275" s="199"/>
      <c r="T275" s="190">
        <f>(U104-U96)/U96*100</f>
        <v>14.037262282229113</v>
      </c>
      <c r="U275" s="199"/>
      <c r="V275" s="190">
        <f>(W104-W96)/W96*100</f>
        <v>-1.8934311127705616</v>
      </c>
      <c r="W275" s="199"/>
      <c r="X275" s="190">
        <f>(Y104-Y96)/Y96*100</f>
        <v>-6.498316703396376</v>
      </c>
      <c r="Y275" s="199"/>
    </row>
    <row r="276" spans="1:25" s="176" customFormat="1" ht="15">
      <c r="A276" s="176" t="s">
        <v>116</v>
      </c>
      <c r="B276" s="188">
        <f>(C105-C97)/C97*100</f>
        <v>16.02312616147016</v>
      </c>
      <c r="C276" s="171"/>
      <c r="D276" s="188">
        <f>(E105-E97)/E97*100</f>
        <v>14.729120944424437</v>
      </c>
      <c r="E276" s="188"/>
      <c r="F276" s="188">
        <f>(G105-G97)/G97*100</f>
        <v>7.538471059583564</v>
      </c>
      <c r="G276" s="188"/>
      <c r="H276" s="188">
        <f>(I105-I97)/I97*100</f>
        <v>12.420693866026056</v>
      </c>
      <c r="I276" s="171"/>
      <c r="J276" s="188">
        <f>(K105-K97)/K97*100</f>
        <v>-5.494033491135361</v>
      </c>
      <c r="K276" s="188"/>
      <c r="L276" s="188">
        <f>(M105-M97)/M97*100</f>
        <v>9.32019532896963</v>
      </c>
      <c r="M276" s="188"/>
      <c r="N276" s="188">
        <f>(O105-O97)/O97*100</f>
        <v>15.399055120066757</v>
      </c>
      <c r="O276" s="188"/>
      <c r="P276" s="188">
        <f>(Q105-Q97)/Q97*100</f>
        <v>15.5864285967089</v>
      </c>
      <c r="Q276" s="200"/>
      <c r="R276" s="188">
        <f>(S105-S97)/S97*100</f>
        <v>14.302681609040228</v>
      </c>
      <c r="S276" s="200"/>
      <c r="T276" s="188">
        <f>(U105-U97)/U97*100</f>
        <v>11.659322728927398</v>
      </c>
      <c r="U276" s="200"/>
      <c r="V276" s="188">
        <f>(W105-W97)/W97*100</f>
        <v>-2.975841199260205</v>
      </c>
      <c r="W276" s="200"/>
      <c r="X276" s="188">
        <f>(Y105-Y97)/Y97*100</f>
        <v>-9.62124077266209</v>
      </c>
      <c r="Y276" s="200"/>
    </row>
    <row r="277" spans="1:25" ht="14.25">
      <c r="A277" s="172" t="s">
        <v>117</v>
      </c>
      <c r="B277" s="190" t="s">
        <v>118</v>
      </c>
      <c r="C277" s="187"/>
      <c r="D277" s="190">
        <f>(E106-E98)/E98*100</f>
        <v>12.818703988675379</v>
      </c>
      <c r="E277" s="190"/>
      <c r="F277" s="190" t="s">
        <v>118</v>
      </c>
      <c r="G277" s="190"/>
      <c r="H277" s="190">
        <f>(I106-I98)/I98*100</f>
        <v>-0.41796818263937563</v>
      </c>
      <c r="I277" s="187"/>
      <c r="J277" s="190">
        <f>(K106-K98)/K98*100</f>
        <v>-8.874886881090475</v>
      </c>
      <c r="K277" s="190"/>
      <c r="L277" s="190">
        <f>(M106-M98)/M98*100</f>
        <v>2.3174169278083645</v>
      </c>
      <c r="M277" s="190"/>
      <c r="N277" s="190">
        <f>(O106-O98)/O98*100</f>
        <v>3.8418603221130767</v>
      </c>
      <c r="O277" s="190"/>
      <c r="P277" s="190">
        <f>(Q106-Q98)/Q98*100</f>
        <v>2.408199501452392</v>
      </c>
      <c r="Q277" s="199"/>
      <c r="R277" s="190">
        <f>(S106-S98)/S98*100</f>
        <v>2.283440156070539</v>
      </c>
      <c r="S277" s="199"/>
      <c r="T277" s="190">
        <f>(U106-U98)/U98*100</f>
        <v>10.669120120885763</v>
      </c>
      <c r="U277" s="199"/>
      <c r="V277" s="190">
        <f>(W106-W98)/W98*100</f>
        <v>-12.142626307592487</v>
      </c>
      <c r="W277" s="199"/>
      <c r="X277" s="190">
        <f>(Y106-Y98)/Y98*100</f>
        <v>-14.535815428740781</v>
      </c>
      <c r="Y277" s="199"/>
    </row>
    <row r="278" spans="1:25" ht="14.25">
      <c r="A278" s="172"/>
      <c r="B278" s="190"/>
      <c r="C278" s="187"/>
      <c r="D278" s="190"/>
      <c r="E278" s="190"/>
      <c r="F278" s="190"/>
      <c r="G278" s="190"/>
      <c r="H278" s="190"/>
      <c r="I278" s="187"/>
      <c r="J278" s="190"/>
      <c r="K278" s="190"/>
      <c r="L278" s="190"/>
      <c r="M278" s="190"/>
      <c r="N278" s="190"/>
      <c r="O278" s="190"/>
      <c r="P278" s="190"/>
      <c r="Q278" s="199"/>
      <c r="R278" s="190"/>
      <c r="S278" s="199"/>
      <c r="T278" s="190"/>
      <c r="U278" s="199"/>
      <c r="V278" s="190"/>
      <c r="W278" s="199"/>
      <c r="X278" s="190"/>
      <c r="Y278" s="199"/>
    </row>
    <row r="279" spans="1:21" ht="15.75" thickBot="1">
      <c r="A279" s="172"/>
      <c r="B279" s="260" t="s">
        <v>90</v>
      </c>
      <c r="C279" s="260"/>
      <c r="D279" s="260"/>
      <c r="E279" s="260"/>
      <c r="F279" s="260"/>
      <c r="G279" s="260"/>
      <c r="H279" s="260"/>
      <c r="I279" s="260"/>
      <c r="J279" s="260"/>
      <c r="K279" s="260"/>
      <c r="L279" s="260"/>
      <c r="M279" s="260"/>
      <c r="N279" s="260"/>
      <c r="O279" s="260"/>
      <c r="P279" s="260"/>
      <c r="Q279" s="260"/>
      <c r="R279" s="260"/>
      <c r="S279" s="260"/>
      <c r="T279" s="260"/>
      <c r="U279" s="196"/>
    </row>
    <row r="280" spans="1:38" s="169" customFormat="1" ht="15.75" thickBot="1">
      <c r="A280" s="168"/>
      <c r="B280" s="265" t="s">
        <v>96</v>
      </c>
      <c r="C280" s="263"/>
      <c r="D280" s="263" t="s">
        <v>97</v>
      </c>
      <c r="E280" s="263"/>
      <c r="F280" s="263" t="s">
        <v>98</v>
      </c>
      <c r="G280" s="263"/>
      <c r="H280" s="263" t="s">
        <v>99</v>
      </c>
      <c r="I280" s="263"/>
      <c r="J280" s="263" t="s">
        <v>100</v>
      </c>
      <c r="K280" s="263"/>
      <c r="L280" s="263" t="s">
        <v>101</v>
      </c>
      <c r="M280" s="263"/>
      <c r="N280" s="263" t="s">
        <v>102</v>
      </c>
      <c r="O280" s="263"/>
      <c r="P280" s="263" t="s">
        <v>103</v>
      </c>
      <c r="Q280" s="263"/>
      <c r="R280" s="263" t="s">
        <v>104</v>
      </c>
      <c r="S280" s="263"/>
      <c r="T280" s="263" t="s">
        <v>105</v>
      </c>
      <c r="U280" s="263"/>
      <c r="V280" s="263" t="s">
        <v>106</v>
      </c>
      <c r="W280" s="263"/>
      <c r="X280" s="263" t="s">
        <v>107</v>
      </c>
      <c r="Y280" s="264"/>
      <c r="AI280" s="169" t="s">
        <v>108</v>
      </c>
      <c r="AJ280" s="169" t="s">
        <v>109</v>
      </c>
      <c r="AK280" s="169" t="s">
        <v>110</v>
      </c>
      <c r="AL280" s="169" t="s">
        <v>111</v>
      </c>
    </row>
    <row r="281" spans="1:25" ht="14.25">
      <c r="A281" s="172" t="s">
        <v>114</v>
      </c>
      <c r="B281" s="190" t="s">
        <v>118</v>
      </c>
      <c r="C281" s="187"/>
      <c r="D281" s="190">
        <f>(E111-E103)/E103*100</f>
        <v>10.463445635148766</v>
      </c>
      <c r="E281" s="190"/>
      <c r="F281" s="190">
        <f>(G111-G103)/G103*100</f>
        <v>-4.6088681728112455</v>
      </c>
      <c r="G281" s="190"/>
      <c r="H281" s="190">
        <f>(I111-I103)/I103*100</f>
        <v>16.22349033953784</v>
      </c>
      <c r="I281" s="187"/>
      <c r="J281" s="190">
        <f>(K111-K103)/K103*100</f>
        <v>2.8053088884825215</v>
      </c>
      <c r="K281" s="190"/>
      <c r="L281" s="190">
        <f>(M111-M103)/M103*100</f>
        <v>6.571771371872598</v>
      </c>
      <c r="M281" s="190"/>
      <c r="N281" s="190">
        <f>(O111-O103)/O103*100</f>
        <v>-13.528424969401135</v>
      </c>
      <c r="O281" s="190"/>
      <c r="P281" s="190">
        <f>(Q111-Q103)/Q103*100</f>
        <v>-15.533548329560674</v>
      </c>
      <c r="Q281" s="199"/>
      <c r="R281" s="190">
        <f>(S111-S103)/S103*100</f>
        <v>-16.913738512418064</v>
      </c>
      <c r="S281" s="199"/>
      <c r="T281" s="190">
        <f>(U111-U103)/U103*100</f>
        <v>-13.512441965203648</v>
      </c>
      <c r="U281" s="199"/>
      <c r="V281" s="190">
        <f>(W111-W103)/W103*100</f>
        <v>0.7896860767374985</v>
      </c>
      <c r="W281" s="199"/>
      <c r="X281" s="190">
        <f>(Y111-Y103)/Y103*100</f>
        <v>-12.651427648633426</v>
      </c>
      <c r="Y281" s="199"/>
    </row>
    <row r="282" spans="1:25" ht="14.25">
      <c r="A282" s="172" t="s">
        <v>115</v>
      </c>
      <c r="B282" s="190" t="s">
        <v>118</v>
      </c>
      <c r="C282" s="187"/>
      <c r="D282" s="190">
        <f>(E112-E104)/E104*100</f>
        <v>-0.8661177465366238</v>
      </c>
      <c r="E282" s="190"/>
      <c r="F282" s="190">
        <f>(G112-G104)/G104*100</f>
        <v>6.890161776363635</v>
      </c>
      <c r="G282" s="190"/>
      <c r="H282" s="190">
        <f>(I112-I104)/I104*100</f>
        <v>3.047536177287918</v>
      </c>
      <c r="I282" s="187"/>
      <c r="J282" s="190">
        <f>(K112-K104)/K104*100</f>
        <v>8.153557248586422</v>
      </c>
      <c r="K282" s="190"/>
      <c r="L282" s="190">
        <f>(M112-M104)/M104*100</f>
        <v>5.651986477247373</v>
      </c>
      <c r="M282" s="190"/>
      <c r="N282" s="190">
        <f>(O112-O104)/O104*100</f>
        <v>-5.2587594023505675</v>
      </c>
      <c r="O282" s="190"/>
      <c r="P282" s="190">
        <f>(Q112-Q104)/Q104*100</f>
        <v>-6.327993944086108</v>
      </c>
      <c r="Q282" s="199"/>
      <c r="R282" s="190">
        <f>(S112-S104)/S104*100</f>
        <v>-5.627446664358742</v>
      </c>
      <c r="S282" s="199"/>
      <c r="T282" s="190">
        <f>(U112-U104)/U104*100</f>
        <v>8.423329248260375</v>
      </c>
      <c r="U282" s="199"/>
      <c r="V282" s="190">
        <f>(W112-W104)/W104*100</f>
        <v>19.49878719553181</v>
      </c>
      <c r="W282" s="199"/>
      <c r="X282" s="190">
        <f>(Y112-Y104)/Y104*100</f>
        <v>28.220653291648716</v>
      </c>
      <c r="Y282" s="199"/>
    </row>
    <row r="283" spans="1:25" s="176" customFormat="1" ht="15">
      <c r="A283" s="176" t="s">
        <v>116</v>
      </c>
      <c r="B283" s="188">
        <f>(C113-C105)/C105*100</f>
        <v>3.4585832053350343</v>
      </c>
      <c r="C283" s="171"/>
      <c r="D283" s="188">
        <f>(E113-E105)/E105*100</f>
        <v>3.411562838091733</v>
      </c>
      <c r="E283" s="188"/>
      <c r="F283" s="188">
        <f>(G113-G105)/G105*100</f>
        <v>2.1714058666421776</v>
      </c>
      <c r="G283" s="188"/>
      <c r="H283" s="188">
        <f>(I113-I105)/I105*100</f>
        <v>8.038181175586008</v>
      </c>
      <c r="I283" s="171"/>
      <c r="J283" s="188">
        <f>(K113-K105)/K105*100</f>
        <v>4.442930927281006</v>
      </c>
      <c r="K283" s="188"/>
      <c r="L283" s="188">
        <f>(M113-M105)/M105*100</f>
        <v>5.100550680030964</v>
      </c>
      <c r="M283" s="188"/>
      <c r="N283" s="188">
        <f>(O113-O105)/O105*100</f>
        <v>-10.230856169677352</v>
      </c>
      <c r="O283" s="188"/>
      <c r="P283" s="188">
        <f>(Q113-Q105)/Q105*100</f>
        <v>-12.396637648247758</v>
      </c>
      <c r="Q283" s="200"/>
      <c r="R283" s="188">
        <f>(S113-S105)/S105*100</f>
        <v>-12.588844951347738</v>
      </c>
      <c r="S283" s="200"/>
      <c r="T283" s="188">
        <f>(U113-U105)/U105*100</f>
        <v>-4.2077958739953365</v>
      </c>
      <c r="U283" s="200"/>
      <c r="V283" s="188">
        <f>(W113-W105)/W105*100</f>
        <v>10.075780929534016</v>
      </c>
      <c r="W283" s="200"/>
      <c r="X283" s="188">
        <f>(Y113-Y105)/Y105*100</f>
        <v>11.899456640579784</v>
      </c>
      <c r="Y283" s="200"/>
    </row>
    <row r="284" spans="1:25" ht="14.25">
      <c r="A284" s="172" t="s">
        <v>117</v>
      </c>
      <c r="B284" s="190" t="s">
        <v>118</v>
      </c>
      <c r="C284" s="187"/>
      <c r="D284" s="190">
        <f>(E114-E106)/E106*100</f>
        <v>0.6784068739050138</v>
      </c>
      <c r="E284" s="190"/>
      <c r="F284" s="190">
        <f>(G114-G106)/G106*100</f>
        <v>2.7730246081338996</v>
      </c>
      <c r="G284" s="190"/>
      <c r="H284" s="190">
        <f>(I114-I106)/I106*100</f>
        <v>3.200047645610491</v>
      </c>
      <c r="I284" s="187"/>
      <c r="J284" s="190">
        <f>(K114-K106)/K106*100</f>
        <v>-2.8968628238417544</v>
      </c>
      <c r="K284" s="190"/>
      <c r="L284" s="190">
        <f>(M114-M106)/M106*100</f>
        <v>-1.9684252128306208</v>
      </c>
      <c r="M284" s="190"/>
      <c r="N284" s="190">
        <f>(O114-O106)/O106*100</f>
        <v>-12.453078688226563</v>
      </c>
      <c r="O284" s="190"/>
      <c r="P284" s="190">
        <f>(Q114-Q106)/Q106*100</f>
        <v>-9.264006397481129</v>
      </c>
      <c r="Q284" s="199"/>
      <c r="R284" s="190">
        <f>(S114-S106)/S106*100</f>
        <v>-13.740504463084921</v>
      </c>
      <c r="S284" s="199"/>
      <c r="T284" s="190">
        <f>(U114-U106)/U106*100</f>
        <v>-15.198703521735693</v>
      </c>
      <c r="U284" s="199"/>
      <c r="V284" s="190">
        <f>(W114-W106)/W106*100</f>
        <v>-4.002682341747398</v>
      </c>
      <c r="W284" s="199"/>
      <c r="X284" s="190">
        <f>(Y114-Y106)/Y106*100</f>
        <v>4.123833142667131</v>
      </c>
      <c r="Y284" s="199"/>
    </row>
    <row r="286" spans="1:21" ht="15.75" thickBot="1">
      <c r="A286" s="172"/>
      <c r="B286" s="260" t="s">
        <v>91</v>
      </c>
      <c r="C286" s="260"/>
      <c r="D286" s="260"/>
      <c r="E286" s="260"/>
      <c r="F286" s="260"/>
      <c r="G286" s="260"/>
      <c r="H286" s="260"/>
      <c r="I286" s="260"/>
      <c r="J286" s="260"/>
      <c r="K286" s="260"/>
      <c r="L286" s="260"/>
      <c r="M286" s="260"/>
      <c r="N286" s="260"/>
      <c r="O286" s="260"/>
      <c r="P286" s="260"/>
      <c r="Q286" s="260"/>
      <c r="R286" s="260"/>
      <c r="S286" s="260"/>
      <c r="T286" s="260"/>
      <c r="U286" s="196"/>
    </row>
    <row r="287" spans="1:38" s="169" customFormat="1" ht="15.75" thickBot="1">
      <c r="A287" s="168"/>
      <c r="B287" s="265" t="s">
        <v>96</v>
      </c>
      <c r="C287" s="263"/>
      <c r="D287" s="263" t="s">
        <v>97</v>
      </c>
      <c r="E287" s="263"/>
      <c r="F287" s="263" t="s">
        <v>98</v>
      </c>
      <c r="G287" s="263"/>
      <c r="H287" s="263" t="s">
        <v>99</v>
      </c>
      <c r="I287" s="263"/>
      <c r="J287" s="263" t="s">
        <v>100</v>
      </c>
      <c r="K287" s="263"/>
      <c r="L287" s="263" t="s">
        <v>101</v>
      </c>
      <c r="M287" s="263"/>
      <c r="N287" s="263" t="s">
        <v>102</v>
      </c>
      <c r="O287" s="263"/>
      <c r="P287" s="263" t="s">
        <v>103</v>
      </c>
      <c r="Q287" s="263"/>
      <c r="R287" s="263" t="s">
        <v>104</v>
      </c>
      <c r="S287" s="263"/>
      <c r="T287" s="263" t="s">
        <v>105</v>
      </c>
      <c r="U287" s="263"/>
      <c r="V287" s="263" t="s">
        <v>106</v>
      </c>
      <c r="W287" s="263"/>
      <c r="X287" s="263" t="s">
        <v>107</v>
      </c>
      <c r="Y287" s="264"/>
      <c r="AI287" s="169" t="s">
        <v>108</v>
      </c>
      <c r="AJ287" s="169" t="s">
        <v>109</v>
      </c>
      <c r="AK287" s="169" t="s">
        <v>110</v>
      </c>
      <c r="AL287" s="169" t="s">
        <v>111</v>
      </c>
    </row>
    <row r="288" spans="1:25" ht="14.25">
      <c r="A288" s="172" t="s">
        <v>114</v>
      </c>
      <c r="B288" s="190">
        <f>(C119-C111)/C111*100</f>
        <v>-7.022745341455043</v>
      </c>
      <c r="C288" s="187"/>
      <c r="D288" s="190">
        <f>(E119-E111)/E111*100</f>
        <v>-13.788557323458365</v>
      </c>
      <c r="E288" s="190"/>
      <c r="F288" s="190">
        <f>(G119-G111)/G111*100</f>
        <v>12.924083126789254</v>
      </c>
      <c r="G288" s="190"/>
      <c r="H288" s="190">
        <f>(I119-I111)/I111*100</f>
        <v>-3.8487729370292</v>
      </c>
      <c r="I288" s="187"/>
      <c r="J288" s="190">
        <f>(K119-K111)/K111*100</f>
        <v>1.3320642985369902</v>
      </c>
      <c r="K288" s="190"/>
      <c r="L288" s="190">
        <f>(M119-M111)/M111*100</f>
        <v>-8.692181227185596</v>
      </c>
      <c r="M288" s="190"/>
      <c r="N288" s="190">
        <f>(O119-O111)/O111*100</f>
        <v>7.9039025800994755</v>
      </c>
      <c r="O288" s="190"/>
      <c r="P288" s="190">
        <f>(Q119-Q111)/Q111*100</f>
        <v>17.088329279755612</v>
      </c>
      <c r="Q288" s="199"/>
      <c r="R288" s="190">
        <f>(S119-S111)/S111*100</f>
        <v>18.404040836674916</v>
      </c>
      <c r="S288" s="199"/>
      <c r="T288" s="190">
        <f>(U119-U111)/U111*100</f>
        <v>20.535241476453567</v>
      </c>
      <c r="U288" s="199"/>
      <c r="V288" s="190">
        <f>(W119-W111)/W111*100</f>
        <v>10.881820168273707</v>
      </c>
      <c r="W288" s="199"/>
      <c r="X288" s="190">
        <f>(Y119-Y111)/Y111*100</f>
        <v>13.073815175066775</v>
      </c>
      <c r="Y288" s="199"/>
    </row>
    <row r="289" spans="1:25" ht="14.25">
      <c r="A289" s="172" t="s">
        <v>115</v>
      </c>
      <c r="B289" s="190">
        <f>(C120-C112)/C112*100</f>
        <v>-10.448136325984478</v>
      </c>
      <c r="C289" s="187"/>
      <c r="D289" s="190">
        <f>(E120-E112)/E112*100</f>
        <v>-9.41998485624194</v>
      </c>
      <c r="E289" s="190"/>
      <c r="F289" s="190">
        <f>(G120-G112)/G112*100</f>
        <v>-20.605895818578695</v>
      </c>
      <c r="G289" s="190"/>
      <c r="H289" s="190">
        <f>(I120-I112)/I112*100</f>
        <v>-16.982865381367475</v>
      </c>
      <c r="I289" s="187"/>
      <c r="J289" s="190">
        <f>(K120-K112)/K112*100</f>
        <v>-14.647882491241454</v>
      </c>
      <c r="K289" s="190"/>
      <c r="L289" s="190">
        <f>(M120-M112)/M112*100</f>
        <v>-17.638585230097554</v>
      </c>
      <c r="M289" s="190"/>
      <c r="N289" s="190">
        <f>(O120-O112)/O112*100</f>
        <v>-10.367964352885659</v>
      </c>
      <c r="O289" s="190"/>
      <c r="P289" s="190">
        <f>(Q120-Q112)/Q112*100</f>
        <v>-7.063516429747698</v>
      </c>
      <c r="Q289" s="199"/>
      <c r="R289" s="190">
        <f>(S120-S112)/S112*100</f>
        <v>-11.185851324380987</v>
      </c>
      <c r="S289" s="199"/>
      <c r="T289" s="190">
        <f>(U120-U112)/U112*100</f>
        <v>-23.31829878818157</v>
      </c>
      <c r="U289" s="199"/>
      <c r="V289" s="190">
        <f>(W120-W112)/W112*100</f>
        <v>-16.567980261074133</v>
      </c>
      <c r="W289" s="199"/>
      <c r="X289" s="190">
        <f>(Y120-Y112)/Y112*100</f>
        <v>-23.383599526496752</v>
      </c>
      <c r="Y289" s="199"/>
    </row>
    <row r="290" spans="1:25" s="176" customFormat="1" ht="15">
      <c r="A290" s="176" t="s">
        <v>116</v>
      </c>
      <c r="B290" s="188">
        <f>(C121-C113)/C113*100</f>
        <v>-10.127097838249343</v>
      </c>
      <c r="C290" s="171"/>
      <c r="D290" s="188">
        <f>(E121-E113)/E113*100</f>
        <v>-11.940477874945365</v>
      </c>
      <c r="E290" s="188"/>
      <c r="F290" s="188">
        <f>(G121-G113)/G113*100</f>
        <v>-8.37636778279819</v>
      </c>
      <c r="G290" s="188"/>
      <c r="H290" s="188">
        <f>(I121-I113)/I113*100</f>
        <v>-11.781276105778025</v>
      </c>
      <c r="I290" s="171"/>
      <c r="J290" s="188">
        <f>(K121-K113)/K113*100</f>
        <v>-7.588589709072177</v>
      </c>
      <c r="K290" s="188"/>
      <c r="L290" s="188">
        <f>(M121-M113)/M113*100</f>
        <v>-13.253910077781066</v>
      </c>
      <c r="M290" s="188"/>
      <c r="N290" s="188">
        <f>(O121-O113)/O113*100</f>
        <v>-1.8545215726425015</v>
      </c>
      <c r="O290" s="188"/>
      <c r="P290" s="188">
        <f>(Q121-Q113)/Q113*100</f>
        <v>5.159160699104686</v>
      </c>
      <c r="Q290" s="200"/>
      <c r="R290" s="188">
        <f>(S121-S113)/S113*100</f>
        <v>3.033929806403375</v>
      </c>
      <c r="S290" s="200"/>
      <c r="T290" s="188">
        <f>(U121-U113)/U113*100</f>
        <v>-3.2844336269376955</v>
      </c>
      <c r="U290" s="200"/>
      <c r="V290" s="188">
        <f>(W121-W113)/W113*100</f>
        <v>-5.1541692318479555</v>
      </c>
      <c r="W290" s="200"/>
      <c r="X290" s="188">
        <f>(Y121-Y113)/Y113*100</f>
        <v>-12.589962469406856</v>
      </c>
      <c r="Y290" s="200"/>
    </row>
    <row r="291" spans="1:25" ht="14.25">
      <c r="A291" s="172" t="s">
        <v>117</v>
      </c>
      <c r="B291" s="190">
        <f>(C122-C114)/C114*100</f>
        <v>-10.958735662371073</v>
      </c>
      <c r="C291" s="187"/>
      <c r="D291" s="190">
        <f>(E122-E114)/E114*100</f>
        <v>-2.546252643540227</v>
      </c>
      <c r="E291" s="190"/>
      <c r="F291" s="190">
        <f>(G122-G114)/G114*100</f>
        <v>0.1310862557395636</v>
      </c>
      <c r="G291" s="190"/>
      <c r="H291" s="190">
        <f>(I122-I114)/I114*100</f>
        <v>-2.9401103106803816</v>
      </c>
      <c r="I291" s="187"/>
      <c r="J291" s="190">
        <f>(K122-K114)/K114*100</f>
        <v>3.0432320853469874</v>
      </c>
      <c r="K291" s="190"/>
      <c r="L291" s="190">
        <f>(M122-M114)/M114*100</f>
        <v>-4.788119025494169</v>
      </c>
      <c r="M291" s="190"/>
      <c r="N291" s="190">
        <f>(O122-O114)/O114*100</f>
        <v>3.3806800144620364</v>
      </c>
      <c r="O291" s="190"/>
      <c r="P291" s="190">
        <f>(Q122-Q114)/Q114*100</f>
        <v>10.252932581635852</v>
      </c>
      <c r="Q291" s="199"/>
      <c r="R291" s="190">
        <f>(S122-S114)/S114*100</f>
        <v>9.394028372573345</v>
      </c>
      <c r="S291" s="199"/>
      <c r="T291" s="190">
        <f>(U122-U114)/U114*100</f>
        <v>4.338532711579555</v>
      </c>
      <c r="U291" s="199"/>
      <c r="V291" s="190">
        <f>(W122-W114)/W114*100</f>
        <v>9.040659037412071</v>
      </c>
      <c r="W291" s="199"/>
      <c r="X291" s="190">
        <f>(Y122-Y114)/Y114*100</f>
        <v>-6.540768337986129</v>
      </c>
      <c r="Y291" s="199"/>
    </row>
    <row r="292" spans="1:25" ht="14.25">
      <c r="A292" s="172"/>
      <c r="B292" s="190"/>
      <c r="C292" s="187"/>
      <c r="D292" s="190"/>
      <c r="E292" s="190"/>
      <c r="F292" s="190"/>
      <c r="G292" s="190"/>
      <c r="H292" s="190"/>
      <c r="I292" s="187"/>
      <c r="J292" s="190"/>
      <c r="K292" s="190"/>
      <c r="L292" s="190"/>
      <c r="M292" s="190"/>
      <c r="N292" s="190"/>
      <c r="O292" s="190"/>
      <c r="P292" s="190"/>
      <c r="Q292" s="199"/>
      <c r="R292" s="190"/>
      <c r="S292" s="199"/>
      <c r="T292" s="190"/>
      <c r="U292" s="199"/>
      <c r="V292" s="190"/>
      <c r="W292" s="199"/>
      <c r="X292" s="190"/>
      <c r="Y292" s="199"/>
    </row>
    <row r="293" spans="2:20" ht="15.75" customHeight="1" thickBot="1">
      <c r="B293" s="260" t="s">
        <v>92</v>
      </c>
      <c r="C293" s="260"/>
      <c r="D293" s="260"/>
      <c r="E293" s="260"/>
      <c r="F293" s="260"/>
      <c r="G293" s="260"/>
      <c r="H293" s="260"/>
      <c r="I293" s="260"/>
      <c r="J293" s="260"/>
      <c r="K293" s="260"/>
      <c r="L293" s="260"/>
      <c r="M293" s="260"/>
      <c r="N293" s="260"/>
      <c r="O293" s="260"/>
      <c r="P293" s="260"/>
      <c r="Q293" s="260"/>
      <c r="R293" s="260"/>
      <c r="S293" s="260"/>
      <c r="T293" s="260"/>
    </row>
    <row r="294" spans="1:38" s="169" customFormat="1" ht="15.75" thickBot="1">
      <c r="A294" s="168"/>
      <c r="B294" s="265" t="s">
        <v>96</v>
      </c>
      <c r="C294" s="263"/>
      <c r="D294" s="263" t="s">
        <v>97</v>
      </c>
      <c r="E294" s="263"/>
      <c r="F294" s="263" t="s">
        <v>98</v>
      </c>
      <c r="G294" s="263"/>
      <c r="H294" s="263" t="s">
        <v>99</v>
      </c>
      <c r="I294" s="263"/>
      <c r="J294" s="263" t="s">
        <v>100</v>
      </c>
      <c r="K294" s="263"/>
      <c r="L294" s="263" t="s">
        <v>101</v>
      </c>
      <c r="M294" s="263"/>
      <c r="N294" s="263" t="s">
        <v>102</v>
      </c>
      <c r="O294" s="263"/>
      <c r="P294" s="263" t="s">
        <v>103</v>
      </c>
      <c r="Q294" s="263"/>
      <c r="R294" s="263" t="s">
        <v>104</v>
      </c>
      <c r="S294" s="263"/>
      <c r="T294" s="263" t="s">
        <v>105</v>
      </c>
      <c r="U294" s="263"/>
      <c r="V294" s="263" t="s">
        <v>106</v>
      </c>
      <c r="W294" s="263"/>
      <c r="X294" s="263" t="s">
        <v>107</v>
      </c>
      <c r="Y294" s="264"/>
      <c r="AI294" s="169" t="s">
        <v>108</v>
      </c>
      <c r="AJ294" s="169" t="s">
        <v>109</v>
      </c>
      <c r="AK294" s="169" t="s">
        <v>110</v>
      </c>
      <c r="AL294" s="169" t="s">
        <v>111</v>
      </c>
    </row>
    <row r="295" spans="1:25" ht="14.25">
      <c r="A295" s="172" t="s">
        <v>114</v>
      </c>
      <c r="B295" s="190">
        <f>(C127-C119)/C119*100</f>
        <v>-4.564369880415256</v>
      </c>
      <c r="C295" s="187"/>
      <c r="D295" s="190">
        <f>(E127-E119)/E119*100</f>
        <v>16.093337654521036</v>
      </c>
      <c r="E295" s="190"/>
      <c r="F295" s="190">
        <f>(G127-G119)/G119*100</f>
        <v>-10.951940850277268</v>
      </c>
      <c r="G295" s="190"/>
      <c r="H295" s="190">
        <f>(I127-I119)/I119*100</f>
        <v>-1.2007139380171958</v>
      </c>
      <c r="I295" s="187"/>
      <c r="J295" s="190">
        <f>(K127-K119)/K119*100</f>
        <v>6.672076981044589</v>
      </c>
      <c r="K295" s="190"/>
      <c r="L295" s="190">
        <f>(M127-M119)/M119*100</f>
        <v>0.8642667754436024</v>
      </c>
      <c r="M295" s="190"/>
      <c r="N295" s="190">
        <f>(O127-O119)/O119*100</f>
        <v>4.1917912622447355</v>
      </c>
      <c r="O295" s="190"/>
      <c r="P295" s="190">
        <f>(Q127-Q119)/Q119*100</f>
        <v>-7.131834430488541</v>
      </c>
      <c r="Q295" s="199"/>
      <c r="R295" s="190">
        <f>(S127-S119)/S119*100</f>
        <v>-13.02439916299291</v>
      </c>
      <c r="S295" s="199"/>
      <c r="T295" s="190">
        <f>(U127-U119)/U119*100</f>
        <v>-13.92989313484968</v>
      </c>
      <c r="U295" s="199"/>
      <c r="V295" s="190">
        <f>(W127-W119)/W119*100</f>
        <v>-10.433433275472098</v>
      </c>
      <c r="W295" s="199"/>
      <c r="X295" s="190">
        <f>(Y127-Y119)/Y119*100</f>
        <v>-7.050030048076927</v>
      </c>
      <c r="Y295" s="199"/>
    </row>
    <row r="296" spans="1:25" ht="14.25">
      <c r="A296" s="172" t="s">
        <v>115</v>
      </c>
      <c r="B296" s="190">
        <f>(C128-C120)/C120*100</f>
        <v>-15.00661888893961</v>
      </c>
      <c r="C296" s="187"/>
      <c r="D296" s="190">
        <f>(E128-E120)/E120*100</f>
        <v>-18.458842300750696</v>
      </c>
      <c r="E296" s="190"/>
      <c r="F296" s="190">
        <f>(G128-G120)/G120*100</f>
        <v>-11.358747095774897</v>
      </c>
      <c r="G296" s="190"/>
      <c r="H296" s="190">
        <f>(I128-I120)/I120*100</f>
        <v>-9.763140917329721</v>
      </c>
      <c r="I296" s="187"/>
      <c r="J296" s="190">
        <f>(K128-K120)/K120*100</f>
        <v>-16.425162942271875</v>
      </c>
      <c r="K296" s="190"/>
      <c r="L296" s="190">
        <f>(M128-M120)/M120*100</f>
        <v>-12.306533924537773</v>
      </c>
      <c r="M296" s="190"/>
      <c r="N296" s="190">
        <f>(O128-O120)/O120*100</f>
        <v>-3.887605850654361</v>
      </c>
      <c r="O296" s="190"/>
      <c r="P296" s="190">
        <f>(Q128-Q120)/Q120*100</f>
        <v>-6.422421594229122</v>
      </c>
      <c r="Q296" s="199"/>
      <c r="R296" s="190">
        <f>(S128-S120)/S120*100</f>
        <v>-7.959301109018625</v>
      </c>
      <c r="S296" s="199"/>
      <c r="T296" s="190">
        <f>(U128-U120)/U120*100</f>
        <v>-8.095559930651469</v>
      </c>
      <c r="U296" s="199"/>
      <c r="V296" s="190">
        <f>(W128-W120)/W120*100</f>
        <v>-13.252023627215046</v>
      </c>
      <c r="W296" s="199"/>
      <c r="X296" s="190">
        <f>(Y128-Y120)/Y120*100</f>
        <v>-19.90565561777913</v>
      </c>
      <c r="Y296" s="199"/>
    </row>
    <row r="297" spans="1:25" s="176" customFormat="1" ht="15">
      <c r="A297" s="176" t="s">
        <v>116</v>
      </c>
      <c r="B297" s="188">
        <f>(C129-C121)/C121*100</f>
        <v>-11.897820965842175</v>
      </c>
      <c r="C297" s="171"/>
      <c r="D297" s="188">
        <f>(E129-E121)/E121*100</f>
        <v>-6.457537346473606</v>
      </c>
      <c r="E297" s="188"/>
      <c r="F297" s="188">
        <f>(G129-G121)/G121*100</f>
        <v>-11.51494259764396</v>
      </c>
      <c r="G297" s="188"/>
      <c r="H297" s="188">
        <f>(I129-I121)/I121*100</f>
        <v>-5.610535579194397</v>
      </c>
      <c r="I297" s="171"/>
      <c r="J297" s="188">
        <f>(K129-K121)/K121*100</f>
        <v>-5.044812890254435</v>
      </c>
      <c r="K297" s="188"/>
      <c r="L297" s="188">
        <f>(M129-M121)/M121*100</f>
        <v>-5.20967511092029</v>
      </c>
      <c r="M297" s="188"/>
      <c r="N297" s="188">
        <f>(O129-O121)/O121*100</f>
        <v>1.0758811199825529</v>
      </c>
      <c r="O297" s="188"/>
      <c r="P297" s="188">
        <f>(Q129-Q121)/Q121*100</f>
        <v>-6.4418721690991445</v>
      </c>
      <c r="Q297" s="200"/>
      <c r="R297" s="188">
        <f>(S129-S121)/S121*100</f>
        <v>-10.068441577415395</v>
      </c>
      <c r="S297" s="200"/>
      <c r="T297" s="188">
        <f>(U129-U121)/U121*100</f>
        <v>-10.830000718408</v>
      </c>
      <c r="U297" s="200"/>
      <c r="V297" s="188">
        <f>(W129-W121)/W121*100</f>
        <v>-10.95649877879728</v>
      </c>
      <c r="W297" s="200"/>
      <c r="X297" s="188">
        <f>(Y129-Y121)/Y121*100</f>
        <v>-13.756424581005591</v>
      </c>
      <c r="Y297" s="200"/>
    </row>
    <row r="298" spans="1:25" ht="14.25">
      <c r="A298" s="172" t="s">
        <v>117</v>
      </c>
      <c r="B298" s="190">
        <f>(C130-C122)/C122*100</f>
        <v>1.1413225914736485</v>
      </c>
      <c r="C298" s="187"/>
      <c r="D298" s="190">
        <f>(E130-E122)/E122*100</f>
        <v>4.700371507026324</v>
      </c>
      <c r="E298" s="190"/>
      <c r="F298" s="190">
        <f>(G130-G122)/G122*100</f>
        <v>-7.482698961937713</v>
      </c>
      <c r="G298" s="190"/>
      <c r="H298" s="190">
        <f>(I130-I122)/I122*100</f>
        <v>1.281329203041412</v>
      </c>
      <c r="I298" s="187"/>
      <c r="J298" s="190">
        <f>(K130-K122)/K122*100</f>
        <v>-4.93685419058554</v>
      </c>
      <c r="K298" s="190"/>
      <c r="L298" s="190">
        <f>(M130-M122)/M122*100</f>
        <v>0.7070317521532293</v>
      </c>
      <c r="M298" s="190"/>
      <c r="N298" s="190">
        <f>(O130-O122)/O122*100</f>
        <v>6.290163124073163</v>
      </c>
      <c r="O298" s="190"/>
      <c r="P298" s="190">
        <f>(Q130-Q122)/Q122*100</f>
        <v>-6.893792157311079</v>
      </c>
      <c r="Q298" s="199"/>
      <c r="R298" s="190">
        <f>(S130-S122)/S122*100</f>
        <v>-7.000338180588428</v>
      </c>
      <c r="S298" s="199"/>
      <c r="T298" s="190">
        <f>(U130-U122)/U122*100</f>
        <v>-5.597667638483961</v>
      </c>
      <c r="U298" s="199"/>
      <c r="V298" s="190">
        <f>(W130-W122)/W122*100</f>
        <v>-3.361916428474206</v>
      </c>
      <c r="W298" s="199"/>
      <c r="X298" s="190">
        <f>(Y130-Y122)/Y122*100</f>
        <v>0.05081300813008323</v>
      </c>
      <c r="Y298" s="199"/>
    </row>
    <row r="300" spans="2:20" ht="15.75" customHeight="1" thickBot="1">
      <c r="B300" s="260" t="s">
        <v>132</v>
      </c>
      <c r="C300" s="260"/>
      <c r="D300" s="260"/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</row>
    <row r="301" spans="1:38" s="169" customFormat="1" ht="15.75" thickBot="1">
      <c r="A301" s="168"/>
      <c r="B301" s="265" t="s">
        <v>96</v>
      </c>
      <c r="C301" s="263"/>
      <c r="D301" s="263" t="s">
        <v>97</v>
      </c>
      <c r="E301" s="263"/>
      <c r="F301" s="263" t="s">
        <v>98</v>
      </c>
      <c r="G301" s="263"/>
      <c r="H301" s="263" t="s">
        <v>99</v>
      </c>
      <c r="I301" s="263"/>
      <c r="J301" s="263" t="s">
        <v>100</v>
      </c>
      <c r="K301" s="263"/>
      <c r="L301" s="263" t="s">
        <v>101</v>
      </c>
      <c r="M301" s="263"/>
      <c r="N301" s="263" t="s">
        <v>102</v>
      </c>
      <c r="O301" s="263"/>
      <c r="P301" s="263" t="s">
        <v>103</v>
      </c>
      <c r="Q301" s="263"/>
      <c r="R301" s="263" t="s">
        <v>104</v>
      </c>
      <c r="S301" s="263"/>
      <c r="T301" s="263" t="s">
        <v>105</v>
      </c>
      <c r="U301" s="263"/>
      <c r="V301" s="263" t="s">
        <v>106</v>
      </c>
      <c r="W301" s="263"/>
      <c r="X301" s="263" t="s">
        <v>107</v>
      </c>
      <c r="Y301" s="264"/>
      <c r="AI301" s="169" t="s">
        <v>108</v>
      </c>
      <c r="AJ301" s="169" t="s">
        <v>109</v>
      </c>
      <c r="AK301" s="169" t="s">
        <v>110</v>
      </c>
      <c r="AL301" s="169" t="s">
        <v>111</v>
      </c>
    </row>
    <row r="302" spans="1:25" ht="14.25">
      <c r="A302" s="172" t="s">
        <v>114</v>
      </c>
      <c r="B302" s="190">
        <f>(C135-C127)/C127*100</f>
        <v>-2.060861981915825</v>
      </c>
      <c r="C302" s="187"/>
      <c r="D302" s="190">
        <f>(E135-E127)/E127*100</f>
        <v>-2.536390827517453</v>
      </c>
      <c r="E302" s="190"/>
      <c r="F302" s="190">
        <f>(G135-G127)/G127*100</f>
        <v>6.408925791385582</v>
      </c>
      <c r="G302" s="190"/>
      <c r="H302" s="190">
        <f>(I135-I127)/I127*100</f>
        <v>17.470849072097224</v>
      </c>
      <c r="I302" s="187"/>
      <c r="J302" s="190">
        <f>(K135-K127)/K127*100</f>
        <v>-1.521573741984573</v>
      </c>
      <c r="K302" s="190"/>
      <c r="L302" s="190">
        <f>(M135-M127)/M127*100</f>
        <v>-2.507393271491044</v>
      </c>
      <c r="M302" s="190"/>
      <c r="N302" s="190">
        <f>(O135-O127)/O127*100</f>
        <v>-7.676254813794885</v>
      </c>
      <c r="O302" s="190"/>
      <c r="P302" s="190">
        <f>(Q135-Q127)/Q127*100</f>
        <v>-7.965588321904843</v>
      </c>
      <c r="Q302" s="199"/>
      <c r="R302" s="190">
        <f>(S135-S127)/S127*100</f>
        <v>-4.842100345697472</v>
      </c>
      <c r="S302" s="199"/>
      <c r="T302" s="190">
        <f>(U135-U127)/U127*100</f>
        <v>-13.13106913377458</v>
      </c>
      <c r="U302" s="199"/>
      <c r="V302" s="190">
        <f>(W135-W127)/W127*100</f>
        <v>-12.94376743503156</v>
      </c>
      <c r="W302" s="199"/>
      <c r="X302" s="190">
        <f>(Y135-Y127)/Y127*100</f>
        <v>-16.858609124338304</v>
      </c>
      <c r="Y302" s="199"/>
    </row>
    <row r="303" spans="1:25" ht="14.25">
      <c r="A303" s="172" t="s">
        <v>115</v>
      </c>
      <c r="B303" s="190">
        <f>(C136-C128)/C128*100</f>
        <v>-8.794543355084723</v>
      </c>
      <c r="C303" s="187"/>
      <c r="D303" s="190">
        <f>(E136-E128)/E128*100</f>
        <v>-0.8661063706935229</v>
      </c>
      <c r="E303" s="190"/>
      <c r="F303" s="190">
        <f>(G136-G128)/G128*100</f>
        <v>0.6148270394460196</v>
      </c>
      <c r="G303" s="190"/>
      <c r="H303" s="190">
        <f>(I136-I128)/I128*100</f>
        <v>-2.3082422633030433</v>
      </c>
      <c r="I303" s="187"/>
      <c r="J303" s="190">
        <f>(K136-K128)/K128*100</f>
        <v>9.866657382585375</v>
      </c>
      <c r="K303" s="190"/>
      <c r="L303" s="190">
        <f>(M136-M128)/M128*100</f>
        <v>5.781339439038354</v>
      </c>
      <c r="M303" s="190"/>
      <c r="N303" s="190">
        <f>(O136-O128)/O128*100</f>
        <v>1.2500715143886965</v>
      </c>
      <c r="O303" s="190"/>
      <c r="P303" s="190">
        <f>(Q136-Q128)/Q128*100</f>
        <v>-2.472853866769814</v>
      </c>
      <c r="Q303" s="199"/>
      <c r="R303" s="190">
        <f>(S136-S128)/S128*100</f>
        <v>2.1626076330671555</v>
      </c>
      <c r="S303" s="199"/>
      <c r="T303" s="190">
        <f>(U136-U128)/U128*100</f>
        <v>-1.387645478961496</v>
      </c>
      <c r="U303" s="199"/>
      <c r="V303" s="190">
        <f>(W136-W128)/W128*100</f>
        <v>-2.001765336359631</v>
      </c>
      <c r="W303" s="199"/>
      <c r="X303" s="190">
        <f>(Y136-Y128)/Y128*100</f>
        <v>10.374476394444269</v>
      </c>
      <c r="Y303" s="199"/>
    </row>
    <row r="304" spans="1:25" s="176" customFormat="1" ht="15">
      <c r="A304" s="176" t="s">
        <v>116</v>
      </c>
      <c r="B304" s="188">
        <f>(C137-C129)/C129*100</f>
        <v>-5.499757683116357</v>
      </c>
      <c r="C304" s="171"/>
      <c r="D304" s="188">
        <f>(E137-E129)/E129*100</f>
        <v>-0.6415987378385628</v>
      </c>
      <c r="E304" s="188"/>
      <c r="F304" s="188">
        <f>(G137-G129)/G129*100</f>
        <v>3.5603584071545895</v>
      </c>
      <c r="G304" s="188"/>
      <c r="H304" s="188">
        <f>(I137-I129)/I129*100</f>
        <v>8.29121481263391</v>
      </c>
      <c r="I304" s="171"/>
      <c r="J304" s="188">
        <f>(K137-K129)/K129*100</f>
        <v>3.793391387331512</v>
      </c>
      <c r="K304" s="188"/>
      <c r="L304" s="188">
        <f>(M137-M129)/M129*100</f>
        <v>0.8729908171248973</v>
      </c>
      <c r="M304" s="188"/>
      <c r="N304" s="188">
        <f>(O137-O129)/O129*100</f>
        <v>-3.910098891219659</v>
      </c>
      <c r="O304" s="188"/>
      <c r="P304" s="188">
        <f>(Q137-Q129)/Q129*100</f>
        <v>-5.39443833758215</v>
      </c>
      <c r="Q304" s="200"/>
      <c r="R304" s="188">
        <f>(S137-S129)/S129*100</f>
        <v>-4.16510459623604</v>
      </c>
      <c r="S304" s="200"/>
      <c r="T304" s="188">
        <f>(U137-U129)/U129*100</f>
        <v>-8.550749936218503</v>
      </c>
      <c r="U304" s="200"/>
      <c r="V304" s="188">
        <f>(W137-W129)/W129*100</f>
        <v>-8.270319959671452</v>
      </c>
      <c r="W304" s="200"/>
      <c r="X304" s="188">
        <f>(Y137-Y129)/Y129*100</f>
        <v>-2.5392548064465865</v>
      </c>
      <c r="Y304" s="200"/>
    </row>
    <row r="305" spans="1:25" ht="14.25">
      <c r="A305" s="172" t="s">
        <v>117</v>
      </c>
      <c r="B305" s="190">
        <f>(C138-C130)/C130*100</f>
        <v>-0.16594756057086196</v>
      </c>
      <c r="C305" s="187"/>
      <c r="D305" s="190">
        <f>(E138-E130)/E130*100</f>
        <v>4.103671706263516</v>
      </c>
      <c r="E305" s="190"/>
      <c r="F305" s="190">
        <f>(G138-G130)/G130*100</f>
        <v>8.274894810659191</v>
      </c>
      <c r="G305" s="190"/>
      <c r="H305" s="190">
        <f>(I138-I130)/I130*100</f>
        <v>4.587793688308073</v>
      </c>
      <c r="I305" s="187"/>
      <c r="J305" s="190">
        <f>(K138-K130)/K130*100</f>
        <v>6.146001073537303</v>
      </c>
      <c r="K305" s="190"/>
      <c r="L305" s="190">
        <f>(M138-M130)/M130*100</f>
        <v>0.8680112330865363</v>
      </c>
      <c r="M305" s="190"/>
      <c r="N305" s="190">
        <f>(O138-O130)/O130*100</f>
        <v>-5.859783746076045</v>
      </c>
      <c r="O305" s="190"/>
      <c r="P305" s="190">
        <f>(Q138-Q130)/Q130*100</f>
        <v>-3.56090373280942</v>
      </c>
      <c r="Q305" s="199"/>
      <c r="R305" s="190">
        <f>(S138-S130)/S130*100</f>
        <v>-4.169696969696967</v>
      </c>
      <c r="S305" s="199"/>
      <c r="T305" s="190">
        <f>(U138-U130)/U130*100</f>
        <v>-9.536751080914142</v>
      </c>
      <c r="U305" s="199"/>
      <c r="V305" s="190">
        <f>(W138-W130)/W130*100</f>
        <v>-10.16901408450704</v>
      </c>
      <c r="W305" s="199"/>
      <c r="X305" s="190">
        <f>(Y138-Y130)/Y130*100</f>
        <v>-6.365329270357199</v>
      </c>
      <c r="Y305" s="199"/>
    </row>
    <row r="307" spans="2:20" ht="15.75" customHeight="1" thickBot="1">
      <c r="B307" s="260" t="s">
        <v>133</v>
      </c>
      <c r="C307" s="260"/>
      <c r="D307" s="260"/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</row>
    <row r="308" spans="1:38" s="169" customFormat="1" ht="15.75" thickBot="1">
      <c r="A308" s="168"/>
      <c r="B308" s="265" t="s">
        <v>96</v>
      </c>
      <c r="C308" s="263"/>
      <c r="D308" s="263" t="s">
        <v>97</v>
      </c>
      <c r="E308" s="263"/>
      <c r="F308" s="263" t="s">
        <v>98</v>
      </c>
      <c r="G308" s="263"/>
      <c r="H308" s="263" t="s">
        <v>99</v>
      </c>
      <c r="I308" s="263"/>
      <c r="J308" s="263" t="s">
        <v>100</v>
      </c>
      <c r="K308" s="263"/>
      <c r="L308" s="263" t="s">
        <v>101</v>
      </c>
      <c r="M308" s="263"/>
      <c r="N308" s="263" t="s">
        <v>102</v>
      </c>
      <c r="O308" s="263"/>
      <c r="P308" s="263" t="s">
        <v>103</v>
      </c>
      <c r="Q308" s="263"/>
      <c r="R308" s="263" t="s">
        <v>104</v>
      </c>
      <c r="S308" s="263"/>
      <c r="T308" s="263" t="s">
        <v>105</v>
      </c>
      <c r="U308" s="263"/>
      <c r="V308" s="263" t="s">
        <v>106</v>
      </c>
      <c r="W308" s="263"/>
      <c r="X308" s="263" t="s">
        <v>107</v>
      </c>
      <c r="Y308" s="264"/>
      <c r="AI308" s="169" t="s">
        <v>108</v>
      </c>
      <c r="AJ308" s="169" t="s">
        <v>109</v>
      </c>
      <c r="AK308" s="169" t="s">
        <v>110</v>
      </c>
      <c r="AL308" s="169" t="s">
        <v>111</v>
      </c>
    </row>
    <row r="309" spans="1:25" ht="14.25">
      <c r="A309" s="172" t="s">
        <v>114</v>
      </c>
      <c r="B309" s="190">
        <f>(C143-C135)/C135*100</f>
        <v>-23.038710282125784</v>
      </c>
      <c r="C309" s="187"/>
      <c r="D309" s="190">
        <f>(E143-E135)/E135*100</f>
        <v>-15.56937681574532</v>
      </c>
      <c r="E309" s="190"/>
      <c r="F309" s="190">
        <f>(G143-G135)/G135*100</f>
        <v>-9.966210331974784</v>
      </c>
      <c r="G309" s="190"/>
      <c r="H309" s="190">
        <f>(I143-I135)/I135*100</f>
        <v>-20.733139469857953</v>
      </c>
      <c r="I309" s="187"/>
      <c r="J309" s="190">
        <f>(K143-K135)/K135*100</f>
        <v>-2.2210572784460907</v>
      </c>
      <c r="K309" s="190"/>
      <c r="L309" s="190">
        <f>(M143-M135)/M135*100</f>
        <v>-4.3270851157605446</v>
      </c>
      <c r="M309" s="190"/>
      <c r="N309" s="190">
        <f>(O143-O135)/O135*100</f>
        <v>2.7730524549670212</v>
      </c>
      <c r="O309" s="190"/>
      <c r="P309" s="190">
        <f>(Q143-Q135)/Q135*100</f>
        <v>0.7244886298708756</v>
      </c>
      <c r="Q309" s="199"/>
      <c r="R309" s="190">
        <f>(S143-S135)/S135*100</f>
        <v>-3.397236063722717</v>
      </c>
      <c r="S309" s="199"/>
      <c r="T309" s="190">
        <f>(U143-U135)/U135*100</f>
        <v>1.420944330126248</v>
      </c>
      <c r="U309" s="199"/>
      <c r="V309" s="190">
        <f>(W143-W135)/W135*100</f>
        <v>-4.465881876749759</v>
      </c>
      <c r="W309" s="199"/>
      <c r="X309" s="190">
        <f>(Y143-Y135)/Y135*100</f>
        <v>-0.5346294046172512</v>
      </c>
      <c r="Y309" s="199"/>
    </row>
    <row r="310" spans="1:25" ht="14.25">
      <c r="A310" s="172" t="s">
        <v>115</v>
      </c>
      <c r="B310" s="190">
        <f>(C144-C136)/C136*100</f>
        <v>-0.7566835472853589</v>
      </c>
      <c r="C310" s="187"/>
      <c r="D310" s="190">
        <f>(E144-E136)/E136*100</f>
        <v>-0.9157390629044917</v>
      </c>
      <c r="E310" s="190"/>
      <c r="F310" s="190">
        <f>(G144-G136)/G136*100</f>
        <v>-2.000450262116884</v>
      </c>
      <c r="G310" s="190"/>
      <c r="H310" s="190">
        <f>(I144-I136)/I136*100</f>
        <v>-3.4709879769994707</v>
      </c>
      <c r="I310" s="187"/>
      <c r="J310" s="190">
        <f>(K144-K136)/K136*100</f>
        <v>-10.03580822004627</v>
      </c>
      <c r="K310" s="190"/>
      <c r="L310" s="190">
        <f>(M144-M136)/M136*100</f>
        <v>-5.594636844636849</v>
      </c>
      <c r="M310" s="190"/>
      <c r="N310" s="190">
        <f>(O144-O136)/O136*100</f>
        <v>-6.240994490747274</v>
      </c>
      <c r="O310" s="190"/>
      <c r="P310" s="190">
        <f>(Q144-Q136)/Q136*100</f>
        <v>-2.671539463992296</v>
      </c>
      <c r="Q310" s="199"/>
      <c r="R310" s="190">
        <f>(S144-S136)/S136*100</f>
        <v>-11.215577190542419</v>
      </c>
      <c r="S310" s="199"/>
      <c r="T310" s="190">
        <f>(U144-U136)/U136*100</f>
        <v>-3.3201478503339628</v>
      </c>
      <c r="U310" s="199"/>
      <c r="V310" s="190">
        <f>(W144-W136)/W136*100</f>
        <v>-8.112715926271441</v>
      </c>
      <c r="W310" s="199"/>
      <c r="X310" s="190">
        <f>(Y144-Y136)/Y136*100</f>
        <v>-10.101298330717642</v>
      </c>
      <c r="Y310" s="199"/>
    </row>
    <row r="311" spans="1:25" s="176" customFormat="1" ht="15">
      <c r="A311" s="176" t="s">
        <v>116</v>
      </c>
      <c r="B311" s="222">
        <f>(C145-C137)/C137*100</f>
        <v>-10.431845511777606</v>
      </c>
      <c r="C311" s="171"/>
      <c r="D311" s="222">
        <f>(E145-E137)/E137*100</f>
        <v>-8.355828437340111</v>
      </c>
      <c r="E311" s="188"/>
      <c r="F311" s="222">
        <f>(G145-G137)/G137*100</f>
        <v>-6.3672494725307</v>
      </c>
      <c r="G311" s="188"/>
      <c r="H311" s="222">
        <f>(I145-I137)/I137*100</f>
        <v>-12.78887109929613</v>
      </c>
      <c r="I311" s="171"/>
      <c r="J311" s="222">
        <f>(K145-K137)/K137*100</f>
        <v>-6.0251695207447495</v>
      </c>
      <c r="K311" s="188"/>
      <c r="L311" s="222">
        <f>(M145-M137)/M137*100</f>
        <v>-4.763978282464041</v>
      </c>
      <c r="M311" s="188"/>
      <c r="N311" s="222">
        <f>(O145-O137)/O137*100</f>
        <v>-1.3709566757731135</v>
      </c>
      <c r="O311" s="188"/>
      <c r="P311" s="222">
        <f>(Q145-Q137)/Q137*100</f>
        <v>-1.0333617631426082</v>
      </c>
      <c r="Q311" s="200"/>
      <c r="R311" s="222">
        <f>(S145-S137)/S137*100</f>
        <v>-5.041140189596939</v>
      </c>
      <c r="S311" s="200"/>
      <c r="T311" s="222">
        <f>(U145-U137)/U137*100</f>
        <v>-0.506570736362959</v>
      </c>
      <c r="U311" s="200"/>
      <c r="V311" s="222">
        <f>(W145-W137)/W137*100</f>
        <v>-6.357082821490905</v>
      </c>
      <c r="W311" s="200"/>
      <c r="X311" s="222">
        <f>(Y145-Y137)/Y137*100</f>
        <v>-6.24944612821467</v>
      </c>
      <c r="Y311" s="200"/>
    </row>
    <row r="312" spans="1:25" ht="14.25">
      <c r="A312" s="172" t="s">
        <v>117</v>
      </c>
      <c r="B312" s="190">
        <f>(C146-C138)/C138*100</f>
        <v>-6.449468085106376</v>
      </c>
      <c r="C312" s="187"/>
      <c r="D312" s="190">
        <f>(E146-E138)/E138*100</f>
        <v>-15.41197391819799</v>
      </c>
      <c r="E312" s="190"/>
      <c r="F312" s="190">
        <f>(G146-G138)/G138*100</f>
        <v>-0.7340241796200419</v>
      </c>
      <c r="G312" s="190"/>
      <c r="H312" s="190">
        <f>(I146-I138)/I138*100</f>
        <v>-5.250564934201785</v>
      </c>
      <c r="I312" s="187"/>
      <c r="J312" s="190">
        <f>(K146-K138)/K138*100</f>
        <v>-3.8432364096080813</v>
      </c>
      <c r="K312" s="190"/>
      <c r="L312" s="190">
        <f>(M146-M138)/M138*100</f>
        <v>-2.6702100733991387</v>
      </c>
      <c r="M312" s="190"/>
      <c r="N312" s="190">
        <f>(O146-O138)/O138*100</f>
        <v>-1.3708781030011108</v>
      </c>
      <c r="O312" s="190"/>
      <c r="P312" s="190">
        <f>(Q146-Q138)/Q138*100</f>
        <v>-1.0313216195569166</v>
      </c>
      <c r="Q312" s="199"/>
      <c r="R312" s="190">
        <f>(S146-S138)/S138*100</f>
        <v>-3.035669112066792</v>
      </c>
      <c r="S312" s="199"/>
      <c r="T312" s="190">
        <f>(U146-U138)/U138*100</f>
        <v>3.9601256315717484</v>
      </c>
      <c r="U312" s="199"/>
      <c r="V312" s="190">
        <f>(W146-W138)/W138*100</f>
        <v>5.62872373784886</v>
      </c>
      <c r="W312" s="199"/>
      <c r="X312" s="190">
        <f>(Y146-Y138)/Y138*100</f>
        <v>2.8385463749774007</v>
      </c>
      <c r="Y312" s="199"/>
    </row>
    <row r="314" spans="2:20" ht="15.75" thickBot="1">
      <c r="B314" s="260" t="s">
        <v>134</v>
      </c>
      <c r="C314" s="260"/>
      <c r="D314" s="260"/>
      <c r="E314" s="260"/>
      <c r="F314" s="260"/>
      <c r="G314" s="260"/>
      <c r="H314" s="260"/>
      <c r="I314" s="260"/>
      <c r="J314" s="260"/>
      <c r="K314" s="260"/>
      <c r="L314" s="260"/>
      <c r="M314" s="260"/>
      <c r="N314" s="260"/>
      <c r="O314" s="260"/>
      <c r="P314" s="260"/>
      <c r="Q314" s="260"/>
      <c r="R314" s="260"/>
      <c r="S314" s="260"/>
      <c r="T314" s="260"/>
    </row>
    <row r="315" spans="1:25" ht="15.75" thickBot="1">
      <c r="A315" s="168"/>
      <c r="B315" s="265" t="s">
        <v>96</v>
      </c>
      <c r="C315" s="263"/>
      <c r="D315" s="263" t="s">
        <v>97</v>
      </c>
      <c r="E315" s="263"/>
      <c r="F315" s="263" t="s">
        <v>98</v>
      </c>
      <c r="G315" s="263"/>
      <c r="H315" s="263" t="s">
        <v>99</v>
      </c>
      <c r="I315" s="263"/>
      <c r="J315" s="263" t="s">
        <v>100</v>
      </c>
      <c r="K315" s="263"/>
      <c r="L315" s="263" t="s">
        <v>101</v>
      </c>
      <c r="M315" s="263"/>
      <c r="N315" s="263" t="s">
        <v>102</v>
      </c>
      <c r="O315" s="263"/>
      <c r="P315" s="263" t="s">
        <v>103</v>
      </c>
      <c r="Q315" s="263"/>
      <c r="R315" s="263" t="s">
        <v>104</v>
      </c>
      <c r="S315" s="263"/>
      <c r="T315" s="263" t="s">
        <v>105</v>
      </c>
      <c r="U315" s="263"/>
      <c r="V315" s="263" t="s">
        <v>106</v>
      </c>
      <c r="W315" s="263"/>
      <c r="X315" s="263" t="s">
        <v>107</v>
      </c>
      <c r="Y315" s="264"/>
    </row>
    <row r="316" spans="1:25" ht="14.25">
      <c r="A316" s="172" t="s">
        <v>114</v>
      </c>
      <c r="B316" s="190">
        <f>B151/B143*100-100</f>
        <v>-4.37218365607113</v>
      </c>
      <c r="C316" s="187"/>
      <c r="D316" s="190">
        <f>D151/D143*100-100</f>
        <v>-4.860909179024901</v>
      </c>
      <c r="E316" s="190"/>
      <c r="F316" s="190">
        <f>F151/F143*100-100</f>
        <v>2.062214656039643</v>
      </c>
      <c r="G316" s="190"/>
      <c r="H316" s="190">
        <f>H151/H143*100-100</f>
        <v>1.4286218208755344</v>
      </c>
      <c r="I316" s="187"/>
      <c r="J316" s="190">
        <f>J151/J143*100-100</f>
        <v>-3.453822060441894</v>
      </c>
      <c r="K316" s="190"/>
      <c r="L316" s="190">
        <f>L151/L143*100-100</f>
        <v>3.5526529727386134</v>
      </c>
      <c r="M316" s="190"/>
      <c r="N316" s="190">
        <f>N151/N143*100-100</f>
        <v>-4.64594245289436</v>
      </c>
      <c r="O316" s="190"/>
      <c r="P316" s="190">
        <f>P151/P143*100-100</f>
        <v>-1.8220185151570263</v>
      </c>
      <c r="Q316" s="199"/>
      <c r="R316" s="190">
        <f>R151/R143*100-100</f>
        <v>-1.8193368059967128</v>
      </c>
      <c r="S316" s="199"/>
      <c r="T316" s="190">
        <f>T151/T143*100-100</f>
        <v>2.2208208811997707</v>
      </c>
      <c r="U316" s="199"/>
      <c r="V316" s="190">
        <f>V151/V143*100-100</f>
        <v>-6.394096670550425</v>
      </c>
      <c r="W316" s="199"/>
      <c r="X316" s="190">
        <f>X151/X143*100-100</f>
        <v>-6.308331297336906</v>
      </c>
      <c r="Y316" s="199"/>
    </row>
    <row r="317" spans="1:25" ht="14.25">
      <c r="A317" s="172" t="s">
        <v>115</v>
      </c>
      <c r="B317" s="190">
        <f>B152/B144*100-100</f>
        <v>-5.461773518853647</v>
      </c>
      <c r="C317" s="187"/>
      <c r="D317" s="190">
        <f>D152/D144*100-100</f>
        <v>-4.735312367329627</v>
      </c>
      <c r="E317" s="190"/>
      <c r="F317" s="190">
        <f>F152/F144*100-100</f>
        <v>-3.836434642775103</v>
      </c>
      <c r="G317" s="190"/>
      <c r="H317" s="190">
        <f>H152/H144*100-100</f>
        <v>-4.978519080111198</v>
      </c>
      <c r="I317" s="187"/>
      <c r="J317" s="190">
        <f>J152/J144*100-100</f>
        <v>-2.236703064459306</v>
      </c>
      <c r="K317" s="190"/>
      <c r="L317" s="190">
        <f>L152/L144*100-100</f>
        <v>-7.948285195681933</v>
      </c>
      <c r="M317" s="190"/>
      <c r="N317" s="190">
        <f>N152/N144*100-100</f>
        <v>-1.1902609534140964</v>
      </c>
      <c r="O317" s="190"/>
      <c r="P317" s="190">
        <f>P152/P144*100-100</f>
        <v>-3.7461795954009602</v>
      </c>
      <c r="Q317" s="199"/>
      <c r="R317" s="190">
        <f>R152/R144*100-100</f>
        <v>-0.32270192367943196</v>
      </c>
      <c r="S317" s="199"/>
      <c r="T317" s="190">
        <f>T152/T144*100-100</f>
        <v>0.7277483399289082</v>
      </c>
      <c r="U317" s="199"/>
      <c r="V317" s="190">
        <f>V152/V144*100-100</f>
        <v>-0.1400315070891054</v>
      </c>
      <c r="W317" s="199"/>
      <c r="X317" s="190">
        <f>X152/X144*100-100</f>
        <v>-5.980003174099366</v>
      </c>
      <c r="Y317" s="199"/>
    </row>
    <row r="318" spans="1:25" ht="15">
      <c r="A318" s="176" t="s">
        <v>116</v>
      </c>
      <c r="B318" s="188">
        <f>B153/B145*100-100</f>
        <v>-4.58646764990425</v>
      </c>
      <c r="C318" s="171"/>
      <c r="D318" s="188">
        <f>D153/D145*100-100</f>
        <v>-4.354773501723031</v>
      </c>
      <c r="E318" s="188"/>
      <c r="F318" s="188">
        <f>F153/F145*100-100</f>
        <v>-0.749371157070982</v>
      </c>
      <c r="G318" s="188"/>
      <c r="H318" s="188">
        <f>H153/H145*100-100</f>
        <v>-1.8687542215833162</v>
      </c>
      <c r="I318" s="171"/>
      <c r="J318" s="188">
        <f>J153/J145*100-100</f>
        <v>-2.3481211972972034</v>
      </c>
      <c r="K318" s="188"/>
      <c r="L318" s="188">
        <f>L153/L145*100-100</f>
        <v>-1.7645882151225862</v>
      </c>
      <c r="M318" s="188"/>
      <c r="N318" s="188">
        <f>N153/N145*100-100</f>
        <v>-3.1366993827785024</v>
      </c>
      <c r="O318" s="188"/>
      <c r="P318" s="188">
        <f>P153/P145*100-100</f>
        <v>-2.6653344157871857</v>
      </c>
      <c r="Q318" s="200"/>
      <c r="R318" s="188">
        <f>R153/R145*100-100</f>
        <v>-1.2935473682765064</v>
      </c>
      <c r="S318" s="200"/>
      <c r="T318" s="188">
        <f>T153/T145*100-100</f>
        <v>1.2131050767414564</v>
      </c>
      <c r="U318" s="200"/>
      <c r="V318" s="188">
        <f>V153/V145*100-100</f>
        <v>-3.1604384223699213</v>
      </c>
      <c r="W318" s="200"/>
      <c r="X318" s="188">
        <f>X153/X145*100-100</f>
        <v>-6.4807637772946265</v>
      </c>
      <c r="Y318" s="200"/>
    </row>
    <row r="319" spans="1:25" ht="14.25">
      <c r="A319" s="172" t="s">
        <v>117</v>
      </c>
      <c r="B319" s="190">
        <f>B154/B146*100-100</f>
        <v>-3.5181236673774094</v>
      </c>
      <c r="C319" s="187"/>
      <c r="D319" s="190">
        <f>D154/D146*100-100</f>
        <v>4.870357393132437</v>
      </c>
      <c r="E319" s="190"/>
      <c r="F319" s="190">
        <f>F154/F146*100-100</f>
        <v>-0.7394519356242029</v>
      </c>
      <c r="G319" s="190"/>
      <c r="H319" s="190">
        <f>H154/H146*100-100</f>
        <v>-0.6313131313131208</v>
      </c>
      <c r="I319" s="187"/>
      <c r="J319" s="190">
        <f>J154/J146*100-100</f>
        <v>-0.013147515119655395</v>
      </c>
      <c r="K319" s="190"/>
      <c r="L319" s="190">
        <f>L154/L146*100-100</f>
        <v>-1.7683006111038964</v>
      </c>
      <c r="M319" s="190"/>
      <c r="N319" s="190">
        <f>N154/N146*100-100</f>
        <v>0.9391435011269635</v>
      </c>
      <c r="O319" s="190"/>
      <c r="P319" s="190">
        <f>P154/P146*100-100</f>
        <v>1.2736395214203071</v>
      </c>
      <c r="Q319" s="199"/>
      <c r="R319" s="190">
        <f>R154/R146*100-100</f>
        <v>3.0393947299765216</v>
      </c>
      <c r="S319" s="199"/>
      <c r="T319" s="190">
        <f>T154/T146*100-100</f>
        <v>1.221594640746119</v>
      </c>
      <c r="U319" s="199"/>
      <c r="V319" s="190">
        <f>V154/V146*100-100</f>
        <v>-4.27489980703578</v>
      </c>
      <c r="W319" s="199"/>
      <c r="X319" s="190">
        <f>X154/X146*100-100</f>
        <v>-1.1779184247538694</v>
      </c>
      <c r="Y319" s="199"/>
    </row>
    <row r="321" spans="2:25" s="198" customFormat="1" ht="15.75" thickBot="1">
      <c r="B321" s="260" t="s">
        <v>135</v>
      </c>
      <c r="C321" s="260"/>
      <c r="D321" s="260"/>
      <c r="E321" s="260"/>
      <c r="F321" s="260"/>
      <c r="G321" s="260"/>
      <c r="H321" s="260"/>
      <c r="I321" s="260"/>
      <c r="J321" s="260"/>
      <c r="K321" s="260"/>
      <c r="L321" s="260"/>
      <c r="M321" s="260"/>
      <c r="N321" s="260"/>
      <c r="O321" s="260"/>
      <c r="P321" s="260"/>
      <c r="Q321" s="260"/>
      <c r="R321" s="260"/>
      <c r="S321" s="260"/>
      <c r="T321" s="260"/>
      <c r="U321" s="191"/>
      <c r="V321" s="181"/>
      <c r="W321" s="191"/>
      <c r="X321" s="181"/>
      <c r="Y321" s="191"/>
    </row>
    <row r="322" spans="1:25" s="198" customFormat="1" ht="15.75" thickBot="1">
      <c r="A322" s="168"/>
      <c r="B322" s="265" t="s">
        <v>96</v>
      </c>
      <c r="C322" s="263"/>
      <c r="D322" s="263" t="s">
        <v>97</v>
      </c>
      <c r="E322" s="263"/>
      <c r="F322" s="263" t="s">
        <v>98</v>
      </c>
      <c r="G322" s="263"/>
      <c r="H322" s="263" t="s">
        <v>99</v>
      </c>
      <c r="I322" s="263"/>
      <c r="J322" s="263" t="s">
        <v>100</v>
      </c>
      <c r="K322" s="263"/>
      <c r="L322" s="263" t="s">
        <v>101</v>
      </c>
      <c r="M322" s="263"/>
      <c r="N322" s="263" t="s">
        <v>102</v>
      </c>
      <c r="O322" s="263"/>
      <c r="P322" s="263" t="s">
        <v>103</v>
      </c>
      <c r="Q322" s="263"/>
      <c r="R322" s="263" t="s">
        <v>104</v>
      </c>
      <c r="S322" s="263"/>
      <c r="T322" s="263" t="s">
        <v>105</v>
      </c>
      <c r="U322" s="263"/>
      <c r="V322" s="263" t="s">
        <v>106</v>
      </c>
      <c r="W322" s="263"/>
      <c r="X322" s="263" t="s">
        <v>107</v>
      </c>
      <c r="Y322" s="264"/>
    </row>
    <row r="323" spans="1:25" s="198" customFormat="1" ht="14.25">
      <c r="A323" s="172" t="s">
        <v>114</v>
      </c>
      <c r="B323" s="190">
        <f>B159/B151*100-100</f>
        <v>6.915435557819663</v>
      </c>
      <c r="C323" s="187"/>
      <c r="D323" s="190">
        <f>D159/D151*100-100</f>
        <v>-8.827874280474774</v>
      </c>
      <c r="E323" s="190"/>
      <c r="F323" s="190" t="s">
        <v>118</v>
      </c>
      <c r="G323" s="190"/>
      <c r="H323" s="190" t="s">
        <v>118</v>
      </c>
      <c r="I323" s="187"/>
      <c r="J323" s="190" t="s">
        <v>118</v>
      </c>
      <c r="K323" s="190"/>
      <c r="L323" s="190" t="s">
        <v>118</v>
      </c>
      <c r="M323" s="190"/>
      <c r="N323" s="190" t="s">
        <v>118</v>
      </c>
      <c r="O323" s="190"/>
      <c r="P323" s="190" t="s">
        <v>118</v>
      </c>
      <c r="Q323" s="199"/>
      <c r="R323" s="190" t="s">
        <v>118</v>
      </c>
      <c r="S323" s="199"/>
      <c r="T323" s="190" t="s">
        <v>118</v>
      </c>
      <c r="U323" s="199"/>
      <c r="V323" s="190" t="s">
        <v>118</v>
      </c>
      <c r="W323" s="199"/>
      <c r="X323" s="190" t="s">
        <v>118</v>
      </c>
      <c r="Y323" s="199"/>
    </row>
    <row r="324" spans="1:25" s="198" customFormat="1" ht="14.25">
      <c r="A324" s="172" t="s">
        <v>115</v>
      </c>
      <c r="B324" s="190">
        <f>B160/B152*100-100</f>
        <v>-7.870457540952756</v>
      </c>
      <c r="C324" s="187"/>
      <c r="D324" s="190">
        <f>D160/D152*100-100</f>
        <v>-3.0509752836721304</v>
      </c>
      <c r="E324" s="190"/>
      <c r="F324" s="190" t="s">
        <v>118</v>
      </c>
      <c r="G324" s="190"/>
      <c r="H324" s="190" t="s">
        <v>118</v>
      </c>
      <c r="I324" s="187"/>
      <c r="J324" s="190" t="s">
        <v>118</v>
      </c>
      <c r="K324" s="190"/>
      <c r="L324" s="190" t="s">
        <v>118</v>
      </c>
      <c r="M324" s="190"/>
      <c r="N324" s="190" t="s">
        <v>118</v>
      </c>
      <c r="O324" s="190"/>
      <c r="P324" s="190" t="s">
        <v>118</v>
      </c>
      <c r="Q324" s="199"/>
      <c r="R324" s="190" t="s">
        <v>118</v>
      </c>
      <c r="S324" s="199"/>
      <c r="T324" s="190" t="s">
        <v>118</v>
      </c>
      <c r="U324" s="199"/>
      <c r="V324" s="190" t="s">
        <v>118</v>
      </c>
      <c r="W324" s="199"/>
      <c r="X324" s="190" t="s">
        <v>118</v>
      </c>
      <c r="Y324" s="199"/>
    </row>
    <row r="325" spans="1:25" s="198" customFormat="1" ht="15">
      <c r="A325" s="176" t="s">
        <v>116</v>
      </c>
      <c r="B325" s="222">
        <f>B161/B153*100-100</f>
        <v>-2.748003145304793</v>
      </c>
      <c r="C325" s="171"/>
      <c r="D325" s="222">
        <f>D161/D153*100-100</f>
        <v>-5.654072985648426</v>
      </c>
      <c r="E325" s="188"/>
      <c r="F325" s="222">
        <f>F161/F153*100-100</f>
        <v>-18.740210140973986</v>
      </c>
      <c r="G325" s="188"/>
      <c r="H325" s="188" t="s">
        <v>118</v>
      </c>
      <c r="I325" s="171"/>
      <c r="J325" s="188" t="s">
        <v>118</v>
      </c>
      <c r="K325" s="188"/>
      <c r="L325" s="190" t="s">
        <v>118</v>
      </c>
      <c r="M325" s="188"/>
      <c r="N325" s="222">
        <f>N161/N153*100-100</f>
        <v>-14.595738013162034</v>
      </c>
      <c r="O325" s="188"/>
      <c r="P325" s="222">
        <f>P161/P153*100-100</f>
        <v>-12.511067482773214</v>
      </c>
      <c r="Q325" s="200"/>
      <c r="R325" s="222">
        <f>R161/R153*100-100</f>
        <v>0.8834045157969399</v>
      </c>
      <c r="S325" s="200"/>
      <c r="T325" s="222">
        <f>T161/T153*100-100</f>
        <v>11.933160304453054</v>
      </c>
      <c r="U325" s="200"/>
      <c r="V325" s="222">
        <f>V161/V153*100-100</f>
        <v>32.24369028946245</v>
      </c>
      <c r="W325" s="200"/>
      <c r="X325" s="190" t="s">
        <v>118</v>
      </c>
      <c r="Y325" s="200"/>
    </row>
    <row r="326" spans="1:25" s="198" customFormat="1" ht="14.25">
      <c r="A326" s="172" t="s">
        <v>117</v>
      </c>
      <c r="B326" s="190">
        <f>B162/B154*100-100</f>
        <v>3.038674033149192</v>
      </c>
      <c r="C326" s="187"/>
      <c r="D326" s="190">
        <f>D162/D154*100-100</f>
        <v>7.2669562312061515</v>
      </c>
      <c r="E326" s="190"/>
      <c r="F326" s="190">
        <f>F162/F154*100-100</f>
        <v>-15.702600058428246</v>
      </c>
      <c r="G326" s="190"/>
      <c r="H326" s="190" t="s">
        <v>118</v>
      </c>
      <c r="I326" s="187"/>
      <c r="J326" s="190" t="s">
        <v>118</v>
      </c>
      <c r="K326" s="190"/>
      <c r="L326" s="190" t="s">
        <v>118</v>
      </c>
      <c r="M326" s="190"/>
      <c r="N326" s="190">
        <f>N162/N154*100-100</f>
        <v>-45.540255551420415</v>
      </c>
      <c r="O326" s="190"/>
      <c r="P326" s="190">
        <f>P162/P154*100-100</f>
        <v>-36.77591463414633</v>
      </c>
      <c r="Q326" s="199"/>
      <c r="R326" s="190">
        <f>R162/R154*100-100</f>
        <v>-27.142676288137736</v>
      </c>
      <c r="S326" s="199"/>
      <c r="T326" s="190">
        <f>T162/T154*100-100</f>
        <v>-12.613547884765126</v>
      </c>
      <c r="U326" s="199"/>
      <c r="V326" s="190">
        <f>V162/V154*100-100</f>
        <v>-30.686928205923394</v>
      </c>
      <c r="W326" s="199"/>
      <c r="X326" s="190" t="s">
        <v>118</v>
      </c>
      <c r="Y326" s="199"/>
    </row>
    <row r="328" spans="2:25" s="198" customFormat="1" ht="15.75" thickBot="1">
      <c r="B328" s="260" t="s">
        <v>136</v>
      </c>
      <c r="C328" s="260"/>
      <c r="D328" s="260"/>
      <c r="E328" s="260"/>
      <c r="F328" s="260"/>
      <c r="G328" s="260"/>
      <c r="H328" s="260"/>
      <c r="I328" s="260"/>
      <c r="J328" s="260"/>
      <c r="K328" s="260"/>
      <c r="L328" s="260"/>
      <c r="M328" s="260"/>
      <c r="N328" s="260"/>
      <c r="O328" s="260"/>
      <c r="P328" s="260"/>
      <c r="Q328" s="260"/>
      <c r="R328" s="260"/>
      <c r="S328" s="260"/>
      <c r="T328" s="260"/>
      <c r="U328" s="191"/>
      <c r="V328" s="181"/>
      <c r="W328" s="191"/>
      <c r="X328" s="181"/>
      <c r="Y328" s="191"/>
    </row>
    <row r="329" spans="1:25" s="198" customFormat="1" ht="15.75" thickBot="1">
      <c r="A329" s="168"/>
      <c r="B329" s="265" t="s">
        <v>96</v>
      </c>
      <c r="C329" s="263"/>
      <c r="D329" s="263" t="s">
        <v>97</v>
      </c>
      <c r="E329" s="263"/>
      <c r="F329" s="263" t="s">
        <v>98</v>
      </c>
      <c r="G329" s="263"/>
      <c r="H329" s="263" t="s">
        <v>99</v>
      </c>
      <c r="I329" s="263"/>
      <c r="J329" s="263" t="s">
        <v>100</v>
      </c>
      <c r="K329" s="263"/>
      <c r="L329" s="263" t="s">
        <v>101</v>
      </c>
      <c r="M329" s="263"/>
      <c r="N329" s="263" t="s">
        <v>102</v>
      </c>
      <c r="O329" s="263"/>
      <c r="P329" s="263" t="s">
        <v>103</v>
      </c>
      <c r="Q329" s="263"/>
      <c r="R329" s="263" t="s">
        <v>104</v>
      </c>
      <c r="S329" s="263"/>
      <c r="T329" s="263" t="s">
        <v>105</v>
      </c>
      <c r="U329" s="263"/>
      <c r="V329" s="263" t="s">
        <v>106</v>
      </c>
      <c r="W329" s="263"/>
      <c r="X329" s="263" t="s">
        <v>107</v>
      </c>
      <c r="Y329" s="264"/>
    </row>
    <row r="330" spans="1:24" ht="14.25">
      <c r="A330" s="117" t="s">
        <v>114</v>
      </c>
      <c r="B330" s="181" t="s">
        <v>118</v>
      </c>
      <c r="D330" s="181" t="s">
        <v>118</v>
      </c>
      <c r="F330" s="181" t="s">
        <v>118</v>
      </c>
      <c r="H330" s="181" t="s">
        <v>118</v>
      </c>
      <c r="J330" s="181" t="s">
        <v>118</v>
      </c>
      <c r="L330" s="181" t="s">
        <v>118</v>
      </c>
      <c r="N330" s="181" t="s">
        <v>118</v>
      </c>
      <c r="P330" s="181" t="s">
        <v>118</v>
      </c>
      <c r="R330" s="181" t="s">
        <v>118</v>
      </c>
      <c r="T330" s="181" t="s">
        <v>118</v>
      </c>
      <c r="V330" s="181" t="s">
        <v>118</v>
      </c>
      <c r="X330" s="181" t="s">
        <v>118</v>
      </c>
    </row>
    <row r="331" spans="1:24" ht="14.25">
      <c r="A331" s="117" t="s">
        <v>115</v>
      </c>
      <c r="B331" s="181" t="s">
        <v>118</v>
      </c>
      <c r="D331" s="181" t="s">
        <v>118</v>
      </c>
      <c r="F331" s="181" t="s">
        <v>118</v>
      </c>
      <c r="H331" s="181" t="s">
        <v>118</v>
      </c>
      <c r="J331" s="181" t="s">
        <v>118</v>
      </c>
      <c r="L331" s="181" t="s">
        <v>118</v>
      </c>
      <c r="N331" s="181" t="s">
        <v>118</v>
      </c>
      <c r="P331" s="181" t="s">
        <v>118</v>
      </c>
      <c r="R331" s="181" t="s">
        <v>118</v>
      </c>
      <c r="T331" s="181" t="s">
        <v>118</v>
      </c>
      <c r="V331" s="181" t="s">
        <v>118</v>
      </c>
      <c r="X331" s="181" t="s">
        <v>118</v>
      </c>
    </row>
    <row r="332" spans="1:25" s="242" customFormat="1" ht="15">
      <c r="A332" s="242" t="s">
        <v>116</v>
      </c>
      <c r="B332" s="243" t="s">
        <v>118</v>
      </c>
      <c r="C332" s="223"/>
      <c r="D332" s="243" t="s">
        <v>118</v>
      </c>
      <c r="E332" s="223"/>
      <c r="F332" s="243" t="s">
        <v>118</v>
      </c>
      <c r="G332" s="223"/>
      <c r="H332" s="243" t="s">
        <v>118</v>
      </c>
      <c r="I332" s="223"/>
      <c r="J332" s="243" t="s">
        <v>118</v>
      </c>
      <c r="K332" s="223"/>
      <c r="L332" s="243" t="s">
        <v>118</v>
      </c>
      <c r="M332" s="223"/>
      <c r="N332" s="188">
        <f>N169/N161*100-100</f>
        <v>26.35690915206557</v>
      </c>
      <c r="O332" s="223"/>
      <c r="P332" s="188">
        <f>P169/P161*100-100</f>
        <v>24.165089981079774</v>
      </c>
      <c r="Q332" s="223"/>
      <c r="R332" s="188">
        <f>R169/R161*100-100</f>
        <v>9.028352363616321</v>
      </c>
      <c r="S332" s="223"/>
      <c r="T332" s="188">
        <f>T169/T161*100-100</f>
        <v>3.165463877237329</v>
      </c>
      <c r="U332" s="223"/>
      <c r="V332" s="188">
        <f>V169/V161*100-100</f>
        <v>-5.757877995525249</v>
      </c>
      <c r="W332" s="223"/>
      <c r="X332" s="181" t="s">
        <v>118</v>
      </c>
      <c r="Y332" s="223"/>
    </row>
    <row r="333" spans="1:24" ht="15">
      <c r="A333" s="117" t="s">
        <v>117</v>
      </c>
      <c r="B333" s="181" t="s">
        <v>118</v>
      </c>
      <c r="D333" s="181" t="s">
        <v>118</v>
      </c>
      <c r="F333" s="181" t="s">
        <v>118</v>
      </c>
      <c r="H333" s="181" t="s">
        <v>118</v>
      </c>
      <c r="J333" s="181" t="s">
        <v>118</v>
      </c>
      <c r="L333" s="181" t="s">
        <v>118</v>
      </c>
      <c r="N333" s="188">
        <f>N170/N162*100-100</f>
        <v>77.60820045558089</v>
      </c>
      <c r="P333" s="188">
        <f>P170/P162*100-100</f>
        <v>54.63130399839258</v>
      </c>
      <c r="R333" s="188">
        <f>R170/R162*100-100</f>
        <v>26.029539530842754</v>
      </c>
      <c r="T333" s="188">
        <f>T170/T162*100-100</f>
        <v>22.5126225126225</v>
      </c>
      <c r="V333" s="188">
        <f>V170/V162*100-100</f>
        <v>54.87695749440715</v>
      </c>
      <c r="X333" s="181" t="s">
        <v>118</v>
      </c>
    </row>
    <row r="335" spans="2:25" s="198" customFormat="1" ht="15.75" thickBot="1">
      <c r="B335" s="260" t="s">
        <v>137</v>
      </c>
      <c r="C335" s="260"/>
      <c r="D335" s="260"/>
      <c r="E335" s="260"/>
      <c r="F335" s="260"/>
      <c r="G335" s="260"/>
      <c r="H335" s="260"/>
      <c r="I335" s="260"/>
      <c r="J335" s="260"/>
      <c r="K335" s="260"/>
      <c r="L335" s="260"/>
      <c r="M335" s="260"/>
      <c r="N335" s="260"/>
      <c r="O335" s="260"/>
      <c r="P335" s="260"/>
      <c r="Q335" s="260"/>
      <c r="R335" s="260"/>
      <c r="S335" s="260"/>
      <c r="T335" s="260"/>
      <c r="U335" s="191"/>
      <c r="V335" s="181"/>
      <c r="W335" s="191"/>
      <c r="X335" s="181"/>
      <c r="Y335" s="191"/>
    </row>
    <row r="336" spans="1:25" s="198" customFormat="1" ht="15.75" thickBot="1">
      <c r="A336" s="168"/>
      <c r="B336" s="265" t="s">
        <v>96</v>
      </c>
      <c r="C336" s="263"/>
      <c r="D336" s="263" t="s">
        <v>97</v>
      </c>
      <c r="E336" s="263"/>
      <c r="F336" s="263" t="s">
        <v>98</v>
      </c>
      <c r="G336" s="263"/>
      <c r="H336" s="263" t="s">
        <v>99</v>
      </c>
      <c r="I336" s="263"/>
      <c r="J336" s="263" t="s">
        <v>100</v>
      </c>
      <c r="K336" s="263"/>
      <c r="L336" s="263" t="s">
        <v>101</v>
      </c>
      <c r="M336" s="263"/>
      <c r="N336" s="263" t="s">
        <v>102</v>
      </c>
      <c r="O336" s="263"/>
      <c r="P336" s="263" t="s">
        <v>103</v>
      </c>
      <c r="Q336" s="263"/>
      <c r="R336" s="263" t="s">
        <v>104</v>
      </c>
      <c r="S336" s="263"/>
      <c r="T336" s="263" t="s">
        <v>105</v>
      </c>
      <c r="U336" s="263"/>
      <c r="V336" s="263" t="s">
        <v>106</v>
      </c>
      <c r="W336" s="263"/>
      <c r="X336" s="263" t="s">
        <v>107</v>
      </c>
      <c r="Y336" s="264"/>
    </row>
    <row r="337" spans="1:25" s="198" customFormat="1" ht="14.25">
      <c r="A337" s="172" t="s">
        <v>114</v>
      </c>
      <c r="B337" s="181" t="s">
        <v>118</v>
      </c>
      <c r="C337" s="187"/>
      <c r="D337" s="181" t="s">
        <v>118</v>
      </c>
      <c r="E337" s="190"/>
      <c r="F337" s="181" t="s">
        <v>118</v>
      </c>
      <c r="G337" s="190"/>
      <c r="H337" s="190" t="s">
        <v>118</v>
      </c>
      <c r="I337" s="187"/>
      <c r="J337" s="190" t="s">
        <v>118</v>
      </c>
      <c r="K337" s="190"/>
      <c r="L337" s="190" t="s">
        <v>118</v>
      </c>
      <c r="M337" s="190"/>
      <c r="N337" s="190" t="s">
        <v>118</v>
      </c>
      <c r="O337" s="190"/>
      <c r="P337" s="190" t="s">
        <v>118</v>
      </c>
      <c r="Q337" s="199"/>
      <c r="R337" s="190" t="s">
        <v>118</v>
      </c>
      <c r="S337" s="199"/>
      <c r="T337" s="190" t="s">
        <v>118</v>
      </c>
      <c r="U337" s="199"/>
      <c r="V337" s="190" t="s">
        <v>118</v>
      </c>
      <c r="W337" s="199"/>
      <c r="X337" s="190" t="s">
        <v>118</v>
      </c>
      <c r="Y337" s="199"/>
    </row>
    <row r="338" spans="1:25" s="198" customFormat="1" ht="14.25">
      <c r="A338" s="172" t="s">
        <v>115</v>
      </c>
      <c r="B338" s="181" t="s">
        <v>118</v>
      </c>
      <c r="C338" s="187"/>
      <c r="D338" s="181" t="s">
        <v>118</v>
      </c>
      <c r="E338" s="190"/>
      <c r="F338" s="181" t="s">
        <v>118</v>
      </c>
      <c r="G338" s="190"/>
      <c r="H338" s="190" t="s">
        <v>118</v>
      </c>
      <c r="I338" s="187"/>
      <c r="J338" s="190" t="s">
        <v>118</v>
      </c>
      <c r="K338" s="190"/>
      <c r="L338" s="190" t="s">
        <v>118</v>
      </c>
      <c r="M338" s="190"/>
      <c r="N338" s="190" t="s">
        <v>118</v>
      </c>
      <c r="O338" s="190"/>
      <c r="P338" s="190" t="s">
        <v>118</v>
      </c>
      <c r="Q338" s="199"/>
      <c r="R338" s="190" t="s">
        <v>118</v>
      </c>
      <c r="S338" s="199"/>
      <c r="T338" s="190" t="s">
        <v>118</v>
      </c>
      <c r="U338" s="199"/>
      <c r="V338" s="190" t="s">
        <v>118</v>
      </c>
      <c r="W338" s="199"/>
      <c r="X338" s="190" t="s">
        <v>118</v>
      </c>
      <c r="Y338" s="199"/>
    </row>
    <row r="339" spans="1:25" s="242" customFormat="1" ht="15">
      <c r="A339" s="176" t="s">
        <v>116</v>
      </c>
      <c r="B339" s="243" t="s">
        <v>118</v>
      </c>
      <c r="C339" s="171"/>
      <c r="D339" s="243" t="s">
        <v>118</v>
      </c>
      <c r="E339" s="188"/>
      <c r="F339" s="243" t="s">
        <v>118</v>
      </c>
      <c r="G339" s="188"/>
      <c r="H339" s="188" t="s">
        <v>118</v>
      </c>
      <c r="I339" s="171"/>
      <c r="J339" s="188" t="s">
        <v>118</v>
      </c>
      <c r="K339" s="188"/>
      <c r="L339" s="188" t="s">
        <v>118</v>
      </c>
      <c r="M339" s="188"/>
      <c r="N339" s="188">
        <f>N177/N169*100-100</f>
        <v>1.5790428943069656</v>
      </c>
      <c r="O339" s="188"/>
      <c r="P339" s="188">
        <f>P177/P169*100-100</f>
        <v>4.655255915045416</v>
      </c>
      <c r="Q339" s="200"/>
      <c r="R339" s="188">
        <f>R177/R169*100-100</f>
        <v>6.559326107028568</v>
      </c>
      <c r="S339" s="200"/>
      <c r="T339" s="188">
        <f>T177/T169*100-100</f>
        <v>0.7879185817465668</v>
      </c>
      <c r="U339" s="200"/>
      <c r="V339" s="188">
        <f>V177/V169*100-100</f>
        <v>-7.986041589199388</v>
      </c>
      <c r="W339" s="200"/>
      <c r="X339" s="188">
        <f>X177/X169*100-100</f>
        <v>-5.993282925339898</v>
      </c>
      <c r="Y339" s="200"/>
    </row>
    <row r="340" spans="1:25" s="198" customFormat="1" ht="15">
      <c r="A340" s="172" t="s">
        <v>117</v>
      </c>
      <c r="B340" s="181" t="s">
        <v>118</v>
      </c>
      <c r="C340" s="187"/>
      <c r="D340" s="181" t="s">
        <v>118</v>
      </c>
      <c r="E340" s="190"/>
      <c r="F340" s="181" t="s">
        <v>118</v>
      </c>
      <c r="G340" s="190"/>
      <c r="H340" s="190" t="s">
        <v>118</v>
      </c>
      <c r="I340" s="187"/>
      <c r="J340" s="190" t="s">
        <v>118</v>
      </c>
      <c r="K340" s="190"/>
      <c r="L340" s="190" t="s">
        <v>118</v>
      </c>
      <c r="M340" s="190"/>
      <c r="N340" s="188">
        <f>N178/N170*100-100</f>
        <v>13.338463511607031</v>
      </c>
      <c r="O340" s="190"/>
      <c r="P340" s="188">
        <f>P178/P170*100-100</f>
        <v>12.86382536382537</v>
      </c>
      <c r="Q340" s="199"/>
      <c r="R340" s="188">
        <f>R178/R170*100-100</f>
        <v>18.53026333930788</v>
      </c>
      <c r="S340" s="199"/>
      <c r="T340" s="188">
        <f>T178/T170*100-100</f>
        <v>11.212121212121232</v>
      </c>
      <c r="U340" s="199"/>
      <c r="V340" s="188">
        <f>V178/V170*100-100</f>
        <v>3.264480716452397</v>
      </c>
      <c r="W340" s="199"/>
      <c r="X340" s="188">
        <f>X178/X170*100-100</f>
        <v>15.857605177993534</v>
      </c>
      <c r="Y340" s="199"/>
    </row>
    <row r="342" spans="2:25" s="198" customFormat="1" ht="15.75" thickBot="1">
      <c r="B342" s="260" t="s">
        <v>138</v>
      </c>
      <c r="C342" s="260"/>
      <c r="D342" s="260"/>
      <c r="E342" s="260"/>
      <c r="F342" s="260"/>
      <c r="G342" s="260"/>
      <c r="H342" s="260"/>
      <c r="I342" s="260"/>
      <c r="J342" s="260"/>
      <c r="K342" s="260"/>
      <c r="L342" s="260"/>
      <c r="M342" s="260"/>
      <c r="N342" s="260"/>
      <c r="O342" s="260"/>
      <c r="P342" s="260"/>
      <c r="Q342" s="260"/>
      <c r="R342" s="260"/>
      <c r="S342" s="260"/>
      <c r="T342" s="260"/>
      <c r="U342" s="191"/>
      <c r="V342" s="181"/>
      <c r="W342" s="191"/>
      <c r="X342" s="181"/>
      <c r="Y342" s="191"/>
    </row>
    <row r="343" spans="1:25" s="198" customFormat="1" ht="15.75" thickBot="1">
      <c r="A343" s="168"/>
      <c r="B343" s="265" t="s">
        <v>96</v>
      </c>
      <c r="C343" s="263"/>
      <c r="D343" s="263" t="s">
        <v>97</v>
      </c>
      <c r="E343" s="263"/>
      <c r="F343" s="263" t="s">
        <v>98</v>
      </c>
      <c r="G343" s="263"/>
      <c r="H343" s="263" t="s">
        <v>99</v>
      </c>
      <c r="I343" s="263"/>
      <c r="J343" s="263" t="s">
        <v>100</v>
      </c>
      <c r="K343" s="263"/>
      <c r="L343" s="263" t="s">
        <v>101</v>
      </c>
      <c r="M343" s="263"/>
      <c r="N343" s="263" t="s">
        <v>102</v>
      </c>
      <c r="O343" s="263"/>
      <c r="P343" s="263" t="s">
        <v>103</v>
      </c>
      <c r="Q343" s="263"/>
      <c r="R343" s="263" t="s">
        <v>104</v>
      </c>
      <c r="S343" s="263"/>
      <c r="T343" s="263" t="s">
        <v>105</v>
      </c>
      <c r="U343" s="263"/>
      <c r="V343" s="263" t="s">
        <v>106</v>
      </c>
      <c r="W343" s="263"/>
      <c r="X343" s="263" t="s">
        <v>107</v>
      </c>
      <c r="Y343" s="264"/>
    </row>
    <row r="344" spans="1:25" s="198" customFormat="1" ht="14.25">
      <c r="A344" s="172" t="s">
        <v>114</v>
      </c>
      <c r="B344" s="181" t="s">
        <v>118</v>
      </c>
      <c r="C344" s="187"/>
      <c r="D344" s="181" t="s">
        <v>118</v>
      </c>
      <c r="E344" s="190"/>
      <c r="F344" s="181" t="s">
        <v>118</v>
      </c>
      <c r="G344" s="190"/>
      <c r="H344" s="181" t="s">
        <v>118</v>
      </c>
      <c r="I344" s="187"/>
      <c r="J344" s="190"/>
      <c r="K344" s="190"/>
      <c r="L344" s="190"/>
      <c r="M344" s="190"/>
      <c r="N344" s="190"/>
      <c r="O344" s="190"/>
      <c r="P344" s="190"/>
      <c r="Q344" s="199"/>
      <c r="R344" s="190"/>
      <c r="S344" s="199"/>
      <c r="T344" s="190"/>
      <c r="U344" s="199"/>
      <c r="V344" s="190"/>
      <c r="W344" s="199"/>
      <c r="X344" s="190"/>
      <c r="Y344" s="199"/>
    </row>
    <row r="345" spans="1:25" s="198" customFormat="1" ht="14.25">
      <c r="A345" s="172" t="s">
        <v>115</v>
      </c>
      <c r="B345" s="181" t="s">
        <v>118</v>
      </c>
      <c r="C345" s="187"/>
      <c r="D345" s="181" t="s">
        <v>118</v>
      </c>
      <c r="E345" s="190"/>
      <c r="F345" s="181" t="s">
        <v>118</v>
      </c>
      <c r="G345" s="190"/>
      <c r="H345" s="181" t="s">
        <v>118</v>
      </c>
      <c r="I345" s="187"/>
      <c r="J345" s="190"/>
      <c r="K345" s="190"/>
      <c r="L345" s="190"/>
      <c r="M345" s="190"/>
      <c r="N345" s="190"/>
      <c r="O345" s="190"/>
      <c r="P345" s="190"/>
      <c r="Q345" s="199"/>
      <c r="R345" s="190"/>
      <c r="S345" s="199"/>
      <c r="T345" s="190"/>
      <c r="U345" s="199"/>
      <c r="V345" s="190"/>
      <c r="W345" s="199"/>
      <c r="X345" s="190"/>
      <c r="Y345" s="199"/>
    </row>
    <row r="346" spans="1:25" s="242" customFormat="1" ht="15">
      <c r="A346" s="176" t="s">
        <v>116</v>
      </c>
      <c r="B346" s="253">
        <f>C185/C177*100-100</f>
        <v>-21.400602174693063</v>
      </c>
      <c r="C346" s="171"/>
      <c r="D346" s="253">
        <f>E185/E177*100-100</f>
        <v>-13.581167060534455</v>
      </c>
      <c r="E346" s="188"/>
      <c r="F346" s="253">
        <f>G185/G177*100-100</f>
        <v>-1.0570666865526874</v>
      </c>
      <c r="G346" s="188"/>
      <c r="H346" s="253">
        <f>I185/I177*100-100</f>
        <v>-0.7441569608379552</v>
      </c>
      <c r="I346" s="171"/>
      <c r="J346" s="253">
        <f>K185/K177*100-100</f>
        <v>5.548585766423344</v>
      </c>
      <c r="K346" s="188"/>
      <c r="L346" s="253">
        <f>M185/M177*100-100</f>
        <v>0.6361080365889364</v>
      </c>
      <c r="M346" s="188"/>
      <c r="N346" s="253">
        <f>O185/O177*100-100</f>
        <v>3.3901131625967906</v>
      </c>
      <c r="O346" s="188"/>
      <c r="P346" s="188"/>
      <c r="Q346" s="200"/>
      <c r="R346" s="188"/>
      <c r="S346" s="200"/>
      <c r="T346" s="188"/>
      <c r="U346" s="200"/>
      <c r="V346" s="188"/>
      <c r="W346" s="200"/>
      <c r="X346" s="188"/>
      <c r="Y346" s="200"/>
    </row>
    <row r="347" spans="1:25" s="198" customFormat="1" ht="15">
      <c r="A347" s="172" t="s">
        <v>117</v>
      </c>
      <c r="B347" s="253">
        <f>B186/B178*100-100</f>
        <v>28.86053673559175</v>
      </c>
      <c r="C347" s="187"/>
      <c r="D347" s="253">
        <f>E186/E178*100-100</f>
        <v>37.551355792933435</v>
      </c>
      <c r="E347" s="190"/>
      <c r="F347" s="253">
        <f>G186/G178*100-100</f>
        <v>33.29113924050634</v>
      </c>
      <c r="G347" s="190"/>
      <c r="H347" s="253">
        <f>I186/I178*100-100</f>
        <v>9.317192600652888</v>
      </c>
      <c r="I347" s="187"/>
      <c r="J347" s="253">
        <f>K186/K178*100-100</f>
        <v>9.27110776565047</v>
      </c>
      <c r="K347" s="190"/>
      <c r="L347" s="253">
        <f>M186/M178*100-100</f>
        <v>11.289165271466146</v>
      </c>
      <c r="M347" s="190"/>
      <c r="N347" s="253">
        <f>O186/O178*100-100</f>
        <v>9.132058390856628</v>
      </c>
      <c r="O347" s="190"/>
      <c r="P347" s="190"/>
      <c r="Q347" s="199"/>
      <c r="R347" s="190"/>
      <c r="S347" s="199"/>
      <c r="T347" s="190"/>
      <c r="U347" s="199"/>
      <c r="V347" s="190"/>
      <c r="W347" s="199"/>
      <c r="X347" s="190"/>
      <c r="Y347" s="199"/>
    </row>
  </sheetData>
  <sheetProtection/>
  <mergeCells count="586">
    <mergeCell ref="X322:Y322"/>
    <mergeCell ref="T157:U157"/>
    <mergeCell ref="V157:W157"/>
    <mergeCell ref="X157:Y157"/>
    <mergeCell ref="B321:T321"/>
    <mergeCell ref="B322:C322"/>
    <mergeCell ref="D322:E322"/>
    <mergeCell ref="F322:G322"/>
    <mergeCell ref="B314:T314"/>
    <mergeCell ref="P294:Q294"/>
    <mergeCell ref="B156:X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R157:S157"/>
    <mergeCell ref="B300:T300"/>
    <mergeCell ref="R294:S294"/>
    <mergeCell ref="T294:U294"/>
    <mergeCell ref="N196:O196"/>
    <mergeCell ref="P196:Q196"/>
    <mergeCell ref="R196:S196"/>
    <mergeCell ref="T196:U196"/>
    <mergeCell ref="T217:U217"/>
    <mergeCell ref="N224:O224"/>
    <mergeCell ref="P224:Q224"/>
    <mergeCell ref="L196:M196"/>
    <mergeCell ref="V294:W294"/>
    <mergeCell ref="X294:Y294"/>
    <mergeCell ref="L294:M294"/>
    <mergeCell ref="N294:O294"/>
    <mergeCell ref="L301:M301"/>
    <mergeCell ref="N301:O301"/>
    <mergeCell ref="R301:S301"/>
    <mergeCell ref="T301:U301"/>
    <mergeCell ref="V301:W301"/>
    <mergeCell ref="T125:U125"/>
    <mergeCell ref="V125:W125"/>
    <mergeCell ref="X125:Y125"/>
    <mergeCell ref="R125:S125"/>
    <mergeCell ref="X196:Y196"/>
    <mergeCell ref="B294:C294"/>
    <mergeCell ref="D294:E294"/>
    <mergeCell ref="F294:G294"/>
    <mergeCell ref="H294:I294"/>
    <mergeCell ref="J294:K294"/>
    <mergeCell ref="P5:Q5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J13:K13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V13:W13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P21:Q21"/>
    <mergeCell ref="L13:M13"/>
    <mergeCell ref="N13:O13"/>
    <mergeCell ref="P13:Q13"/>
    <mergeCell ref="R13:S13"/>
    <mergeCell ref="T13:U13"/>
    <mergeCell ref="J29:K29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V29:W29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P37:Q37"/>
    <mergeCell ref="L29:M29"/>
    <mergeCell ref="N29:O29"/>
    <mergeCell ref="P29:Q29"/>
    <mergeCell ref="R29:S29"/>
    <mergeCell ref="T29:U29"/>
    <mergeCell ref="J45:K45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V45:W45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P53:Q53"/>
    <mergeCell ref="L45:M45"/>
    <mergeCell ref="N45:O45"/>
    <mergeCell ref="P45:Q45"/>
    <mergeCell ref="R45:S45"/>
    <mergeCell ref="T45:U45"/>
    <mergeCell ref="J61:K61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V61:W61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P69:Q69"/>
    <mergeCell ref="L61:M61"/>
    <mergeCell ref="N61:O61"/>
    <mergeCell ref="P61:Q61"/>
    <mergeCell ref="R61:S61"/>
    <mergeCell ref="T61:U61"/>
    <mergeCell ref="J77:K77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V77:W77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P85:Q85"/>
    <mergeCell ref="L77:M77"/>
    <mergeCell ref="N77:O77"/>
    <mergeCell ref="P77:Q77"/>
    <mergeCell ref="R77:S77"/>
    <mergeCell ref="T77:U77"/>
    <mergeCell ref="J93:K93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V93:W93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P101:Q101"/>
    <mergeCell ref="L93:M93"/>
    <mergeCell ref="N93:O93"/>
    <mergeCell ref="P93:Q93"/>
    <mergeCell ref="R93:S93"/>
    <mergeCell ref="T93:U93"/>
    <mergeCell ref="J109:K109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V109:W109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P117:Q117"/>
    <mergeCell ref="L109:M109"/>
    <mergeCell ref="N109:O109"/>
    <mergeCell ref="P109:Q109"/>
    <mergeCell ref="R109:S109"/>
    <mergeCell ref="T109:U109"/>
    <mergeCell ref="J196:K196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J203:K203"/>
    <mergeCell ref="R117:S117"/>
    <mergeCell ref="T117:U117"/>
    <mergeCell ref="V117:W117"/>
    <mergeCell ref="X117:Y117"/>
    <mergeCell ref="B195:T195"/>
    <mergeCell ref="B196:C196"/>
    <mergeCell ref="D196:E196"/>
    <mergeCell ref="F196:G196"/>
    <mergeCell ref="H196:I196"/>
    <mergeCell ref="D210:E210"/>
    <mergeCell ref="V196:W196"/>
    <mergeCell ref="B202:T202"/>
    <mergeCell ref="T203:U203"/>
    <mergeCell ref="V203:W203"/>
    <mergeCell ref="X203:Y203"/>
    <mergeCell ref="B203:C203"/>
    <mergeCell ref="D203:E203"/>
    <mergeCell ref="F203:G203"/>
    <mergeCell ref="H203:I203"/>
    <mergeCell ref="B217:C217"/>
    <mergeCell ref="L203:M203"/>
    <mergeCell ref="N210:O210"/>
    <mergeCell ref="P210:Q210"/>
    <mergeCell ref="R210:S210"/>
    <mergeCell ref="N203:O203"/>
    <mergeCell ref="P203:Q203"/>
    <mergeCell ref="R203:S203"/>
    <mergeCell ref="B209:T209"/>
    <mergeCell ref="B210:C210"/>
    <mergeCell ref="L217:M217"/>
    <mergeCell ref="F210:G210"/>
    <mergeCell ref="H210:I210"/>
    <mergeCell ref="J210:K210"/>
    <mergeCell ref="L210:M210"/>
    <mergeCell ref="X217:Y217"/>
    <mergeCell ref="T210:U210"/>
    <mergeCell ref="V210:W210"/>
    <mergeCell ref="X210:Y210"/>
    <mergeCell ref="B216:T216"/>
    <mergeCell ref="H224:I224"/>
    <mergeCell ref="D217:E217"/>
    <mergeCell ref="F217:G217"/>
    <mergeCell ref="H217:I217"/>
    <mergeCell ref="J217:K217"/>
    <mergeCell ref="H231:I231"/>
    <mergeCell ref="J231:K231"/>
    <mergeCell ref="R224:S224"/>
    <mergeCell ref="N217:O217"/>
    <mergeCell ref="P217:Q217"/>
    <mergeCell ref="R217:S217"/>
    <mergeCell ref="V217:W217"/>
    <mergeCell ref="B223:T223"/>
    <mergeCell ref="B224:C224"/>
    <mergeCell ref="D224:E224"/>
    <mergeCell ref="J224:K224"/>
    <mergeCell ref="L224:M224"/>
    <mergeCell ref="X231:Y231"/>
    <mergeCell ref="T224:U224"/>
    <mergeCell ref="V224:W224"/>
    <mergeCell ref="X224:Y224"/>
    <mergeCell ref="B230:T230"/>
    <mergeCell ref="B231:C231"/>
    <mergeCell ref="D231:E231"/>
    <mergeCell ref="F231:G231"/>
    <mergeCell ref="F224:G224"/>
    <mergeCell ref="N231:O231"/>
    <mergeCell ref="H245:I245"/>
    <mergeCell ref="J245:K245"/>
    <mergeCell ref="L245:M245"/>
    <mergeCell ref="B237:T237"/>
    <mergeCell ref="B238:C238"/>
    <mergeCell ref="L231:M231"/>
    <mergeCell ref="F238:G238"/>
    <mergeCell ref="H238:I238"/>
    <mergeCell ref="T231:U231"/>
    <mergeCell ref="N238:O238"/>
    <mergeCell ref="L238:M238"/>
    <mergeCell ref="T245:U245"/>
    <mergeCell ref="P238:Q238"/>
    <mergeCell ref="R238:S238"/>
    <mergeCell ref="V245:W245"/>
    <mergeCell ref="P231:Q231"/>
    <mergeCell ref="R231:S231"/>
    <mergeCell ref="V231:W231"/>
    <mergeCell ref="X245:Y245"/>
    <mergeCell ref="T238:U238"/>
    <mergeCell ref="V238:W238"/>
    <mergeCell ref="X238:Y238"/>
    <mergeCell ref="B244:T244"/>
    <mergeCell ref="B245:C245"/>
    <mergeCell ref="D245:E245"/>
    <mergeCell ref="F245:G245"/>
    <mergeCell ref="D238:E238"/>
    <mergeCell ref="J238:K238"/>
    <mergeCell ref="N252:O252"/>
    <mergeCell ref="P252:Q252"/>
    <mergeCell ref="R252:S252"/>
    <mergeCell ref="N245:O245"/>
    <mergeCell ref="P245:Q245"/>
    <mergeCell ref="R245:S245"/>
    <mergeCell ref="H259:I259"/>
    <mergeCell ref="J259:K259"/>
    <mergeCell ref="L259:M259"/>
    <mergeCell ref="B251:T251"/>
    <mergeCell ref="B252:C252"/>
    <mergeCell ref="D252:E252"/>
    <mergeCell ref="F252:G252"/>
    <mergeCell ref="H252:I252"/>
    <mergeCell ref="J252:K252"/>
    <mergeCell ref="L252:M252"/>
    <mergeCell ref="T259:U259"/>
    <mergeCell ref="V259:W259"/>
    <mergeCell ref="X259:Y259"/>
    <mergeCell ref="T252:U252"/>
    <mergeCell ref="V252:W252"/>
    <mergeCell ref="X252:Y252"/>
    <mergeCell ref="B258:T258"/>
    <mergeCell ref="B259:C259"/>
    <mergeCell ref="D259:E259"/>
    <mergeCell ref="F259:G259"/>
    <mergeCell ref="N266:O266"/>
    <mergeCell ref="P266:Q266"/>
    <mergeCell ref="R266:S266"/>
    <mergeCell ref="N259:O259"/>
    <mergeCell ref="P259:Q259"/>
    <mergeCell ref="R259:S259"/>
    <mergeCell ref="H273:I273"/>
    <mergeCell ref="J273:K273"/>
    <mergeCell ref="L273:M273"/>
    <mergeCell ref="B265:T265"/>
    <mergeCell ref="B266:C266"/>
    <mergeCell ref="D266:E266"/>
    <mergeCell ref="F266:G266"/>
    <mergeCell ref="H266:I266"/>
    <mergeCell ref="J266:K266"/>
    <mergeCell ref="L266:M266"/>
    <mergeCell ref="J280:K280"/>
    <mergeCell ref="V273:W273"/>
    <mergeCell ref="R273:S273"/>
    <mergeCell ref="T266:U266"/>
    <mergeCell ref="V266:W266"/>
    <mergeCell ref="X266:Y266"/>
    <mergeCell ref="B272:T272"/>
    <mergeCell ref="B273:C273"/>
    <mergeCell ref="D273:E273"/>
    <mergeCell ref="F273:G273"/>
    <mergeCell ref="P287:Q287"/>
    <mergeCell ref="L280:M280"/>
    <mergeCell ref="N273:O273"/>
    <mergeCell ref="P273:Q273"/>
    <mergeCell ref="X273:Y273"/>
    <mergeCell ref="B279:T279"/>
    <mergeCell ref="B280:C280"/>
    <mergeCell ref="D280:E280"/>
    <mergeCell ref="F280:G280"/>
    <mergeCell ref="H280:I280"/>
    <mergeCell ref="X280:Y280"/>
    <mergeCell ref="B286:T286"/>
    <mergeCell ref="B287:C287"/>
    <mergeCell ref="D287:E287"/>
    <mergeCell ref="R280:S280"/>
    <mergeCell ref="T280:U280"/>
    <mergeCell ref="V280:W280"/>
    <mergeCell ref="J287:K287"/>
    <mergeCell ref="L287:M287"/>
    <mergeCell ref="N287:O287"/>
    <mergeCell ref="X287:Y287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X133:Y133"/>
    <mergeCell ref="B293:T293"/>
    <mergeCell ref="R141:S141"/>
    <mergeCell ref="T141:U141"/>
    <mergeCell ref="V141:W141"/>
    <mergeCell ref="X141:Y141"/>
    <mergeCell ref="F287:G287"/>
    <mergeCell ref="H287:I287"/>
    <mergeCell ref="N280:O280"/>
    <mergeCell ref="P280:Q280"/>
    <mergeCell ref="L141:M141"/>
    <mergeCell ref="P133:Q133"/>
    <mergeCell ref="R133:S133"/>
    <mergeCell ref="T133:U133"/>
    <mergeCell ref="V133:W133"/>
    <mergeCell ref="R287:S287"/>
    <mergeCell ref="T287:U287"/>
    <mergeCell ref="V287:W287"/>
    <mergeCell ref="T273:U273"/>
    <mergeCell ref="B140:X140"/>
    <mergeCell ref="B141:C141"/>
    <mergeCell ref="B301:C301"/>
    <mergeCell ref="D301:E301"/>
    <mergeCell ref="F301:G301"/>
    <mergeCell ref="H301:I301"/>
    <mergeCell ref="J301:K301"/>
    <mergeCell ref="P301:Q301"/>
    <mergeCell ref="D141:E141"/>
    <mergeCell ref="F141:G141"/>
    <mergeCell ref="H141:I141"/>
    <mergeCell ref="J141:K141"/>
    <mergeCell ref="N141:O141"/>
    <mergeCell ref="P141:Q141"/>
    <mergeCell ref="B307:T307"/>
    <mergeCell ref="D308:E308"/>
    <mergeCell ref="F308:G308"/>
    <mergeCell ref="H308:I308"/>
    <mergeCell ref="J308:K308"/>
    <mergeCell ref="L308:M308"/>
    <mergeCell ref="N308:O308"/>
    <mergeCell ref="P308:Q308"/>
    <mergeCell ref="R308:S308"/>
    <mergeCell ref="B148:X148"/>
    <mergeCell ref="B149:C149"/>
    <mergeCell ref="D149:E149"/>
    <mergeCell ref="F149:G149"/>
    <mergeCell ref="H149:I149"/>
    <mergeCell ref="J149:K149"/>
    <mergeCell ref="L149:M149"/>
    <mergeCell ref="N149:O149"/>
    <mergeCell ref="P149:Q149"/>
    <mergeCell ref="B315:C315"/>
    <mergeCell ref="D315:E315"/>
    <mergeCell ref="F315:G315"/>
    <mergeCell ref="H315:I315"/>
    <mergeCell ref="J315:K315"/>
    <mergeCell ref="L315:M315"/>
    <mergeCell ref="P315:Q315"/>
    <mergeCell ref="B308:C308"/>
    <mergeCell ref="V315:W315"/>
    <mergeCell ref="X315:Y315"/>
    <mergeCell ref="T149:U149"/>
    <mergeCell ref="V149:W149"/>
    <mergeCell ref="X149:Y149"/>
    <mergeCell ref="R149:S149"/>
    <mergeCell ref="X301:Y301"/>
    <mergeCell ref="T308:U308"/>
    <mergeCell ref="V308:W308"/>
    <mergeCell ref="X308:Y308"/>
    <mergeCell ref="L336:M336"/>
    <mergeCell ref="N336:O336"/>
    <mergeCell ref="P336:Q336"/>
    <mergeCell ref="R336:S336"/>
    <mergeCell ref="R315:S315"/>
    <mergeCell ref="T315:U315"/>
    <mergeCell ref="N315:O315"/>
    <mergeCell ref="N322:O322"/>
    <mergeCell ref="X336:Y336"/>
    <mergeCell ref="B328:T328"/>
    <mergeCell ref="B335:T335"/>
    <mergeCell ref="B336:C336"/>
    <mergeCell ref="D336:E336"/>
    <mergeCell ref="F336:G336"/>
    <mergeCell ref="H336:I336"/>
    <mergeCell ref="J336:K336"/>
    <mergeCell ref="B329:C329"/>
    <mergeCell ref="D329:E329"/>
    <mergeCell ref="P322:Q322"/>
    <mergeCell ref="R322:S322"/>
    <mergeCell ref="T336:U336"/>
    <mergeCell ref="V336:W336"/>
    <mergeCell ref="H322:I322"/>
    <mergeCell ref="J322:K322"/>
    <mergeCell ref="L322:M322"/>
    <mergeCell ref="T322:U322"/>
    <mergeCell ref="V322:W322"/>
    <mergeCell ref="R329:S329"/>
    <mergeCell ref="T329:U329"/>
    <mergeCell ref="V329:W329"/>
    <mergeCell ref="X329:Y329"/>
    <mergeCell ref="F329:G329"/>
    <mergeCell ref="H329:I329"/>
    <mergeCell ref="J329:K329"/>
    <mergeCell ref="L329:M329"/>
    <mergeCell ref="N329:O329"/>
    <mergeCell ref="P329:Q329"/>
    <mergeCell ref="B342:T342"/>
    <mergeCell ref="B343:C343"/>
    <mergeCell ref="D343:E343"/>
    <mergeCell ref="F343:G343"/>
    <mergeCell ref="H343:I343"/>
    <mergeCell ref="J343:K343"/>
    <mergeCell ref="L343:M343"/>
    <mergeCell ref="N343:O343"/>
    <mergeCell ref="P343:Q343"/>
    <mergeCell ref="R343:S343"/>
    <mergeCell ref="T343:U343"/>
    <mergeCell ref="V343:W343"/>
    <mergeCell ref="X343:Y343"/>
    <mergeCell ref="B164:X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T165:U165"/>
    <mergeCell ref="V165:W165"/>
    <mergeCell ref="X165:Y165"/>
    <mergeCell ref="B172:X172"/>
    <mergeCell ref="B173:C173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T173:U173"/>
    <mergeCell ref="V173:W173"/>
    <mergeCell ref="X173:Y173"/>
    <mergeCell ref="B180:X180"/>
    <mergeCell ref="B181:C181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92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M60"/>
  <sheetViews>
    <sheetView view="pageBreakPreview" zoomScale="70" zoomScaleSheetLayoutView="70" zoomScalePageLayoutView="0" workbookViewId="0" topLeftCell="U1">
      <selection activeCell="AQ29" sqref="AQ29"/>
    </sheetView>
  </sheetViews>
  <sheetFormatPr defaultColWidth="9.140625" defaultRowHeight="15"/>
  <cols>
    <col min="1" max="1" width="13.7109375" style="201" customWidth="1"/>
    <col min="2" max="15" width="11.28125" style="201" customWidth="1"/>
    <col min="16" max="16" width="11.28125" style="201" hidden="1" customWidth="1"/>
    <col min="17" max="17" width="11.28125" style="201" customWidth="1"/>
    <col min="18" max="18" width="11.28125" style="201" hidden="1" customWidth="1"/>
    <col min="19" max="19" width="11.28125" style="201" customWidth="1"/>
    <col min="20" max="20" width="11.28125" style="201" hidden="1" customWidth="1"/>
    <col min="21" max="21" width="11.28125" style="201" customWidth="1"/>
    <col min="22" max="22" width="11.28125" style="201" hidden="1" customWidth="1"/>
    <col min="23" max="23" width="11.28125" style="201" customWidth="1"/>
    <col min="24" max="24" width="11.28125" style="201" hidden="1" customWidth="1"/>
    <col min="25" max="25" width="11.28125" style="201" customWidth="1"/>
    <col min="26" max="26" width="11.28125" style="201" hidden="1" customWidth="1"/>
    <col min="27" max="27" width="11.28125" style="201" customWidth="1"/>
    <col min="28" max="28" width="11.28125" style="201" hidden="1" customWidth="1"/>
    <col min="29" max="29" width="11.28125" style="201" customWidth="1"/>
    <col min="30" max="30" width="11.28125" style="201" hidden="1" customWidth="1"/>
    <col min="31" max="31" width="11.28125" style="201" customWidth="1"/>
    <col min="32" max="32" width="11.28125" style="201" hidden="1" customWidth="1"/>
    <col min="33" max="33" width="11.28125" style="201" customWidth="1"/>
    <col min="34" max="34" width="11.28125" style="201" hidden="1" customWidth="1"/>
    <col min="35" max="35" width="11.28125" style="201" customWidth="1"/>
    <col min="36" max="36" width="10.28125" style="201" hidden="1" customWidth="1"/>
    <col min="37" max="37" width="10.57421875" style="201" customWidth="1"/>
    <col min="38" max="38" width="3.8515625" style="201" hidden="1" customWidth="1"/>
    <col min="39" max="43" width="11.28125" style="201" customWidth="1"/>
    <col min="44" max="46" width="14.57421875" style="201" customWidth="1"/>
    <col min="47" max="54" width="14.57421875" style="117" customWidth="1"/>
    <col min="55" max="56" width="14.8515625" style="117" customWidth="1"/>
    <col min="57" max="57" width="14.28125" style="117" customWidth="1"/>
    <col min="58" max="58" width="14.8515625" style="117" customWidth="1"/>
    <col min="59" max="59" width="13.8515625" style="117" customWidth="1"/>
    <col min="60" max="60" width="14.00390625" style="117" customWidth="1"/>
    <col min="61" max="61" width="14.421875" style="117" customWidth="1"/>
    <col min="62" max="62" width="13.8515625" style="117" customWidth="1"/>
    <col min="63" max="63" width="15.140625" style="117" customWidth="1"/>
    <col min="64" max="64" width="14.28125" style="117" customWidth="1"/>
    <col min="65" max="65" width="14.7109375" style="117" customWidth="1"/>
    <col min="66" max="16384" width="9.140625" style="117" customWidth="1"/>
  </cols>
  <sheetData>
    <row r="1" spans="62:65" ht="14.25">
      <c r="BJ1" s="198"/>
      <c r="BL1" s="198"/>
      <c r="BM1" s="198"/>
    </row>
    <row r="2" spans="1:65" ht="15.75">
      <c r="A2" s="41" t="s">
        <v>122</v>
      </c>
      <c r="B2" s="42"/>
      <c r="C2" s="42"/>
      <c r="D2" s="42"/>
      <c r="E2" s="42"/>
      <c r="F2" s="43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BJ2" s="198"/>
      <c r="BL2" s="198"/>
      <c r="BM2" s="198"/>
    </row>
    <row r="3" spans="1:65" ht="15.75">
      <c r="A3" s="45"/>
      <c r="B3" s="46"/>
      <c r="C3" s="46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BI3" s="198"/>
      <c r="BJ3" s="198"/>
      <c r="BL3" s="198"/>
      <c r="BM3" s="198"/>
    </row>
    <row r="4" spans="1:65" ht="15.75">
      <c r="A4" s="203"/>
      <c r="B4" s="272" t="s">
        <v>20</v>
      </c>
      <c r="C4" s="272"/>
      <c r="D4" s="272" t="s">
        <v>21</v>
      </c>
      <c r="E4" s="272"/>
      <c r="F4" s="271">
        <v>2003</v>
      </c>
      <c r="G4" s="271"/>
      <c r="H4" s="271">
        <v>2004</v>
      </c>
      <c r="I4" s="271"/>
      <c r="J4" s="271">
        <v>2005</v>
      </c>
      <c r="K4" s="271"/>
      <c r="L4" s="271">
        <v>2006</v>
      </c>
      <c r="M4" s="271"/>
      <c r="N4" s="271">
        <v>2007</v>
      </c>
      <c r="O4" s="271"/>
      <c r="P4" s="271">
        <v>2008</v>
      </c>
      <c r="Q4" s="271"/>
      <c r="R4" s="271">
        <v>2009</v>
      </c>
      <c r="S4" s="271"/>
      <c r="T4" s="271">
        <v>2010</v>
      </c>
      <c r="U4" s="271"/>
      <c r="V4" s="271">
        <v>2011</v>
      </c>
      <c r="W4" s="271"/>
      <c r="X4" s="271" t="s">
        <v>123</v>
      </c>
      <c r="Y4" s="271"/>
      <c r="Z4" s="271" t="s">
        <v>124</v>
      </c>
      <c r="AA4" s="271"/>
      <c r="AB4" s="271" t="s">
        <v>125</v>
      </c>
      <c r="AC4" s="271"/>
      <c r="AD4" s="271" t="s">
        <v>126</v>
      </c>
      <c r="AE4" s="271"/>
      <c r="AF4" s="271">
        <v>2016</v>
      </c>
      <c r="AG4" s="271"/>
      <c r="AH4" s="271">
        <v>2017</v>
      </c>
      <c r="AI4" s="271"/>
      <c r="AJ4" s="271">
        <v>2018</v>
      </c>
      <c r="AK4" s="271"/>
      <c r="AL4" s="271">
        <v>2019</v>
      </c>
      <c r="AM4" s="271"/>
      <c r="AN4" s="234">
        <v>2020</v>
      </c>
      <c r="AO4" s="234">
        <v>2021</v>
      </c>
      <c r="AP4" s="234">
        <v>2022</v>
      </c>
      <c r="AQ4" s="234">
        <v>2023</v>
      </c>
      <c r="AR4" s="47" t="s">
        <v>23</v>
      </c>
      <c r="AS4" s="47" t="s">
        <v>23</v>
      </c>
      <c r="AT4" s="47" t="s">
        <v>23</v>
      </c>
      <c r="AU4" s="47" t="s">
        <v>23</v>
      </c>
      <c r="AV4" s="47" t="s">
        <v>23</v>
      </c>
      <c r="AW4" s="47" t="s">
        <v>23</v>
      </c>
      <c r="AX4" s="47" t="s">
        <v>23</v>
      </c>
      <c r="AY4" s="47" t="s">
        <v>23</v>
      </c>
      <c r="AZ4" s="47" t="s">
        <v>23</v>
      </c>
      <c r="BA4" s="47" t="s">
        <v>23</v>
      </c>
      <c r="BB4" s="47" t="s">
        <v>23</v>
      </c>
      <c r="BC4" s="47" t="s">
        <v>23</v>
      </c>
      <c r="BD4" s="47" t="s">
        <v>23</v>
      </c>
      <c r="BE4" s="47" t="s">
        <v>23</v>
      </c>
      <c r="BF4" s="47" t="s">
        <v>23</v>
      </c>
      <c r="BG4" s="47" t="s">
        <v>23</v>
      </c>
      <c r="BH4" s="47" t="s">
        <v>23</v>
      </c>
      <c r="BI4" s="47" t="s">
        <v>23</v>
      </c>
      <c r="BJ4" s="47" t="s">
        <v>23</v>
      </c>
      <c r="BK4" s="47" t="s">
        <v>23</v>
      </c>
      <c r="BL4" s="47" t="s">
        <v>23</v>
      </c>
      <c r="BM4" s="47" t="s">
        <v>23</v>
      </c>
    </row>
    <row r="5" spans="1:65" ht="15.75">
      <c r="A5" s="204"/>
      <c r="B5" s="48" t="s">
        <v>112</v>
      </c>
      <c r="C5" s="48" t="s">
        <v>113</v>
      </c>
      <c r="D5" s="48" t="s">
        <v>112</v>
      </c>
      <c r="E5" s="48" t="s">
        <v>113</v>
      </c>
      <c r="F5" s="48" t="s">
        <v>112</v>
      </c>
      <c r="G5" s="48" t="s">
        <v>113</v>
      </c>
      <c r="H5" s="48" t="s">
        <v>112</v>
      </c>
      <c r="I5" s="48" t="s">
        <v>113</v>
      </c>
      <c r="J5" s="48" t="s">
        <v>112</v>
      </c>
      <c r="K5" s="48" t="s">
        <v>113</v>
      </c>
      <c r="L5" s="48" t="s">
        <v>112</v>
      </c>
      <c r="M5" s="48" t="s">
        <v>113</v>
      </c>
      <c r="N5" s="48" t="s">
        <v>112</v>
      </c>
      <c r="O5" s="48" t="s">
        <v>113</v>
      </c>
      <c r="P5" s="48" t="s">
        <v>112</v>
      </c>
      <c r="Q5" s="48" t="s">
        <v>113</v>
      </c>
      <c r="R5" s="48" t="s">
        <v>112</v>
      </c>
      <c r="S5" s="48" t="s">
        <v>113</v>
      </c>
      <c r="T5" s="48" t="s">
        <v>112</v>
      </c>
      <c r="U5" s="48" t="s">
        <v>113</v>
      </c>
      <c r="V5" s="48" t="s">
        <v>112</v>
      </c>
      <c r="W5" s="48" t="s">
        <v>113</v>
      </c>
      <c r="X5" s="48" t="s">
        <v>112</v>
      </c>
      <c r="Y5" s="48" t="s">
        <v>113</v>
      </c>
      <c r="Z5" s="48" t="s">
        <v>112</v>
      </c>
      <c r="AA5" s="48" t="s">
        <v>113</v>
      </c>
      <c r="AB5" s="48" t="s">
        <v>112</v>
      </c>
      <c r="AC5" s="48" t="s">
        <v>113</v>
      </c>
      <c r="AD5" s="48" t="s">
        <v>112</v>
      </c>
      <c r="AE5" s="48" t="s">
        <v>113</v>
      </c>
      <c r="AF5" s="48" t="s">
        <v>112</v>
      </c>
      <c r="AG5" s="48" t="s">
        <v>113</v>
      </c>
      <c r="AH5" s="48" t="s">
        <v>112</v>
      </c>
      <c r="AI5" s="48" t="s">
        <v>113</v>
      </c>
      <c r="AJ5" s="48" t="s">
        <v>112</v>
      </c>
      <c r="AK5" s="48" t="s">
        <v>113</v>
      </c>
      <c r="AL5" s="48" t="s">
        <v>112</v>
      </c>
      <c r="AM5" s="48" t="s">
        <v>113</v>
      </c>
      <c r="AN5" s="48" t="s">
        <v>113</v>
      </c>
      <c r="AO5" s="48" t="s">
        <v>113</v>
      </c>
      <c r="AP5" s="48" t="s">
        <v>113</v>
      </c>
      <c r="AQ5" s="48" t="s">
        <v>113</v>
      </c>
      <c r="AR5" s="49">
        <v>2002</v>
      </c>
      <c r="AS5" s="49">
        <v>2003</v>
      </c>
      <c r="AT5" s="49">
        <v>2004</v>
      </c>
      <c r="AU5" s="49">
        <v>2005</v>
      </c>
      <c r="AV5" s="49">
        <v>2006</v>
      </c>
      <c r="AW5" s="49">
        <v>2007</v>
      </c>
      <c r="AX5" s="49">
        <v>2008</v>
      </c>
      <c r="AY5" s="49">
        <v>2009</v>
      </c>
      <c r="AZ5" s="49">
        <v>2010</v>
      </c>
      <c r="BA5" s="49">
        <v>2011</v>
      </c>
      <c r="BB5" s="49">
        <v>2012</v>
      </c>
      <c r="BC5" s="49">
        <v>2013</v>
      </c>
      <c r="BD5" s="49">
        <v>2014</v>
      </c>
      <c r="BE5" s="49">
        <v>2015</v>
      </c>
      <c r="BF5" s="49">
        <v>2016</v>
      </c>
      <c r="BG5" s="49">
        <v>2017</v>
      </c>
      <c r="BH5" s="49">
        <v>2018</v>
      </c>
      <c r="BI5" s="49">
        <v>2019</v>
      </c>
      <c r="BJ5" s="49">
        <v>2020</v>
      </c>
      <c r="BK5" s="49">
        <v>2021</v>
      </c>
      <c r="BL5" s="49">
        <v>2022</v>
      </c>
      <c r="BM5" s="49">
        <v>2023</v>
      </c>
    </row>
    <row r="6" spans="1:65" ht="15.75">
      <c r="A6" s="205" t="s">
        <v>25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52"/>
      <c r="AQ6" s="52"/>
      <c r="AR6" s="207"/>
      <c r="AS6" s="207"/>
      <c r="AT6" s="207"/>
      <c r="BI6" s="198"/>
      <c r="BJ6" s="198"/>
      <c r="BK6" s="198"/>
      <c r="BL6" s="198"/>
      <c r="BM6" s="198"/>
    </row>
    <row r="7" spans="1:65" ht="15">
      <c r="A7" s="50" t="s">
        <v>26</v>
      </c>
      <c r="B7" s="13">
        <v>24.9</v>
      </c>
      <c r="C7" s="13">
        <f>+B7/Index!$B$13</f>
        <v>42.54417589026678</v>
      </c>
      <c r="D7" s="13">
        <v>21.6</v>
      </c>
      <c r="E7" s="13">
        <f>+D7/Index!$B$13</f>
        <v>36.90579113372541</v>
      </c>
      <c r="F7" s="13">
        <v>25.639</v>
      </c>
      <c r="G7" s="13">
        <f>+F7/Index!$B$13</f>
        <v>43.806832355443774</v>
      </c>
      <c r="H7" s="13">
        <v>21.786</v>
      </c>
      <c r="I7" s="13">
        <f>+H7/Index!$B$13</f>
        <v>37.223591001821376</v>
      </c>
      <c r="J7" s="13">
        <v>20.69594</v>
      </c>
      <c r="K7" s="13">
        <f>+J7/Index!$B$13</f>
        <v>35.36111291463486</v>
      </c>
      <c r="L7" s="13">
        <f>M7*Index!$B$13</f>
        <v>21.185591</v>
      </c>
      <c r="M7" s="13">
        <v>36.19773131900614</v>
      </c>
      <c r="N7" s="51">
        <v>19.689278</v>
      </c>
      <c r="O7" s="13">
        <v>33.641128770456234</v>
      </c>
      <c r="P7" s="52">
        <f>+Q7*Index!$B$13</f>
        <v>20.646150205507997</v>
      </c>
      <c r="Q7" s="13">
        <v>35.276042</v>
      </c>
      <c r="R7" s="52">
        <f>+S7*Index!$B$13</f>
        <v>18.260763010284</v>
      </c>
      <c r="S7" s="13">
        <v>31.200366</v>
      </c>
      <c r="T7" s="52">
        <f>+U7*Index!$B$13</f>
        <v>17.358754523882</v>
      </c>
      <c r="U7" s="13">
        <v>29.659193</v>
      </c>
      <c r="V7" s="52">
        <f>+W7*Index!$B$13</f>
        <v>17.426307434235998</v>
      </c>
      <c r="W7" s="13">
        <v>29.774614</v>
      </c>
      <c r="X7" s="52">
        <f>+Y7*Index!$B$13</f>
        <v>17.55822</v>
      </c>
      <c r="Y7" s="52">
        <v>30</v>
      </c>
      <c r="Z7" s="52">
        <f>+AA7*Index!$B$13</f>
        <v>18.084966599999998</v>
      </c>
      <c r="AA7" s="53">
        <v>30.9</v>
      </c>
      <c r="AB7" s="52">
        <f>+AC7*Index!$B$13</f>
        <v>17.9679118</v>
      </c>
      <c r="AC7" s="53">
        <v>30.7</v>
      </c>
      <c r="AD7" s="52">
        <f>+AE7*Index!$B$13</f>
        <v>16.6217816</v>
      </c>
      <c r="AE7" s="52">
        <v>28.4</v>
      </c>
      <c r="AF7" s="52">
        <f>+AG7*Index!$B$13</f>
        <v>17.0314734</v>
      </c>
      <c r="AG7" s="52">
        <v>29.1</v>
      </c>
      <c r="AH7" s="52">
        <f>+AI7*Index!$B$13</f>
        <v>20.718699599999997</v>
      </c>
      <c r="AI7" s="52">
        <v>35.4</v>
      </c>
      <c r="AJ7" s="52">
        <f>+AK7*Index!$B$13</f>
        <v>22.4745216</v>
      </c>
      <c r="AK7" s="52">
        <v>38.4</v>
      </c>
      <c r="AL7" s="52">
        <f>+AM7*Index!$B$13</f>
        <v>23.1768504</v>
      </c>
      <c r="AM7" s="52">
        <v>39.6</v>
      </c>
      <c r="AN7" s="52">
        <v>40.2</v>
      </c>
      <c r="AO7" s="52">
        <v>2.8</v>
      </c>
      <c r="AP7" s="52">
        <v>28.2</v>
      </c>
      <c r="AQ7" s="52">
        <v>45.6</v>
      </c>
      <c r="AR7" s="65">
        <f>(E7-C7)/C7*100</f>
        <v>-13.253012048192748</v>
      </c>
      <c r="AS7" s="65">
        <f>(G7-E7)/E7*100</f>
        <v>18.699074074074044</v>
      </c>
      <c r="AT7" s="65">
        <f>(I7-G7)/G7*100</f>
        <v>-15.027887203089026</v>
      </c>
      <c r="AU7" s="65">
        <f>(K7-I7)/I7*100</f>
        <v>-5.003488478839628</v>
      </c>
      <c r="AV7" s="65">
        <f>(M7-K7)/K7*100</f>
        <v>2.3659278099955645</v>
      </c>
      <c r="AW7" s="65">
        <f>(O7-M7)/M7*100</f>
        <v>-7.062880615414489</v>
      </c>
      <c r="AX7" s="65">
        <f>(Q7-O7)/O7*100</f>
        <v>4.85986436632159</v>
      </c>
      <c r="AY7" s="65">
        <f>(S7-Q7)/Q7*100</f>
        <v>-11.553665799581479</v>
      </c>
      <c r="AZ7" s="65">
        <f>(U7-S7)/S7*100</f>
        <v>-4.939599105984849</v>
      </c>
      <c r="BA7" s="65">
        <f>(W7-U7)/U7*100</f>
        <v>0.3891575876659939</v>
      </c>
      <c r="BB7" s="65">
        <f aca="true" t="shared" si="0" ref="BB7:BB19">(Y7-W7)/W7*100</f>
        <v>0.7569737092141658</v>
      </c>
      <c r="BC7" s="65">
        <f>(AA7-Y7)/Y7*100</f>
        <v>2.9999999999999956</v>
      </c>
      <c r="BD7" s="65">
        <f>(AC7-AA7)/AA7*100</f>
        <v>-0.647249190938509</v>
      </c>
      <c r="BE7" s="65">
        <f aca="true" t="shared" si="1" ref="BE7:BE12">(AE7-AC7)/AC7*100</f>
        <v>-7.4918566775244315</v>
      </c>
      <c r="BF7" s="65">
        <f aca="true" t="shared" si="2" ref="BF7:BG19">(AG7-AE7)/AE7*100</f>
        <v>2.4647887323943762</v>
      </c>
      <c r="BG7" s="65">
        <f t="shared" si="2"/>
        <v>21.64948453608246</v>
      </c>
      <c r="BH7" s="65">
        <f aca="true" t="shared" si="3" ref="BH7:BH19">(AK7-AI7)/AI7*100</f>
        <v>8.474576271186441</v>
      </c>
      <c r="BI7" s="65">
        <f aca="true" t="shared" si="4" ref="BI7:BI19">(AM7-AK7)/AK7*100</f>
        <v>3.1250000000000075</v>
      </c>
      <c r="BJ7" s="65">
        <f aca="true" t="shared" si="5" ref="BJ7:BM19">(AN7-AM7)/AM7*100</f>
        <v>1.5151515151515187</v>
      </c>
      <c r="BK7" s="65">
        <f t="shared" si="5"/>
        <v>-93.03482587064677</v>
      </c>
      <c r="BL7" s="65">
        <f t="shared" si="5"/>
        <v>907.1428571428571</v>
      </c>
      <c r="BM7" s="65">
        <f t="shared" si="5"/>
        <v>61.70212765957448</v>
      </c>
    </row>
    <row r="8" spans="1:65" ht="15">
      <c r="A8" s="50" t="s">
        <v>27</v>
      </c>
      <c r="B8" s="13">
        <v>29.1</v>
      </c>
      <c r="C8" s="13">
        <f>+B8/Index!$B$13</f>
        <v>49.720301944046724</v>
      </c>
      <c r="D8" s="13">
        <v>28.9</v>
      </c>
      <c r="E8" s="13">
        <f>+D8/Index!$B$13</f>
        <v>49.378581655771484</v>
      </c>
      <c r="F8" s="13">
        <v>31.427</v>
      </c>
      <c r="G8" s="13">
        <f>+F8/Index!$B$13</f>
        <v>53.69621749812909</v>
      </c>
      <c r="H8" s="13">
        <v>25.411</v>
      </c>
      <c r="I8" s="13">
        <f>+H8/Index!$B$13</f>
        <v>43.417271226810016</v>
      </c>
      <c r="J8" s="13">
        <v>23.475936</v>
      </c>
      <c r="K8" s="13">
        <f>+J8/Index!$B$13</f>
        <v>40.11101808725486</v>
      </c>
      <c r="L8" s="13">
        <f>M8*Index!$B$13</f>
        <v>23.071484</v>
      </c>
      <c r="M8" s="13">
        <v>39.41997081708739</v>
      </c>
      <c r="N8" s="13">
        <f>(O8/1.7086)</f>
        <v>22.552506025294083</v>
      </c>
      <c r="O8" s="13">
        <v>38.53321179481747</v>
      </c>
      <c r="P8" s="52">
        <f>+Q8*Index!$B$13</f>
        <v>23.783575277374</v>
      </c>
      <c r="Q8" s="13">
        <v>40.636651</v>
      </c>
      <c r="R8" s="52">
        <f>+S8*Index!$B$13</f>
        <v>21.226718602548</v>
      </c>
      <c r="S8" s="13">
        <v>36.268002</v>
      </c>
      <c r="T8" s="52">
        <f>+U8*Index!$B$13</f>
        <v>19.859596965264</v>
      </c>
      <c r="U8" s="13">
        <v>33.932136</v>
      </c>
      <c r="V8" s="52">
        <f>+W8*Index!$B$13</f>
        <v>21.60572624255</v>
      </c>
      <c r="W8" s="13">
        <v>36.915575</v>
      </c>
      <c r="X8" s="52">
        <f>+Y8*Index!$B$13</f>
        <v>18.904350199999996</v>
      </c>
      <c r="Y8" s="52">
        <v>32.3</v>
      </c>
      <c r="Z8" s="52">
        <f>+AA8*Index!$B$13</f>
        <v>16.5632542</v>
      </c>
      <c r="AA8" s="53">
        <v>28.3</v>
      </c>
      <c r="AB8" s="52">
        <f>+AC8*Index!$B$13</f>
        <v>18.319076199999998</v>
      </c>
      <c r="AC8" s="53">
        <v>31.3</v>
      </c>
      <c r="AD8" s="52">
        <f>+AE8*Index!$B$13</f>
        <v>18.084966599999998</v>
      </c>
      <c r="AE8" s="52">
        <v>30.9</v>
      </c>
      <c r="AF8" s="52">
        <f>+AG8*Index!$B$13</f>
        <v>22.0063024</v>
      </c>
      <c r="AG8" s="52">
        <v>37.6</v>
      </c>
      <c r="AH8" s="52">
        <f>+AI8*Index!$B$13</f>
        <v>27.273768399999998</v>
      </c>
      <c r="AI8" s="52">
        <v>46.6</v>
      </c>
      <c r="AJ8" s="52">
        <f>+AK8*Index!$B$13</f>
        <v>30.8439398</v>
      </c>
      <c r="AK8" s="52">
        <v>52.7</v>
      </c>
      <c r="AL8" s="52"/>
      <c r="AM8" s="52">
        <v>52.4</v>
      </c>
      <c r="AN8" s="52">
        <v>49.5</v>
      </c>
      <c r="AO8" s="52">
        <v>3.8</v>
      </c>
      <c r="AP8" s="52">
        <v>39.6</v>
      </c>
      <c r="AQ8" s="52">
        <v>56.6</v>
      </c>
      <c r="AR8" s="65">
        <f aca="true" t="shared" si="6" ref="AR8:AR18">(E8-C8)/C8*100</f>
        <v>-0.6872852233677085</v>
      </c>
      <c r="AS8" s="65">
        <f aca="true" t="shared" si="7" ref="AS8:AS18">(G8-E8)/E8*100</f>
        <v>8.743944636678215</v>
      </c>
      <c r="AT8" s="65">
        <f aca="true" t="shared" si="8" ref="AT8:AT18">(I8-G8)/G8*100</f>
        <v>-19.142775320584203</v>
      </c>
      <c r="AU8" s="65">
        <f aca="true" t="shared" si="9" ref="AU8:AU18">(K8-I8)/I8*100</f>
        <v>-7.61506434221401</v>
      </c>
      <c r="AV8" s="65">
        <f aca="true" t="shared" si="10" ref="AV8:AV18">(M8-K8)/K8*100</f>
        <v>-1.7228365250271505</v>
      </c>
      <c r="AW8" s="65">
        <f aca="true" t="shared" si="11" ref="AW8:AW18">(O8-M8)/M8*100</f>
        <v>-2.249517196206388</v>
      </c>
      <c r="AX8" s="65">
        <f aca="true" t="shared" si="12" ref="AX8:AX16">(Q8-O8)/O8*100</f>
        <v>5.458769480164212</v>
      </c>
      <c r="AY8" s="65">
        <f aca="true" t="shared" si="13" ref="AY8:AY18">(S8-Q8)/Q8*100</f>
        <v>-10.750514357100927</v>
      </c>
      <c r="AZ8" s="65">
        <f aca="true" t="shared" si="14" ref="AZ8:AZ18">(U8-S8)/S8*100</f>
        <v>-6.440569844459594</v>
      </c>
      <c r="BA8" s="65">
        <f aca="true" t="shared" si="15" ref="BA8:BA15">(W8-U8)/U8*100</f>
        <v>8.792370159072794</v>
      </c>
      <c r="BB8" s="65">
        <f t="shared" si="0"/>
        <v>-12.503055959442595</v>
      </c>
      <c r="BC8" s="65">
        <f>(AA8-Y8)/Y8*100</f>
        <v>-12.38390092879256</v>
      </c>
      <c r="BD8" s="65">
        <f aca="true" t="shared" si="16" ref="BD8:BD14">(AC8-AA8)/AA8*100</f>
        <v>10.60070671378092</v>
      </c>
      <c r="BE8" s="65">
        <f t="shared" si="1"/>
        <v>-1.2779552715655018</v>
      </c>
      <c r="BF8" s="65">
        <f t="shared" si="2"/>
        <v>21.682847896440137</v>
      </c>
      <c r="BG8" s="65">
        <f t="shared" si="2"/>
        <v>23.936170212765955</v>
      </c>
      <c r="BH8" s="65">
        <f t="shared" si="3"/>
        <v>13.09012875536481</v>
      </c>
      <c r="BI8" s="65">
        <f t="shared" si="4"/>
        <v>-0.5692599620493439</v>
      </c>
      <c r="BJ8" s="65">
        <f t="shared" si="5"/>
        <v>-5.5343511450381655</v>
      </c>
      <c r="BK8" s="65">
        <f t="shared" si="5"/>
        <v>-92.32323232323233</v>
      </c>
      <c r="BL8" s="65">
        <f t="shared" si="5"/>
        <v>942.1052631578949</v>
      </c>
      <c r="BM8" s="65">
        <f t="shared" si="5"/>
        <v>42.92929292929293</v>
      </c>
    </row>
    <row r="9" spans="1:65" ht="15">
      <c r="A9" s="50" t="s">
        <v>28</v>
      </c>
      <c r="B9" s="13">
        <v>49.7</v>
      </c>
      <c r="C9" s="13">
        <f>+B9/Index!$B$13</f>
        <v>84.91749163639595</v>
      </c>
      <c r="D9" s="13">
        <v>59.1</v>
      </c>
      <c r="E9" s="13">
        <f>+D9/Index!$B$13</f>
        <v>100.978345185332</v>
      </c>
      <c r="F9" s="13">
        <v>37.832</v>
      </c>
      <c r="G9" s="13">
        <f>+F9/Index!$B$13</f>
        <v>64.6398097301435</v>
      </c>
      <c r="H9" s="13">
        <v>42.054</v>
      </c>
      <c r="I9" s="13">
        <f>+H9/Index!$B$13</f>
        <v>71.8535250156337</v>
      </c>
      <c r="J9" s="13">
        <v>47.600665</v>
      </c>
      <c r="K9" s="13">
        <f>+J9/Index!$B$13</f>
        <v>81.33056482946449</v>
      </c>
      <c r="L9" s="13">
        <f>M9*Index!$B$13</f>
        <v>38.895682</v>
      </c>
      <c r="M9" s="13">
        <v>66.45721832850938</v>
      </c>
      <c r="N9" s="13">
        <v>40.1</v>
      </c>
      <c r="O9" s="13">
        <v>68.49728844951255</v>
      </c>
      <c r="P9" s="52">
        <f>+Q9*Index!$B$13</f>
        <v>39.398188114473996</v>
      </c>
      <c r="Q9" s="13">
        <v>67.315801</v>
      </c>
      <c r="R9" s="52">
        <f>+S9*Index!$B$13</f>
        <v>33.56955789163</v>
      </c>
      <c r="S9" s="13">
        <v>57.356995</v>
      </c>
      <c r="T9" s="52">
        <f>+U9*Index!$B$13</f>
        <v>38.376472951578</v>
      </c>
      <c r="U9" s="13">
        <v>65.570097</v>
      </c>
      <c r="V9" s="52">
        <f>+W9*Index!$B$13</f>
        <v>38.890262170492</v>
      </c>
      <c r="W9" s="13">
        <v>66.447958</v>
      </c>
      <c r="X9" s="52">
        <f>+Y9*Index!$B$13</f>
        <v>36.58746097574803</v>
      </c>
      <c r="Y9" s="52">
        <v>62.51338855945768</v>
      </c>
      <c r="Z9" s="52">
        <f>+AA9*Index!$B$13</f>
        <v>38.628083999999994</v>
      </c>
      <c r="AA9" s="53">
        <v>66</v>
      </c>
      <c r="AB9" s="52">
        <f>+AC9*Index!$B$13</f>
        <v>33.067980999999996</v>
      </c>
      <c r="AC9" s="53">
        <v>56.5</v>
      </c>
      <c r="AD9" s="52">
        <f>+AE9*Index!$B$13</f>
        <v>38.042809999999996</v>
      </c>
      <c r="AE9" s="52">
        <v>65</v>
      </c>
      <c r="AF9" s="52">
        <f>+AG9*Index!$B$13</f>
        <v>47.3486666</v>
      </c>
      <c r="AG9" s="52">
        <v>80.9</v>
      </c>
      <c r="AH9" s="52">
        <f>+AI9*Index!$B$13</f>
        <v>50.39209139999999</v>
      </c>
      <c r="AI9" s="52">
        <v>86.1</v>
      </c>
      <c r="AJ9" s="52">
        <f>+AK9*Index!$B$13</f>
        <v>64.38014</v>
      </c>
      <c r="AK9" s="52">
        <v>110</v>
      </c>
      <c r="AL9" s="52"/>
      <c r="AM9" s="52">
        <v>96.6</v>
      </c>
      <c r="AN9" s="52">
        <v>25.6</v>
      </c>
      <c r="AO9" s="52">
        <v>8</v>
      </c>
      <c r="AP9" s="52">
        <v>69.1</v>
      </c>
      <c r="AQ9" s="52">
        <v>97.8</v>
      </c>
      <c r="AR9" s="65">
        <f t="shared" si="6"/>
        <v>18.913480885311866</v>
      </c>
      <c r="AS9" s="65">
        <f t="shared" si="7"/>
        <v>-35.98646362098138</v>
      </c>
      <c r="AT9" s="65">
        <f t="shared" si="8"/>
        <v>11.159864664833993</v>
      </c>
      <c r="AU9" s="65">
        <f t="shared" si="9"/>
        <v>13.189387454225518</v>
      </c>
      <c r="AV9" s="65">
        <f t="shared" si="10"/>
        <v>-18.287523924298117</v>
      </c>
      <c r="AW9" s="65">
        <f t="shared" si="11"/>
        <v>3.069749490444745</v>
      </c>
      <c r="AX9" s="65">
        <f t="shared" si="12"/>
        <v>-1.7248674746933974</v>
      </c>
      <c r="AY9" s="65">
        <f t="shared" si="13"/>
        <v>-14.794158061047208</v>
      </c>
      <c r="AZ9" s="65">
        <f t="shared" si="14"/>
        <v>14.319268295000473</v>
      </c>
      <c r="BA9" s="65">
        <f t="shared" si="15"/>
        <v>1.338813026309837</v>
      </c>
      <c r="BB9" s="65">
        <f t="shared" si="0"/>
        <v>-5.921279688598284</v>
      </c>
      <c r="BC9" s="65">
        <f aca="true" t="shared" si="17" ref="BC9:BC18">(AA9-Y9)/Y9*100</f>
        <v>5.577383534770533</v>
      </c>
      <c r="BD9" s="65">
        <f>(AC9-AA9)/AA9*100</f>
        <v>-14.393939393939394</v>
      </c>
      <c r="BE9" s="65">
        <f t="shared" si="1"/>
        <v>15.04424778761062</v>
      </c>
      <c r="BF9" s="65">
        <f t="shared" si="2"/>
        <v>24.46153846153847</v>
      </c>
      <c r="BG9" s="65">
        <f t="shared" si="2"/>
        <v>6.427688504326307</v>
      </c>
      <c r="BH9" s="65">
        <f t="shared" si="3"/>
        <v>27.75842044134728</v>
      </c>
      <c r="BI9" s="65">
        <f t="shared" si="4"/>
        <v>-12.181818181818187</v>
      </c>
      <c r="BJ9" s="65">
        <f t="shared" si="5"/>
        <v>-73.49896480331265</v>
      </c>
      <c r="BK9" s="65">
        <f t="shared" si="5"/>
        <v>-68.75</v>
      </c>
      <c r="BL9" s="65">
        <f t="shared" si="5"/>
        <v>763.7499999999999</v>
      </c>
      <c r="BM9" s="65">
        <f t="shared" si="5"/>
        <v>41.53400868306802</v>
      </c>
    </row>
    <row r="10" spans="1:65" ht="15">
      <c r="A10" s="50" t="s">
        <v>29</v>
      </c>
      <c r="B10" s="13">
        <v>89.9</v>
      </c>
      <c r="C10" s="13">
        <f>+B10/Index!$B$13</f>
        <v>153.60326957971824</v>
      </c>
      <c r="D10" s="13">
        <v>77</v>
      </c>
      <c r="E10" s="13">
        <f>+D10/Index!$B$13</f>
        <v>131.56231098596555</v>
      </c>
      <c r="F10" s="13">
        <v>67.057</v>
      </c>
      <c r="G10" s="13">
        <f>+F10/Index!$B$13</f>
        <v>114.57368685436224</v>
      </c>
      <c r="H10" s="13">
        <v>72.067</v>
      </c>
      <c r="I10" s="13">
        <f>+H10/Index!$B$13</f>
        <v>123.13378007565687</v>
      </c>
      <c r="J10" s="13">
        <v>61.962851</v>
      </c>
      <c r="K10" s="13">
        <f>+J10/Index!$B$13</f>
        <v>105.86981653037724</v>
      </c>
      <c r="L10" s="13">
        <f>M10*Index!$B$13</f>
        <v>74.456423</v>
      </c>
      <c r="M10" s="13">
        <v>127.21635165751427</v>
      </c>
      <c r="N10" s="13">
        <v>72.4</v>
      </c>
      <c r="O10" s="13">
        <v>123.65697604882502</v>
      </c>
      <c r="P10" s="52">
        <f>+Q10*Index!$B$13</f>
        <v>63.075589420782</v>
      </c>
      <c r="Q10" s="13">
        <v>107.771043</v>
      </c>
      <c r="R10" s="52">
        <f>+S10*Index!$B$13</f>
        <v>62.879449471532</v>
      </c>
      <c r="S10" s="13">
        <v>107.435918</v>
      </c>
      <c r="T10" s="52">
        <f>+U10*Index!$B$13</f>
        <v>52.115054361818</v>
      </c>
      <c r="U10" s="13">
        <v>89.043857</v>
      </c>
      <c r="V10" s="52">
        <f>+W10*Index!$B$13</f>
        <v>80.00579612783713</v>
      </c>
      <c r="W10" s="13">
        <v>136.698018582471</v>
      </c>
      <c r="X10" s="52">
        <f>+Y10*Index!$B$13</f>
        <v>67.09748078454207</v>
      </c>
      <c r="Y10" s="52">
        <v>114.64285238117886</v>
      </c>
      <c r="Z10" s="52">
        <f>+AA10*Index!$B$13</f>
        <v>64.6142496</v>
      </c>
      <c r="AA10" s="53">
        <v>110.4</v>
      </c>
      <c r="AB10" s="52">
        <f>+AC10*Index!$B$13</f>
        <v>77.7829146</v>
      </c>
      <c r="AC10" s="53">
        <v>132.9</v>
      </c>
      <c r="AD10" s="52">
        <f>+AE10*Index!$B$13</f>
        <v>76.37825699999999</v>
      </c>
      <c r="AE10" s="52">
        <v>130.5</v>
      </c>
      <c r="AF10" s="52">
        <f>+AG10*Index!$B$13</f>
        <v>80.7092846</v>
      </c>
      <c r="AG10" s="52">
        <v>137.9</v>
      </c>
      <c r="AH10" s="52">
        <f>+AI10*Index!$B$13</f>
        <v>110.96795039999999</v>
      </c>
      <c r="AI10" s="52">
        <v>189.6</v>
      </c>
      <c r="AJ10" s="52">
        <f>+AK10*Index!$B$13</f>
        <v>106.1687036</v>
      </c>
      <c r="AK10" s="52">
        <v>181.4</v>
      </c>
      <c r="AL10" s="52"/>
      <c r="AM10" s="52">
        <v>186.6</v>
      </c>
      <c r="AN10" s="52">
        <v>0</v>
      </c>
      <c r="AO10" s="52">
        <v>31.7</v>
      </c>
      <c r="AP10" s="52">
        <v>185.1</v>
      </c>
      <c r="AQ10" s="52">
        <v>217.6</v>
      </c>
      <c r="AR10" s="65">
        <f t="shared" si="6"/>
        <v>-14.349276974416028</v>
      </c>
      <c r="AS10" s="65">
        <f t="shared" si="7"/>
        <v>-12.912987012987012</v>
      </c>
      <c r="AT10" s="65">
        <f t="shared" si="8"/>
        <v>7.471255797306764</v>
      </c>
      <c r="AU10" s="65">
        <f t="shared" si="9"/>
        <v>-14.020493429725109</v>
      </c>
      <c r="AV10" s="65">
        <f t="shared" si="10"/>
        <v>20.16300379722682</v>
      </c>
      <c r="AW10" s="65">
        <f t="shared" si="11"/>
        <v>-2.7978915935835285</v>
      </c>
      <c r="AX10" s="65">
        <f t="shared" si="12"/>
        <v>-12.846774647434827</v>
      </c>
      <c r="AY10" s="65">
        <f t="shared" si="13"/>
        <v>-0.3109601528121102</v>
      </c>
      <c r="AZ10" s="65">
        <f t="shared" si="14"/>
        <v>-17.119098847370577</v>
      </c>
      <c r="BA10" s="65">
        <f t="shared" si="15"/>
        <v>53.51762961309168</v>
      </c>
      <c r="BB10" s="65">
        <f t="shared" si="0"/>
        <v>-16.134225228719092</v>
      </c>
      <c r="BC10" s="65">
        <f t="shared" si="17"/>
        <v>-3.700930579668137</v>
      </c>
      <c r="BD10" s="65">
        <f t="shared" si="16"/>
        <v>20.380434782608695</v>
      </c>
      <c r="BE10" s="65">
        <f t="shared" si="1"/>
        <v>-1.8058690744921038</v>
      </c>
      <c r="BF10" s="65">
        <f t="shared" si="2"/>
        <v>5.670498084291192</v>
      </c>
      <c r="BG10" s="65">
        <f t="shared" si="2"/>
        <v>37.49093546047859</v>
      </c>
      <c r="BH10" s="65">
        <f t="shared" si="3"/>
        <v>-4.3248945147679265</v>
      </c>
      <c r="BI10" s="65">
        <f t="shared" si="4"/>
        <v>2.8665931642778326</v>
      </c>
      <c r="BJ10" s="65">
        <f t="shared" si="5"/>
        <v>-100</v>
      </c>
      <c r="BK10" s="65" t="e">
        <f t="shared" si="5"/>
        <v>#DIV/0!</v>
      </c>
      <c r="BL10" s="65">
        <f t="shared" si="5"/>
        <v>483.9116719242902</v>
      </c>
      <c r="BM10" s="65">
        <f t="shared" si="5"/>
        <v>17.558076715289033</v>
      </c>
    </row>
    <row r="11" spans="1:65" ht="15">
      <c r="A11" s="50" t="s">
        <v>30</v>
      </c>
      <c r="B11" s="13">
        <v>139.1</v>
      </c>
      <c r="C11" s="13">
        <f>+B11/Index!$B$13</f>
        <v>237.6664604954261</v>
      </c>
      <c r="D11" s="13">
        <v>119.5</v>
      </c>
      <c r="E11" s="13">
        <f>+D11/Index!$B$13</f>
        <v>204.17787224445303</v>
      </c>
      <c r="F11" s="13">
        <v>92.518</v>
      </c>
      <c r="G11" s="13">
        <f>+F11/Index!$B$13</f>
        <v>158.07638815324106</v>
      </c>
      <c r="H11" s="13">
        <v>99.483</v>
      </c>
      <c r="I11" s="13">
        <f>+H11/Index!$B$13</f>
        <v>169.97679719242612</v>
      </c>
      <c r="J11" s="13">
        <v>105.3874</v>
      </c>
      <c r="K11" s="13">
        <f>+J11/Index!$B$13</f>
        <v>180.06506354288763</v>
      </c>
      <c r="L11" s="13">
        <f>M11*Index!$B$13</f>
        <v>111.862889</v>
      </c>
      <c r="M11" s="13">
        <v>191.12909338190317</v>
      </c>
      <c r="N11" s="13">
        <v>119.8</v>
      </c>
      <c r="O11" s="13">
        <v>204.6136459162717</v>
      </c>
      <c r="P11" s="52">
        <f>+Q11*Index!$B$13</f>
        <v>111.967828404682</v>
      </c>
      <c r="Q11" s="13">
        <v>191.308393</v>
      </c>
      <c r="R11" s="52">
        <f>+S11*Index!$B$13</f>
        <v>92.55548671001199</v>
      </c>
      <c r="S11" s="13">
        <v>158.140438</v>
      </c>
      <c r="T11" s="52">
        <f>+U11*Index!$B$13</f>
        <v>96.433659137786</v>
      </c>
      <c r="U11" s="13">
        <v>164.766689</v>
      </c>
      <c r="V11" s="52">
        <f>+W11*Index!$B$13</f>
        <v>109.505822404844</v>
      </c>
      <c r="W11" s="13">
        <v>187.101806</v>
      </c>
      <c r="X11" s="52">
        <f>+Y11*Index!$B$13</f>
        <v>125.43027897348463</v>
      </c>
      <c r="Y11" s="13">
        <v>214.31035544631172</v>
      </c>
      <c r="Z11" s="52">
        <f>+AA11*Index!$B$13</f>
        <v>118.28387539999999</v>
      </c>
      <c r="AA11" s="53">
        <v>202.1</v>
      </c>
      <c r="AB11" s="52">
        <f>+AC11*Index!$B$13</f>
        <v>131.1599034</v>
      </c>
      <c r="AC11" s="54">
        <v>224.1</v>
      </c>
      <c r="AD11" s="52">
        <f>+AE11*Index!$B$13</f>
        <v>127.06298539999999</v>
      </c>
      <c r="AE11" s="13">
        <v>217.1</v>
      </c>
      <c r="AF11" s="52">
        <f>+AG11*Index!$B$13</f>
        <v>143.21654779999997</v>
      </c>
      <c r="AG11" s="13">
        <v>244.7</v>
      </c>
      <c r="AH11" s="52">
        <f>+AI11*Index!$B$13</f>
        <v>170.607371</v>
      </c>
      <c r="AI11" s="13">
        <v>291.5</v>
      </c>
      <c r="AJ11" s="52">
        <f>+AK11*Index!$B$13</f>
        <v>172.48024779999997</v>
      </c>
      <c r="AK11" s="13">
        <v>294.7</v>
      </c>
      <c r="AL11" s="13"/>
      <c r="AM11" s="13">
        <v>277.6</v>
      </c>
      <c r="AN11" s="13">
        <v>0</v>
      </c>
      <c r="AO11" s="13">
        <v>76.7</v>
      </c>
      <c r="AP11" s="13">
        <v>221</v>
      </c>
      <c r="AQ11" s="13">
        <v>311</v>
      </c>
      <c r="AR11" s="65">
        <f t="shared" si="6"/>
        <v>-14.090582314881386</v>
      </c>
      <c r="AS11" s="65">
        <f t="shared" si="7"/>
        <v>-22.579079497907948</v>
      </c>
      <c r="AT11" s="65">
        <f t="shared" si="8"/>
        <v>7.52826477009879</v>
      </c>
      <c r="AU11" s="65">
        <f t="shared" si="9"/>
        <v>5.935084386277062</v>
      </c>
      <c r="AV11" s="65">
        <f t="shared" si="10"/>
        <v>6.144462241216677</v>
      </c>
      <c r="AW11" s="65">
        <f t="shared" si="11"/>
        <v>7.055206664651767</v>
      </c>
      <c r="AX11" s="65">
        <f t="shared" si="12"/>
        <v>-6.502622470114357</v>
      </c>
      <c r="AY11" s="65">
        <f t="shared" si="13"/>
        <v>-17.337428055234362</v>
      </c>
      <c r="AZ11" s="65">
        <f t="shared" si="14"/>
        <v>4.190105379624676</v>
      </c>
      <c r="BA11" s="65">
        <f t="shared" si="15"/>
        <v>13.555602249190063</v>
      </c>
      <c r="BB11" s="65">
        <f t="shared" si="0"/>
        <v>14.542109468634262</v>
      </c>
      <c r="BC11" s="65">
        <f>(AA11-Y11)/Y11*100</f>
        <v>-5.697510706322644</v>
      </c>
      <c r="BD11" s="65">
        <f t="shared" si="16"/>
        <v>10.885700148441366</v>
      </c>
      <c r="BE11" s="65">
        <f t="shared" si="1"/>
        <v>-3.1236055332440875</v>
      </c>
      <c r="BF11" s="65">
        <f t="shared" si="2"/>
        <v>12.713035467526485</v>
      </c>
      <c r="BG11" s="65">
        <f t="shared" si="2"/>
        <v>19.125459746628547</v>
      </c>
      <c r="BH11" s="65">
        <f t="shared" si="3"/>
        <v>1.097770154373924</v>
      </c>
      <c r="BI11" s="65">
        <f t="shared" si="4"/>
        <v>-5.802511028164224</v>
      </c>
      <c r="BJ11" s="65">
        <f t="shared" si="5"/>
        <v>-100</v>
      </c>
      <c r="BK11" s="65" t="e">
        <f t="shared" si="5"/>
        <v>#DIV/0!</v>
      </c>
      <c r="BL11" s="65">
        <f t="shared" si="5"/>
        <v>188.135593220339</v>
      </c>
      <c r="BM11" s="65">
        <f t="shared" si="5"/>
        <v>40.723981900452486</v>
      </c>
    </row>
    <row r="12" spans="1:65" ht="15">
      <c r="A12" s="50" t="s">
        <v>31</v>
      </c>
      <c r="B12" s="13">
        <v>157.4</v>
      </c>
      <c r="C12" s="13">
        <f>+B12/Index!$B$13</f>
        <v>268.9338668726101</v>
      </c>
      <c r="D12" s="13">
        <v>139.318</v>
      </c>
      <c r="E12" s="13">
        <f>+D12/Index!$B$13</f>
        <v>238.0389356096461</v>
      </c>
      <c r="F12" s="13">
        <v>114.786</v>
      </c>
      <c r="G12" s="13">
        <f>+F12/Index!$B$13</f>
        <v>196.12352504980575</v>
      </c>
      <c r="H12" s="13">
        <v>109.3</v>
      </c>
      <c r="I12" s="13">
        <f>+H12/Index!$B$13</f>
        <v>186.75013754241604</v>
      </c>
      <c r="J12" s="13">
        <v>113.32366</v>
      </c>
      <c r="K12" s="13">
        <f>+J12/Index!$B$13</f>
        <v>193.62496881802372</v>
      </c>
      <c r="L12" s="13">
        <f>M12*Index!$B$13</f>
        <v>117.671681</v>
      </c>
      <c r="M12" s="13">
        <v>201.0540037657576</v>
      </c>
      <c r="N12" s="13">
        <v>121.4</v>
      </c>
      <c r="O12" s="13">
        <v>207.4494253973353</v>
      </c>
      <c r="P12" s="52">
        <f>+Q12*Index!$B$13</f>
        <v>134.367073818624</v>
      </c>
      <c r="Q12" s="13">
        <v>229.579776</v>
      </c>
      <c r="R12" s="52">
        <f>+S12*Index!$B$13</f>
        <v>102.634836160946</v>
      </c>
      <c r="S12" s="13">
        <v>175.362029</v>
      </c>
      <c r="T12" s="52">
        <f>+U12*Index!$B$13</f>
        <v>114.3057104310384</v>
      </c>
      <c r="U12" s="13">
        <v>195.3029016</v>
      </c>
      <c r="V12" s="52">
        <f>+W12*Index!$B$13</f>
        <v>128.74291416838855</v>
      </c>
      <c r="W12" s="13">
        <v>219.970328715078</v>
      </c>
      <c r="X12" s="52">
        <f>+Y12*Index!$B$13</f>
        <v>148.92617359548493</v>
      </c>
      <c r="Y12" s="13">
        <v>254.45547486388418</v>
      </c>
      <c r="Z12" s="52">
        <f>+AA12*Index!$B$13</f>
        <v>152.0541852</v>
      </c>
      <c r="AA12" s="53">
        <v>259.8</v>
      </c>
      <c r="AB12" s="52">
        <f>+AC12*Index!$B$13</f>
        <v>177.45507679999997</v>
      </c>
      <c r="AC12" s="54">
        <v>303.2</v>
      </c>
      <c r="AD12" s="52">
        <f>+AE12*Index!$B$13</f>
        <v>151.58596599999998</v>
      </c>
      <c r="AE12" s="13">
        <v>259</v>
      </c>
      <c r="AF12" s="52">
        <f>+AG12*Index!$B$13</f>
        <v>176.167474</v>
      </c>
      <c r="AG12" s="13">
        <v>301</v>
      </c>
      <c r="AH12" s="52">
        <f>+AI12*Index!$B$13</f>
        <v>203.20713279999998</v>
      </c>
      <c r="AI12" s="13">
        <v>347.2</v>
      </c>
      <c r="AJ12" s="52">
        <f>+AK12*Index!$B$13</f>
        <v>209.35250979999998</v>
      </c>
      <c r="AK12" s="13">
        <v>357.7</v>
      </c>
      <c r="AL12" s="13"/>
      <c r="AM12" s="13">
        <v>350.4</v>
      </c>
      <c r="AN12" s="13">
        <v>6.7</v>
      </c>
      <c r="AO12" s="13">
        <v>135.8</v>
      </c>
      <c r="AP12" s="13">
        <v>292.7</v>
      </c>
      <c r="AQ12" s="13">
        <v>361.5</v>
      </c>
      <c r="AR12" s="65">
        <f t="shared" si="6"/>
        <v>-11.48792884371029</v>
      </c>
      <c r="AS12" s="65">
        <f t="shared" si="7"/>
        <v>-17.60863635711107</v>
      </c>
      <c r="AT12" s="65">
        <f t="shared" si="8"/>
        <v>-4.779328489537055</v>
      </c>
      <c r="AU12" s="65">
        <f t="shared" si="9"/>
        <v>3.681299176578231</v>
      </c>
      <c r="AV12" s="65">
        <f t="shared" si="10"/>
        <v>3.8368166012287355</v>
      </c>
      <c r="AW12" s="65">
        <f t="shared" si="11"/>
        <v>3.1809471643393894</v>
      </c>
      <c r="AX12" s="65">
        <f t="shared" si="12"/>
        <v>10.66782930840983</v>
      </c>
      <c r="AY12" s="65">
        <f t="shared" si="13"/>
        <v>-23.616081496655873</v>
      </c>
      <c r="AZ12" s="65">
        <f t="shared" si="14"/>
        <v>11.371260194531626</v>
      </c>
      <c r="BA12" s="65">
        <f t="shared" si="15"/>
        <v>12.630343386090276</v>
      </c>
      <c r="BB12" s="65">
        <f t="shared" si="0"/>
        <v>15.677180804450177</v>
      </c>
      <c r="BC12" s="65">
        <f t="shared" si="17"/>
        <v>2.1003773406623614</v>
      </c>
      <c r="BD12" s="65">
        <f t="shared" si="16"/>
        <v>16.70515781370284</v>
      </c>
      <c r="BE12" s="65">
        <f t="shared" si="1"/>
        <v>-14.577836411609496</v>
      </c>
      <c r="BF12" s="65">
        <f t="shared" si="2"/>
        <v>16.216216216216218</v>
      </c>
      <c r="BG12" s="65">
        <f t="shared" si="2"/>
        <v>15.348837209302316</v>
      </c>
      <c r="BH12" s="65">
        <f t="shared" si="3"/>
        <v>3.024193548387097</v>
      </c>
      <c r="BI12" s="65">
        <f t="shared" si="4"/>
        <v>-2.0408163265306154</v>
      </c>
      <c r="BJ12" s="65">
        <f t="shared" si="5"/>
        <v>-98.087899543379</v>
      </c>
      <c r="BK12" s="65">
        <f t="shared" si="5"/>
        <v>1926.865671641791</v>
      </c>
      <c r="BL12" s="65">
        <f aca="true" t="shared" si="18" ref="BL12:BL19">(AP12-AO12)/AO12*100</f>
        <v>115.53755522827684</v>
      </c>
      <c r="BM12" s="65">
        <f t="shared" si="5"/>
        <v>23.505295524427748</v>
      </c>
    </row>
    <row r="13" spans="1:65" ht="15">
      <c r="A13" s="50" t="s">
        <v>32</v>
      </c>
      <c r="B13" s="13">
        <v>191.984</v>
      </c>
      <c r="C13" s="13">
        <f>+B13/Index!$B$13</f>
        <v>328.0241391211638</v>
      </c>
      <c r="D13" s="13">
        <v>160.686</v>
      </c>
      <c r="E13" s="13">
        <f>+D13/Index!$B$13</f>
        <v>274.54833120897223</v>
      </c>
      <c r="F13" s="13">
        <v>152.419</v>
      </c>
      <c r="G13" s="13">
        <f>+F13/Index!$B$13</f>
        <v>260.4233230931154</v>
      </c>
      <c r="H13" s="13">
        <v>135.1</v>
      </c>
      <c r="I13" s="13">
        <f>+H13/Index!$B$13</f>
        <v>230.83205472992137</v>
      </c>
      <c r="J13" s="13">
        <v>140.10051732</v>
      </c>
      <c r="K13" s="13">
        <f>+J13/Index!$B$13</f>
        <v>239.37594583049992</v>
      </c>
      <c r="L13" s="13">
        <f>M13*Index!$B$13</f>
        <v>155.015122</v>
      </c>
      <c r="M13" s="13">
        <v>264.85906088430374</v>
      </c>
      <c r="N13" s="13">
        <f>(O13/1.7086)</f>
        <v>168.13058183495886</v>
      </c>
      <c r="O13" s="13">
        <v>287.2679121232107</v>
      </c>
      <c r="P13" s="52">
        <f>+Q13*Index!$B$13</f>
        <v>159.73118387409397</v>
      </c>
      <c r="Q13" s="13">
        <v>272.916931</v>
      </c>
      <c r="R13" s="52">
        <f>+S13*Index!$B$13</f>
        <v>136.096322037928</v>
      </c>
      <c r="S13" s="13">
        <v>232.534372</v>
      </c>
      <c r="T13" s="52">
        <f>+U13*Index!$B$13</f>
        <v>135.259067096338</v>
      </c>
      <c r="U13" s="13">
        <v>231.103837</v>
      </c>
      <c r="V13" s="52">
        <f>+W13*Index!$B$13</f>
        <v>160.6254628083329</v>
      </c>
      <c r="W13" s="13">
        <v>274.444897276033</v>
      </c>
      <c r="X13" s="52">
        <f>+Y13*Index!$B$13</f>
        <v>176.48642842101935</v>
      </c>
      <c r="Y13" s="13">
        <v>301.544965983487</v>
      </c>
      <c r="Z13" s="52">
        <f>+AA13*Index!$B$13</f>
        <v>198.1737764</v>
      </c>
      <c r="AA13" s="53">
        <v>338.6</v>
      </c>
      <c r="AB13" s="52">
        <f>+AC13*Index!$B$13</f>
        <v>187.99000879999997</v>
      </c>
      <c r="AC13" s="54">
        <v>321.2</v>
      </c>
      <c r="AD13" s="52">
        <f>+AE13*Index!$B$13</f>
        <v>200.2222354</v>
      </c>
      <c r="AE13" s="13">
        <v>342.1</v>
      </c>
      <c r="AF13" s="52">
        <f>+AG13*Index!$B$13</f>
        <v>235.39720279999997</v>
      </c>
      <c r="AG13" s="13">
        <v>402.2</v>
      </c>
      <c r="AH13" s="52">
        <f>+AI13*Index!$B$13</f>
        <v>249.15114179999998</v>
      </c>
      <c r="AI13" s="13">
        <v>425.7</v>
      </c>
      <c r="AJ13" s="52">
        <f>+AK13*Index!$B$13</f>
        <v>249.6778884</v>
      </c>
      <c r="AK13" s="13">
        <v>426.6</v>
      </c>
      <c r="AL13" s="13"/>
      <c r="AM13" s="13">
        <v>422</v>
      </c>
      <c r="AN13" s="13">
        <v>42.5</v>
      </c>
      <c r="AO13" s="13">
        <v>245.7</v>
      </c>
      <c r="AP13" s="13">
        <v>381.7</v>
      </c>
      <c r="AQ13" s="13">
        <v>454.6</v>
      </c>
      <c r="AR13" s="65">
        <f t="shared" si="6"/>
        <v>-16.302400200016667</v>
      </c>
      <c r="AS13" s="65">
        <f t="shared" si="7"/>
        <v>-5.144816598832494</v>
      </c>
      <c r="AT13" s="65">
        <f t="shared" si="8"/>
        <v>-11.362756611708532</v>
      </c>
      <c r="AU13" s="65">
        <f t="shared" si="9"/>
        <v>3.701345166543308</v>
      </c>
      <c r="AV13" s="65">
        <f t="shared" si="10"/>
        <v>10.645645687327416</v>
      </c>
      <c r="AW13" s="65">
        <f t="shared" si="11"/>
        <v>8.460670049983914</v>
      </c>
      <c r="AX13" s="65">
        <f t="shared" si="12"/>
        <v>-4.995678430334226</v>
      </c>
      <c r="AY13" s="65">
        <f t="shared" si="13"/>
        <v>-14.796648508406388</v>
      </c>
      <c r="AZ13" s="65">
        <f t="shared" si="14"/>
        <v>-0.6151929229628006</v>
      </c>
      <c r="BA13" s="65">
        <f t="shared" si="15"/>
        <v>18.753933659713738</v>
      </c>
      <c r="BB13" s="65">
        <f t="shared" si="0"/>
        <v>9.874502669363576</v>
      </c>
      <c r="BC13" s="65">
        <f t="shared" si="17"/>
        <v>12.288394168895604</v>
      </c>
      <c r="BD13" s="65">
        <f t="shared" si="16"/>
        <v>-5.138806851742479</v>
      </c>
      <c r="BE13" s="65">
        <f>(AE13-AC13)/AC13*100</f>
        <v>6.506849315068504</v>
      </c>
      <c r="BF13" s="65">
        <f t="shared" si="2"/>
        <v>17.56796258403974</v>
      </c>
      <c r="BG13" s="65">
        <f t="shared" si="2"/>
        <v>5.842864246643463</v>
      </c>
      <c r="BH13" s="65">
        <f t="shared" si="3"/>
        <v>0.21141649048626596</v>
      </c>
      <c r="BI13" s="65">
        <f t="shared" si="4"/>
        <v>-1.0782934833567797</v>
      </c>
      <c r="BJ13" s="65">
        <f t="shared" si="5"/>
        <v>-89.92890995260665</v>
      </c>
      <c r="BK13" s="65">
        <f t="shared" si="5"/>
        <v>478.11764705882354</v>
      </c>
      <c r="BL13" s="65">
        <f t="shared" si="18"/>
        <v>55.35205535205535</v>
      </c>
      <c r="BM13" s="65">
        <f t="shared" si="5"/>
        <v>19.09876866649202</v>
      </c>
    </row>
    <row r="14" spans="1:65" s="9" customFormat="1" ht="15">
      <c r="A14" s="50" t="s">
        <v>33</v>
      </c>
      <c r="B14" s="13">
        <v>204.96</v>
      </c>
      <c r="C14" s="13">
        <f>+B14/Index!$B$13</f>
        <v>350.19495142446107</v>
      </c>
      <c r="D14" s="13">
        <v>153.764</v>
      </c>
      <c r="E14" s="13">
        <f>+D14/Index!$B$13</f>
        <v>262.72139203176636</v>
      </c>
      <c r="F14" s="13">
        <v>165.294</v>
      </c>
      <c r="G14" s="13">
        <f>+F14/Index!$B$13</f>
        <v>282.42156665083365</v>
      </c>
      <c r="H14" s="13">
        <v>148.1</v>
      </c>
      <c r="I14" s="13">
        <f>+H14/Index!$B$13</f>
        <v>253.04387346781166</v>
      </c>
      <c r="J14" s="13">
        <v>161.316051</v>
      </c>
      <c r="K14" s="13">
        <f>+J14/Index!$B$13</f>
        <v>275.6248372557127</v>
      </c>
      <c r="L14" s="13">
        <f>M14*Index!$B$13</f>
        <v>155.002039</v>
      </c>
      <c r="M14" s="13">
        <v>264.83670725164626</v>
      </c>
      <c r="N14" s="13">
        <v>179.1</v>
      </c>
      <c r="O14" s="13">
        <v>305.96474300925723</v>
      </c>
      <c r="P14" s="52">
        <f>+Q14*Index!$B$13</f>
        <v>162.71026716217798</v>
      </c>
      <c r="Q14" s="13">
        <v>278.006997</v>
      </c>
      <c r="R14" s="52">
        <f>+S14*Index!$B$13</f>
        <v>137.398923654726</v>
      </c>
      <c r="S14" s="13">
        <v>234.759999</v>
      </c>
      <c r="T14" s="52">
        <f>+U14*Index!$B$13</f>
        <v>141.105895828938</v>
      </c>
      <c r="U14" s="13">
        <v>241.093737</v>
      </c>
      <c r="V14" s="52">
        <f>+W14*Index!$B$13</f>
        <v>156.26679511645114</v>
      </c>
      <c r="W14" s="13">
        <v>266.997671375204</v>
      </c>
      <c r="X14" s="52">
        <f>+Y14*Index!$B$13</f>
        <v>182.65510825274234</v>
      </c>
      <c r="Y14" s="13">
        <v>312.084781235357</v>
      </c>
      <c r="Z14" s="52">
        <f>+AA14*Index!$B$13</f>
        <v>204.553263</v>
      </c>
      <c r="AA14" s="53">
        <v>349.5</v>
      </c>
      <c r="AB14" s="52">
        <f>+AC14*Index!$B$13</f>
        <v>189.8043582</v>
      </c>
      <c r="AC14" s="54">
        <v>324.3</v>
      </c>
      <c r="AD14" s="52">
        <f>+AE14*Index!$B$13</f>
        <v>209.820729</v>
      </c>
      <c r="AE14" s="13">
        <v>358.5</v>
      </c>
      <c r="AF14" s="52">
        <f>+AG14*Index!$B$13</f>
        <v>229.5444628</v>
      </c>
      <c r="AG14" s="13">
        <v>392.2</v>
      </c>
      <c r="AH14" s="52">
        <f>+AI14*Index!$B$13</f>
        <v>247.9220664</v>
      </c>
      <c r="AI14" s="13">
        <v>423.6</v>
      </c>
      <c r="AJ14" s="52">
        <f>+AK14*Index!$B$13</f>
        <v>250.6143268</v>
      </c>
      <c r="AK14" s="13">
        <v>428.2</v>
      </c>
      <c r="AL14" s="13"/>
      <c r="AM14" s="13">
        <v>431.6</v>
      </c>
      <c r="AN14" s="13">
        <v>71.1</v>
      </c>
      <c r="AO14" s="13">
        <v>272.5</v>
      </c>
      <c r="AP14" s="13">
        <v>399.7</v>
      </c>
      <c r="AQ14" s="13"/>
      <c r="AR14" s="65">
        <f t="shared" si="6"/>
        <v>-24.978532396565182</v>
      </c>
      <c r="AS14" s="65">
        <f t="shared" si="7"/>
        <v>7.498504201243458</v>
      </c>
      <c r="AT14" s="65">
        <f t="shared" si="8"/>
        <v>-10.402071460549088</v>
      </c>
      <c r="AU14" s="65">
        <f t="shared" si="9"/>
        <v>8.923734638757585</v>
      </c>
      <c r="AV14" s="65">
        <f t="shared" si="10"/>
        <v>-3.9140630835303405</v>
      </c>
      <c r="AW14" s="65">
        <f t="shared" si="11"/>
        <v>15.529582807617132</v>
      </c>
      <c r="AX14" s="65">
        <f t="shared" si="12"/>
        <v>-9.137571124791766</v>
      </c>
      <c r="AY14" s="65">
        <f t="shared" si="13"/>
        <v>-15.556082568670032</v>
      </c>
      <c r="AZ14" s="65">
        <f t="shared" si="14"/>
        <v>2.6979630375616126</v>
      </c>
      <c r="BA14" s="65">
        <f t="shared" si="15"/>
        <v>10.744341473791161</v>
      </c>
      <c r="BB14" s="65">
        <f t="shared" si="0"/>
        <v>16.886705276464163</v>
      </c>
      <c r="BC14" s="65">
        <f t="shared" si="17"/>
        <v>11.988799523173963</v>
      </c>
      <c r="BD14" s="65">
        <f t="shared" si="16"/>
        <v>-7.210300429184546</v>
      </c>
      <c r="BE14" s="65">
        <f>(AE14-AC14)/AC14*100</f>
        <v>10.54579093432007</v>
      </c>
      <c r="BF14" s="65">
        <f t="shared" si="2"/>
        <v>9.40027894002789</v>
      </c>
      <c r="BG14" s="65">
        <f t="shared" si="2"/>
        <v>8.00611932687405</v>
      </c>
      <c r="BH14" s="65">
        <f t="shared" si="3"/>
        <v>1.0859301227573102</v>
      </c>
      <c r="BI14" s="65">
        <f t="shared" si="4"/>
        <v>0.7940214852872569</v>
      </c>
      <c r="BJ14" s="65">
        <f t="shared" si="5"/>
        <v>-83.52641334569046</v>
      </c>
      <c r="BK14" s="65">
        <f t="shared" si="5"/>
        <v>283.26300984528837</v>
      </c>
      <c r="BL14" s="65">
        <f t="shared" si="18"/>
        <v>46.678899082568805</v>
      </c>
      <c r="BM14" s="65"/>
    </row>
    <row r="15" spans="1:65" s="9" customFormat="1" ht="15">
      <c r="A15" s="50" t="s">
        <v>34</v>
      </c>
      <c r="B15" s="13">
        <v>176.3</v>
      </c>
      <c r="C15" s="13">
        <f>+B15/Index!$B$13</f>
        <v>301.22643411461985</v>
      </c>
      <c r="D15" s="13">
        <v>157.365</v>
      </c>
      <c r="E15" s="13">
        <f>+D15/Index!$B$13</f>
        <v>268.874065822162</v>
      </c>
      <c r="F15" s="13">
        <v>134.104</v>
      </c>
      <c r="G15" s="13">
        <f>+F15/Index!$B$13</f>
        <v>229.13028769431074</v>
      </c>
      <c r="H15" s="13">
        <v>141.2</v>
      </c>
      <c r="I15" s="13">
        <f>+H15/Index!$B$13</f>
        <v>241.25452352231605</v>
      </c>
      <c r="J15" s="13">
        <v>137.89803488</v>
      </c>
      <c r="K15" s="13">
        <f>+J15/Index!$B$13</f>
        <v>235.61278115891022</v>
      </c>
      <c r="L15" s="13">
        <f>M15*Index!$B$13</f>
        <v>140.910784</v>
      </c>
      <c r="M15" s="13">
        <v>240.76036864784703</v>
      </c>
      <c r="N15" s="13">
        <f>(O15/1.7086)</f>
        <v>153.9523118741703</v>
      </c>
      <c r="O15" s="13">
        <v>263.04292006820737</v>
      </c>
      <c r="P15" s="52">
        <f>+Q15*Index!$B$13</f>
        <v>144.79217798197598</v>
      </c>
      <c r="Q15" s="13">
        <v>247.392124</v>
      </c>
      <c r="R15" s="52">
        <f>+S15*Index!$B$13</f>
        <v>117.19905716497199</v>
      </c>
      <c r="S15" s="13">
        <v>200.246478</v>
      </c>
      <c r="T15" s="52">
        <f>+U15*Index!$B$13</f>
        <v>129.065186098862</v>
      </c>
      <c r="U15" s="13">
        <v>220.520963</v>
      </c>
      <c r="V15" s="52">
        <f>+W15*Index!$B$13</f>
        <v>138.00373899094603</v>
      </c>
      <c r="W15" s="13">
        <v>235.793387355232</v>
      </c>
      <c r="X15" s="52">
        <f>+Y15*Index!$B$13</f>
        <v>169.65000301070373</v>
      </c>
      <c r="Y15" s="13">
        <v>289.864239673561</v>
      </c>
      <c r="Z15" s="52">
        <f>+AA15*Index!$B$13</f>
        <v>206.83583159999998</v>
      </c>
      <c r="AA15" s="53">
        <v>353.4</v>
      </c>
      <c r="AB15" s="52">
        <f>+AC15*Index!$B$13</f>
        <v>160.01391159999997</v>
      </c>
      <c r="AC15" s="54">
        <v>273.4</v>
      </c>
      <c r="AD15" s="52">
        <f>+AE15*Index!$B$13</f>
        <v>187.9314814</v>
      </c>
      <c r="AE15" s="13">
        <v>321.1</v>
      </c>
      <c r="AF15" s="52">
        <f>+AG15*Index!$B$13</f>
        <v>197.2958654</v>
      </c>
      <c r="AG15" s="13">
        <v>337.1</v>
      </c>
      <c r="AH15" s="52">
        <f>+AI15*Index!$B$13</f>
        <v>217.136654</v>
      </c>
      <c r="AI15" s="13">
        <v>371</v>
      </c>
      <c r="AJ15" s="52">
        <f>+AK15*Index!$B$13</f>
        <v>221.7017912</v>
      </c>
      <c r="AK15" s="13">
        <v>378.8</v>
      </c>
      <c r="AL15" s="13"/>
      <c r="AM15" s="13">
        <v>377.2</v>
      </c>
      <c r="AN15" s="13">
        <v>63.3</v>
      </c>
      <c r="AO15" s="13">
        <v>268.2</v>
      </c>
      <c r="AP15" s="13">
        <v>348.3</v>
      </c>
      <c r="AQ15" s="13"/>
      <c r="AR15" s="65">
        <f t="shared" si="6"/>
        <v>-10.740215541690292</v>
      </c>
      <c r="AS15" s="65">
        <f t="shared" si="7"/>
        <v>-14.781558796428687</v>
      </c>
      <c r="AT15" s="65">
        <f t="shared" si="8"/>
        <v>5.291415617729508</v>
      </c>
      <c r="AU15" s="65">
        <f t="shared" si="9"/>
        <v>-2.3385022096317143</v>
      </c>
      <c r="AV15" s="65">
        <f t="shared" si="10"/>
        <v>2.1847658109281394</v>
      </c>
      <c r="AW15" s="65">
        <f t="shared" si="11"/>
        <v>9.255074473221278</v>
      </c>
      <c r="AX15" s="65">
        <f t="shared" si="12"/>
        <v>-5.949902040377706</v>
      </c>
      <c r="AY15" s="65">
        <f t="shared" si="13"/>
        <v>-19.05705211536969</v>
      </c>
      <c r="AZ15" s="65">
        <f t="shared" si="14"/>
        <v>10.124764841057528</v>
      </c>
      <c r="BA15" s="65">
        <f t="shared" si="15"/>
        <v>6.925611128966458</v>
      </c>
      <c r="BB15" s="65">
        <f t="shared" si="0"/>
        <v>22.931454068671194</v>
      </c>
      <c r="BC15" s="65">
        <f t="shared" si="17"/>
        <v>21.9191440786182</v>
      </c>
      <c r="BD15" s="65">
        <f>(AC15-AA15)/AA15*100</f>
        <v>-22.63723825693266</v>
      </c>
      <c r="BE15" s="65">
        <f>(AE15-AC15)/AC15*100</f>
        <v>17.446964155084142</v>
      </c>
      <c r="BF15" s="65">
        <f t="shared" si="2"/>
        <v>4.982871379632512</v>
      </c>
      <c r="BG15" s="65">
        <f t="shared" si="2"/>
        <v>10.056363097003855</v>
      </c>
      <c r="BH15" s="65">
        <f t="shared" si="3"/>
        <v>2.102425876010785</v>
      </c>
      <c r="BI15" s="65">
        <f t="shared" si="4"/>
        <v>-0.42238648363252973</v>
      </c>
      <c r="BJ15" s="65">
        <f t="shared" si="5"/>
        <v>-83.2184517497349</v>
      </c>
      <c r="BK15" s="65">
        <f t="shared" si="5"/>
        <v>323.69668246445497</v>
      </c>
      <c r="BL15" s="65">
        <f t="shared" si="18"/>
        <v>29.86577181208055</v>
      </c>
      <c r="BM15" s="65"/>
    </row>
    <row r="16" spans="1:65" s="9" customFormat="1" ht="15">
      <c r="A16" s="50" t="s">
        <v>35</v>
      </c>
      <c r="B16" s="13">
        <v>130.2</v>
      </c>
      <c r="C16" s="13">
        <f>+B16/Index!$B$13</f>
        <v>222.4599076671781</v>
      </c>
      <c r="D16" s="13">
        <v>128.039</v>
      </c>
      <c r="E16" s="13">
        <f>+D16/Index!$B$13</f>
        <v>218.76761995236419</v>
      </c>
      <c r="F16" s="13">
        <v>112.417</v>
      </c>
      <c r="G16" s="13">
        <f>+F16/Index!$B$13</f>
        <v>192.0758482351856</v>
      </c>
      <c r="H16" s="13">
        <v>115.9</v>
      </c>
      <c r="I16" s="13">
        <f>+H16/Index!$B$13</f>
        <v>198.0269070554988</v>
      </c>
      <c r="J16" s="13">
        <v>120.474936</v>
      </c>
      <c r="K16" s="13">
        <f>+J16/Index!$B$13</f>
        <v>205.84364929930257</v>
      </c>
      <c r="L16" s="13">
        <f>M16*Index!$B$13</f>
        <v>122.858946</v>
      </c>
      <c r="M16" s="13">
        <v>209.91697222155778</v>
      </c>
      <c r="N16" s="13">
        <f>(O16/1.7086)</f>
        <v>120.74062785679368</v>
      </c>
      <c r="O16" s="13">
        <v>206.29743675611766</v>
      </c>
      <c r="P16" s="52">
        <f>+Q16*Index!$B$13</f>
        <v>116.23889643920398</v>
      </c>
      <c r="Q16" s="13">
        <v>198.605946</v>
      </c>
      <c r="R16" s="52">
        <f>+S16*Index!$B$13</f>
        <v>91.457117040788</v>
      </c>
      <c r="S16" s="13">
        <v>156.263762</v>
      </c>
      <c r="T16" s="52">
        <f>+U16*Index!$B$13</f>
        <v>102.727443480692</v>
      </c>
      <c r="U16" s="13">
        <v>175.520258</v>
      </c>
      <c r="V16" s="52">
        <f>+W16*Index!$B$13</f>
        <v>110.47619557663799</v>
      </c>
      <c r="W16" s="13">
        <v>188.759787</v>
      </c>
      <c r="X16" s="52">
        <f>+Y16*Index!$B$13</f>
        <v>123.7981346269526</v>
      </c>
      <c r="Y16" s="13">
        <v>211.52167126329311</v>
      </c>
      <c r="Z16" s="52">
        <f>+AA16*Index!$B$13</f>
        <v>144.3285684</v>
      </c>
      <c r="AA16" s="53">
        <v>246.6</v>
      </c>
      <c r="AB16" s="52">
        <f>+AC16*Index!$B$13</f>
        <v>127.06298539999999</v>
      </c>
      <c r="AC16" s="54">
        <v>217.1</v>
      </c>
      <c r="AD16" s="52">
        <f>+AE16*Index!$B$13</f>
        <v>131.68665</v>
      </c>
      <c r="AE16" s="13">
        <v>225</v>
      </c>
      <c r="AF16" s="52">
        <f>+AG16*Index!$B$13</f>
        <v>155.682884</v>
      </c>
      <c r="AG16" s="13">
        <v>266</v>
      </c>
      <c r="AH16" s="52">
        <f>+AI16*Index!$B$13</f>
        <v>162.1794254</v>
      </c>
      <c r="AI16" s="13">
        <v>277.1</v>
      </c>
      <c r="AJ16" s="52">
        <f>+AK16*Index!$B$13</f>
        <v>171.9535012</v>
      </c>
      <c r="AK16" s="13">
        <v>293.8</v>
      </c>
      <c r="AL16" s="13"/>
      <c r="AM16" s="13">
        <v>299.4</v>
      </c>
      <c r="AN16" s="13">
        <v>77.4</v>
      </c>
      <c r="AO16" s="13">
        <v>310.2</v>
      </c>
      <c r="AP16" s="13">
        <v>319.8</v>
      </c>
      <c r="AQ16" s="13"/>
      <c r="AR16" s="65">
        <f t="shared" si="6"/>
        <v>-1.6597542242703527</v>
      </c>
      <c r="AS16" s="65">
        <f t="shared" si="7"/>
        <v>-12.20097001694795</v>
      </c>
      <c r="AT16" s="65">
        <f t="shared" si="8"/>
        <v>3.098285846446712</v>
      </c>
      <c r="AU16" s="65">
        <f t="shared" si="9"/>
        <v>3.947313201035376</v>
      </c>
      <c r="AV16" s="65">
        <f t="shared" si="10"/>
        <v>1.9788431346417141</v>
      </c>
      <c r="AW16" s="65">
        <f t="shared" si="11"/>
        <v>-1.7242700421668946</v>
      </c>
      <c r="AX16" s="65">
        <f t="shared" si="12"/>
        <v>-3.7283501322464128</v>
      </c>
      <c r="AY16" s="65">
        <f t="shared" si="13"/>
        <v>-21.31969603770069</v>
      </c>
      <c r="AZ16" s="65">
        <f t="shared" si="14"/>
        <v>12.323072063246498</v>
      </c>
      <c r="BA16" s="65">
        <f>(W16-U16)/U16*100</f>
        <v>7.543020475733334</v>
      </c>
      <c r="BB16" s="65">
        <f t="shared" si="0"/>
        <v>12.058651169855965</v>
      </c>
      <c r="BC16" s="65">
        <f t="shared" si="17"/>
        <v>16.5837989683066</v>
      </c>
      <c r="BD16" s="65">
        <f>(AC16-AA16)/AA16*100</f>
        <v>-11.962692619626926</v>
      </c>
      <c r="BE16" s="65">
        <f>(AE16-AC16)/AC16*100</f>
        <v>3.638876093965917</v>
      </c>
      <c r="BF16" s="65">
        <f t="shared" si="2"/>
        <v>18.22222222222222</v>
      </c>
      <c r="BG16" s="65">
        <f t="shared" si="2"/>
        <v>4.172932330827075</v>
      </c>
      <c r="BH16" s="65">
        <f t="shared" si="3"/>
        <v>6.026705160591839</v>
      </c>
      <c r="BI16" s="65">
        <f t="shared" si="4"/>
        <v>1.906058543226673</v>
      </c>
      <c r="BJ16" s="65">
        <f t="shared" si="5"/>
        <v>-74.14829659318637</v>
      </c>
      <c r="BK16" s="65">
        <f t="shared" si="5"/>
        <v>300.77519379844955</v>
      </c>
      <c r="BL16" s="65">
        <f t="shared" si="18"/>
        <v>3.0947775628626766</v>
      </c>
      <c r="BM16" s="65"/>
    </row>
    <row r="17" spans="1:65" s="9" customFormat="1" ht="15">
      <c r="A17" s="50" t="s">
        <v>36</v>
      </c>
      <c r="B17" s="13">
        <v>48.8</v>
      </c>
      <c r="C17" s="13">
        <f>+B17/Index!$B$13</f>
        <v>83.37975033915738</v>
      </c>
      <c r="D17" s="13">
        <v>51.408</v>
      </c>
      <c r="E17" s="13">
        <f>+D17/Index!$B$13</f>
        <v>87.83578289826646</v>
      </c>
      <c r="F17" s="13">
        <v>48.669</v>
      </c>
      <c r="G17" s="13">
        <f>+F17/Index!$B$13</f>
        <v>83.1559235503371</v>
      </c>
      <c r="H17" s="13">
        <v>43.1</v>
      </c>
      <c r="I17" s="13">
        <f>+H17/Index!$B$13</f>
        <v>73.6407221233132</v>
      </c>
      <c r="J17" s="13">
        <v>43.105582</v>
      </c>
      <c r="K17" s="13">
        <f>+J17/Index!$B$13</f>
        <v>73.65025953655895</v>
      </c>
      <c r="L17" s="13">
        <f>M17*Index!$B$13</f>
        <v>37.614507</v>
      </c>
      <c r="M17" s="13">
        <v>64.26820087685427</v>
      </c>
      <c r="N17" s="13">
        <f>(O17/1.7086)</f>
        <v>39.66672746285129</v>
      </c>
      <c r="O17" s="13">
        <v>67.7745705430277</v>
      </c>
      <c r="P17" s="52">
        <f>+Q17*Index!$B$13</f>
        <v>42.369791015564</v>
      </c>
      <c r="Q17" s="13">
        <v>72.393086</v>
      </c>
      <c r="R17" s="52">
        <f>+S17*Index!$B$13</f>
        <v>35.704008274079996</v>
      </c>
      <c r="S17" s="13">
        <v>61.00392</v>
      </c>
      <c r="T17" s="52">
        <f>+U17*Index!$B$13</f>
        <v>36.532690122118</v>
      </c>
      <c r="U17" s="13">
        <v>62.419807</v>
      </c>
      <c r="V17" s="52">
        <f>+W17*Index!$B$13</f>
        <v>37.901324107418</v>
      </c>
      <c r="W17" s="13">
        <v>64.758257</v>
      </c>
      <c r="X17" s="52">
        <f>+Y17*Index!$B$13</f>
        <v>36.771045014047864</v>
      </c>
      <c r="Y17" s="13">
        <v>62.82706051191044</v>
      </c>
      <c r="Z17" s="52">
        <f>+AA17*Index!$B$13</f>
        <v>34.6482208</v>
      </c>
      <c r="AA17" s="53">
        <v>59.2</v>
      </c>
      <c r="AB17" s="52">
        <f>+AC17*Index!$B$13</f>
        <v>38.042809999999996</v>
      </c>
      <c r="AC17" s="54">
        <v>65</v>
      </c>
      <c r="AD17" s="52">
        <f>+AE17*Index!$B$13</f>
        <v>47.9339406</v>
      </c>
      <c r="AE17" s="13">
        <v>81.9</v>
      </c>
      <c r="AF17" s="52">
        <f>+AG17*Index!$B$13</f>
        <v>49.045961199999994</v>
      </c>
      <c r="AG17" s="13">
        <v>83.8</v>
      </c>
      <c r="AH17" s="52">
        <f>+AI17*Index!$B$13</f>
        <v>52.382023</v>
      </c>
      <c r="AI17" s="13">
        <v>89.5</v>
      </c>
      <c r="AJ17" s="52">
        <f>+AK17*Index!$B$13</f>
        <v>53.7866806</v>
      </c>
      <c r="AK17" s="13">
        <v>91.9</v>
      </c>
      <c r="AL17" s="13"/>
      <c r="AM17" s="13">
        <v>95</v>
      </c>
      <c r="AN17" s="13">
        <v>6.6</v>
      </c>
      <c r="AO17" s="13">
        <v>104.2</v>
      </c>
      <c r="AP17" s="13">
        <v>96.4</v>
      </c>
      <c r="AQ17" s="13"/>
      <c r="AR17" s="65">
        <f t="shared" si="6"/>
        <v>5.344262295081979</v>
      </c>
      <c r="AS17" s="65">
        <f t="shared" si="7"/>
        <v>-5.327964519140996</v>
      </c>
      <c r="AT17" s="65">
        <f t="shared" si="8"/>
        <v>-11.442602067024168</v>
      </c>
      <c r="AU17" s="65">
        <f t="shared" si="9"/>
        <v>0.012951276102075098</v>
      </c>
      <c r="AV17" s="65">
        <f t="shared" si="10"/>
        <v>-12.738663405588627</v>
      </c>
      <c r="AW17" s="65">
        <f t="shared" si="11"/>
        <v>5.455839152697108</v>
      </c>
      <c r="AX17" s="65">
        <f>(Q17-O17)/O17*100</f>
        <v>6.814525595614295</v>
      </c>
      <c r="AY17" s="65">
        <f t="shared" si="13"/>
        <v>-15.732394665424259</v>
      </c>
      <c r="AZ17" s="65">
        <f t="shared" si="14"/>
        <v>2.3209770781943155</v>
      </c>
      <c r="BA17" s="65">
        <f>(W17-U17)/U17*100</f>
        <v>3.7463268670471885</v>
      </c>
      <c r="BB17" s="65">
        <f t="shared" si="0"/>
        <v>-2.9821625496954955</v>
      </c>
      <c r="BC17" s="65">
        <f t="shared" si="17"/>
        <v>-5.773086441347732</v>
      </c>
      <c r="BD17" s="65">
        <f>(AC17-AA17)/AA17*100</f>
        <v>9.797297297297291</v>
      </c>
      <c r="BE17" s="65">
        <f>(AE17-AC17)/AC17*100</f>
        <v>26.000000000000007</v>
      </c>
      <c r="BF17" s="65">
        <f t="shared" si="2"/>
        <v>2.3199023199023094</v>
      </c>
      <c r="BG17" s="65">
        <f t="shared" si="2"/>
        <v>6.801909307875902</v>
      </c>
      <c r="BH17" s="65">
        <f t="shared" si="3"/>
        <v>2.681564245810062</v>
      </c>
      <c r="BI17" s="65">
        <f t="shared" si="4"/>
        <v>3.373231773667023</v>
      </c>
      <c r="BJ17" s="65">
        <f t="shared" si="5"/>
        <v>-93.05263157894737</v>
      </c>
      <c r="BK17" s="65">
        <f>(AO17-AN17)/AN17*100</f>
        <v>1478.787878787879</v>
      </c>
      <c r="BL17" s="65">
        <f t="shared" si="18"/>
        <v>-7.485604606525909</v>
      </c>
      <c r="BM17" s="65"/>
    </row>
    <row r="18" spans="1:65" ht="15">
      <c r="A18" s="50" t="s">
        <v>37</v>
      </c>
      <c r="B18" s="13">
        <v>29.2</v>
      </c>
      <c r="C18" s="13">
        <f>+B18/Index!$B$13</f>
        <v>49.89116208818434</v>
      </c>
      <c r="D18" s="13">
        <v>35.852</v>
      </c>
      <c r="E18" s="13">
        <f>+D18/Index!$B$13</f>
        <v>61.25677887621866</v>
      </c>
      <c r="F18" s="13">
        <v>32.881</v>
      </c>
      <c r="G18" s="13">
        <f>+F18/Index!$B$13</f>
        <v>56.18052399389005</v>
      </c>
      <c r="H18" s="13">
        <v>28.8</v>
      </c>
      <c r="I18" s="13">
        <f>+H18/Index!$B$13</f>
        <v>49.20772151163387</v>
      </c>
      <c r="J18" s="13">
        <v>30.335786</v>
      </c>
      <c r="K18" s="13">
        <f>+J18/Index!$B$13</f>
        <v>51.83176768487922</v>
      </c>
      <c r="L18" s="13">
        <f>M18*Index!$B$13</f>
        <v>28.758228</v>
      </c>
      <c r="M18" s="13">
        <v>49.1363498122247</v>
      </c>
      <c r="N18" s="13">
        <v>30.1</v>
      </c>
      <c r="O18" s="13">
        <v>51.36675813379717</v>
      </c>
      <c r="P18" s="52">
        <f>+Q18*Index!$B$13</f>
        <v>30.190898679361997</v>
      </c>
      <c r="Q18" s="13">
        <v>51.584213</v>
      </c>
      <c r="R18" s="52">
        <f>+S18*Index!$B$13</f>
        <v>24.976011939699998</v>
      </c>
      <c r="S18" s="13">
        <v>42.67405</v>
      </c>
      <c r="T18" s="52">
        <f>+U18*Index!$B$13</f>
        <v>23.918595062804</v>
      </c>
      <c r="U18" s="13">
        <v>40.867346</v>
      </c>
      <c r="V18" s="52">
        <f>+W18*Index!$B$13</f>
        <v>24.372777636462</v>
      </c>
      <c r="W18" s="13">
        <v>41.643363</v>
      </c>
      <c r="X18" s="52">
        <f>+Y18*Index!$B$13</f>
        <v>24.341451422566237</v>
      </c>
      <c r="Y18" s="13">
        <v>41.589838985784844</v>
      </c>
      <c r="Z18" s="52">
        <f>+AA18*Index!$B$13</f>
        <v>22.0063024</v>
      </c>
      <c r="AA18" s="53">
        <v>37.6</v>
      </c>
      <c r="AB18" s="52">
        <f>+AC18*Index!$B$13</f>
        <v>25.5764738</v>
      </c>
      <c r="AC18" s="54">
        <v>43.7</v>
      </c>
      <c r="AD18" s="52">
        <f>+AE18*Index!$B$13</f>
        <v>30.7854124</v>
      </c>
      <c r="AE18" s="13">
        <v>52.6</v>
      </c>
      <c r="AF18" s="52">
        <f>+AG18*Index!$B$13</f>
        <v>29.790446599999996</v>
      </c>
      <c r="AG18" s="13">
        <v>50.9</v>
      </c>
      <c r="AH18" s="52">
        <f>+AI18*Index!$B$13</f>
        <v>32.6582892</v>
      </c>
      <c r="AI18" s="13">
        <v>55.8</v>
      </c>
      <c r="AJ18" s="52">
        <f>+AK18*Index!$B$13</f>
        <v>33.0094536</v>
      </c>
      <c r="AK18" s="13">
        <v>56.4</v>
      </c>
      <c r="AL18" s="13"/>
      <c r="AM18" s="13">
        <v>54.6</v>
      </c>
      <c r="AN18" s="13">
        <v>9.1</v>
      </c>
      <c r="AO18" s="13">
        <v>54</v>
      </c>
      <c r="AP18" s="13">
        <v>57.6</v>
      </c>
      <c r="AQ18" s="13"/>
      <c r="AR18" s="65">
        <f t="shared" si="6"/>
        <v>22.780821917808222</v>
      </c>
      <c r="AS18" s="65">
        <f t="shared" si="7"/>
        <v>-8.286845922124279</v>
      </c>
      <c r="AT18" s="65">
        <f t="shared" si="8"/>
        <v>-12.411423010249086</v>
      </c>
      <c r="AU18" s="65">
        <f t="shared" si="9"/>
        <v>5.332590277777768</v>
      </c>
      <c r="AV18" s="65">
        <f t="shared" si="10"/>
        <v>-5.200320176309259</v>
      </c>
      <c r="AW18" s="65">
        <f t="shared" si="11"/>
        <v>4.539222653078643</v>
      </c>
      <c r="AX18" s="65">
        <f>(Q18-O18)/O18*100</f>
        <v>0.42333772677733467</v>
      </c>
      <c r="AY18" s="65">
        <f t="shared" si="13"/>
        <v>-17.27304243257525</v>
      </c>
      <c r="AZ18" s="65">
        <f t="shared" si="14"/>
        <v>-4.233729866277054</v>
      </c>
      <c r="BA18" s="65">
        <f>(W18-U18)/U18*100</f>
        <v>1.8988681085383012</v>
      </c>
      <c r="BB18" s="65">
        <f t="shared" si="0"/>
        <v>-0.1285295191340731</v>
      </c>
      <c r="BC18" s="65">
        <f t="shared" si="17"/>
        <v>-9.59330231393429</v>
      </c>
      <c r="BD18" s="65">
        <f>(AC18-AA18)/AA18*100</f>
        <v>16.223404255319153</v>
      </c>
      <c r="BE18" s="65">
        <f>(AD18-AB18)/AB18*100</f>
        <v>20.36613272311213</v>
      </c>
      <c r="BF18" s="65">
        <f t="shared" si="2"/>
        <v>-3.2319391634981045</v>
      </c>
      <c r="BG18" s="65">
        <f t="shared" si="2"/>
        <v>9.626719056974471</v>
      </c>
      <c r="BH18" s="65">
        <f t="shared" si="3"/>
        <v>1.0752688172043037</v>
      </c>
      <c r="BI18" s="65">
        <f t="shared" si="4"/>
        <v>-3.1914893617021227</v>
      </c>
      <c r="BJ18" s="65">
        <f t="shared" si="5"/>
        <v>-83.33333333333333</v>
      </c>
      <c r="BK18" s="65">
        <f>(AO18-AN18)/AN18*100</f>
        <v>493.4065934065934</v>
      </c>
      <c r="BL18" s="65">
        <f t="shared" si="18"/>
        <v>6.66666666666667</v>
      </c>
      <c r="BM18" s="65"/>
    </row>
    <row r="19" spans="1:65" s="10" customFormat="1" ht="15.75">
      <c r="A19" s="55" t="s">
        <v>50</v>
      </c>
      <c r="B19" s="56">
        <f aca="true" t="shared" si="19" ref="B19:L19">SUM(B7:B18)</f>
        <v>1271.544</v>
      </c>
      <c r="C19" s="56">
        <f>+B19/Index!$B$13</f>
        <v>2172.5619111732285</v>
      </c>
      <c r="D19" s="56">
        <f t="shared" si="19"/>
        <v>1132.532</v>
      </c>
      <c r="E19" s="56">
        <f>+D19/Index!$B$13</f>
        <v>1935.0458076046432</v>
      </c>
      <c r="F19" s="56">
        <f t="shared" si="19"/>
        <v>1015.043</v>
      </c>
      <c r="G19" s="56">
        <f>+F19/Index!$B$13</f>
        <v>1734.303932858798</v>
      </c>
      <c r="H19" s="56">
        <f t="shared" si="19"/>
        <v>982.3009999999999</v>
      </c>
      <c r="I19" s="56">
        <f>+H19/Index!$B$13</f>
        <v>1678.360904465259</v>
      </c>
      <c r="J19" s="56">
        <f t="shared" si="19"/>
        <v>1005.6773592000001</v>
      </c>
      <c r="K19" s="56">
        <f>+J19/Index!$B$13</f>
        <v>1718.3017854885065</v>
      </c>
      <c r="L19" s="56">
        <f t="shared" si="19"/>
        <v>1027.303376</v>
      </c>
      <c r="M19" s="56">
        <f>SUM(M7:M18)</f>
        <v>1755.2520289642118</v>
      </c>
      <c r="N19" s="56">
        <f>SUM(N7:N18)</f>
        <v>1087.6320330540682</v>
      </c>
      <c r="O19" s="56">
        <v>1858.1</v>
      </c>
      <c r="P19" s="56">
        <f aca="true" t="shared" si="20" ref="P19:AF19">SUM(P7:P18)</f>
        <v>1049.2716203938219</v>
      </c>
      <c r="Q19" s="56">
        <f t="shared" si="20"/>
        <v>1792.787003</v>
      </c>
      <c r="R19" s="56">
        <f t="shared" si="20"/>
        <v>873.9582519591461</v>
      </c>
      <c r="S19" s="56">
        <f t="shared" si="20"/>
        <v>1493.246329</v>
      </c>
      <c r="T19" s="56">
        <f t="shared" si="20"/>
        <v>907.0581260611185</v>
      </c>
      <c r="U19" s="56">
        <f t="shared" si="20"/>
        <v>1549.8008216</v>
      </c>
      <c r="V19" s="56">
        <f t="shared" si="20"/>
        <v>1023.8231227845959</v>
      </c>
      <c r="W19" s="56">
        <f t="shared" si="20"/>
        <v>1749.3056633040178</v>
      </c>
      <c r="X19" s="56">
        <f t="shared" si="20"/>
        <v>1128.2061352772917</v>
      </c>
      <c r="Y19" s="56">
        <f t="shared" si="20"/>
        <v>1927.6546289042258</v>
      </c>
      <c r="Z19" s="57">
        <f t="shared" si="20"/>
        <v>1218.7745776</v>
      </c>
      <c r="AA19" s="57">
        <f t="shared" si="20"/>
        <v>2082.4</v>
      </c>
      <c r="AB19" s="57">
        <f t="shared" si="20"/>
        <v>1184.2434115999997</v>
      </c>
      <c r="AC19" s="57">
        <f t="shared" si="20"/>
        <v>2023.3999999999999</v>
      </c>
      <c r="AD19" s="57">
        <f t="shared" si="20"/>
        <v>1236.1572154</v>
      </c>
      <c r="AE19" s="57">
        <f t="shared" si="20"/>
        <v>2112.1</v>
      </c>
      <c r="AF19" s="57">
        <f t="shared" si="20"/>
        <v>1383.2365716</v>
      </c>
      <c r="AG19" s="57">
        <f aca="true" t="shared" si="21" ref="AG19:AN19">SUM(AG7:AG18)</f>
        <v>2363.4000000000005</v>
      </c>
      <c r="AH19" s="57">
        <f t="shared" si="21"/>
        <v>1544.5966133999996</v>
      </c>
      <c r="AI19" s="57">
        <f t="shared" si="21"/>
        <v>2639.1000000000004</v>
      </c>
      <c r="AJ19" s="57">
        <f t="shared" si="21"/>
        <v>1586.4437044000001</v>
      </c>
      <c r="AK19" s="57">
        <f t="shared" si="21"/>
        <v>2710.6000000000004</v>
      </c>
      <c r="AL19" s="57">
        <f t="shared" si="21"/>
        <v>23.1768504</v>
      </c>
      <c r="AM19" s="57">
        <f t="shared" si="21"/>
        <v>2682.9999999999995</v>
      </c>
      <c r="AN19" s="57">
        <f t="shared" si="21"/>
        <v>392</v>
      </c>
      <c r="AO19" s="57">
        <f>SUM(AO7:AO18)</f>
        <v>1513.6000000000001</v>
      </c>
      <c r="AP19" s="57">
        <f>SUM(AP7:AP18)</f>
        <v>2439.2000000000003</v>
      </c>
      <c r="AQ19" s="57"/>
      <c r="AR19" s="58">
        <f>(E19-C19)/C19*100</f>
        <v>-10.932535563063503</v>
      </c>
      <c r="AS19" s="58">
        <f>(G19-E19)/E19*100</f>
        <v>-10.374011506959615</v>
      </c>
      <c r="AT19" s="58">
        <f>(I19-G19)/G19*100</f>
        <v>-3.2256761536210896</v>
      </c>
      <c r="AU19" s="58">
        <f>(K19-I19)/I19*100</f>
        <v>2.379755207416078</v>
      </c>
      <c r="AV19" s="58">
        <f>(M19-K19)/K19*100</f>
        <v>2.1503931258035958</v>
      </c>
      <c r="AW19" s="58">
        <f>(O19-M19)/M19*100</f>
        <v>5.8594417974539805</v>
      </c>
      <c r="AX19" s="58">
        <f>(Q19-O19)/O19*100</f>
        <v>-3.5150420860018294</v>
      </c>
      <c r="AY19" s="58">
        <f>(S19-Q19)/Q19*100</f>
        <v>-16.708101603746393</v>
      </c>
      <c r="AZ19" s="58">
        <f>(U19-S19)/S19*100</f>
        <v>3.7873518589443655</v>
      </c>
      <c r="BA19" s="58">
        <f>(V19-T19)/T19*100</f>
        <v>12.872934310232903</v>
      </c>
      <c r="BB19" s="58">
        <f t="shared" si="0"/>
        <v>10.195414634589913</v>
      </c>
      <c r="BC19" s="58">
        <f>(Z19-X19)/X19*100</f>
        <v>8.027650221955962</v>
      </c>
      <c r="BD19" s="58">
        <f>(AC19-AA19)/AA19*100</f>
        <v>-2.833269304648493</v>
      </c>
      <c r="BE19" s="58">
        <f>(AD19-AB19)/AB19*100</f>
        <v>4.383710586142165</v>
      </c>
      <c r="BF19" s="58">
        <f t="shared" si="2"/>
        <v>11.898110884901314</v>
      </c>
      <c r="BG19" s="58">
        <f t="shared" si="2"/>
        <v>11.665397308961639</v>
      </c>
      <c r="BH19" s="58">
        <f t="shared" si="3"/>
        <v>2.7092569436550336</v>
      </c>
      <c r="BI19" s="58">
        <f t="shared" si="4"/>
        <v>-1.0182247472884531</v>
      </c>
      <c r="BJ19" s="58">
        <f t="shared" si="5"/>
        <v>-85.38948937756243</v>
      </c>
      <c r="BK19" s="58">
        <f t="shared" si="5"/>
        <v>286.12244897959187</v>
      </c>
      <c r="BL19" s="58">
        <f t="shared" si="18"/>
        <v>61.1522198731501</v>
      </c>
      <c r="BM19" s="58"/>
    </row>
    <row r="20" spans="1:65" ht="15.7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9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8"/>
      <c r="AS20" s="58"/>
      <c r="AT20" s="208"/>
      <c r="BJ20" s="198"/>
      <c r="BK20" s="198"/>
      <c r="BL20" s="198"/>
      <c r="BM20" s="198"/>
    </row>
    <row r="21" spans="2:65" ht="14.25"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60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12"/>
      <c r="AM21" s="212"/>
      <c r="AN21" s="212"/>
      <c r="AO21" s="212"/>
      <c r="AP21" s="212"/>
      <c r="AQ21" s="212"/>
      <c r="AR21" s="208"/>
      <c r="AS21" s="208"/>
      <c r="AT21" s="208"/>
      <c r="BJ21" s="198"/>
      <c r="BK21" s="198"/>
      <c r="BL21" s="198"/>
      <c r="BM21" s="198"/>
    </row>
    <row r="22" spans="1:65" ht="15.75">
      <c r="A22" s="61" t="s">
        <v>39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3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BJ22" s="198"/>
      <c r="BK22" s="198"/>
      <c r="BL22" s="198"/>
      <c r="BM22" s="198"/>
    </row>
    <row r="23" spans="1:65" ht="15">
      <c r="A23" s="50" t="s">
        <v>26</v>
      </c>
      <c r="B23" s="64">
        <f>B7</f>
        <v>24.9</v>
      </c>
      <c r="C23" s="64">
        <f aca="true" t="shared" si="22" ref="C23:AE23">C7</f>
        <v>42.54417589026678</v>
      </c>
      <c r="D23" s="64">
        <f t="shared" si="22"/>
        <v>21.6</v>
      </c>
      <c r="E23" s="64">
        <f t="shared" si="22"/>
        <v>36.90579113372541</v>
      </c>
      <c r="F23" s="64">
        <f t="shared" si="22"/>
        <v>25.639</v>
      </c>
      <c r="G23" s="64">
        <f t="shared" si="22"/>
        <v>43.806832355443774</v>
      </c>
      <c r="H23" s="64">
        <f t="shared" si="22"/>
        <v>21.786</v>
      </c>
      <c r="I23" s="64">
        <f t="shared" si="22"/>
        <v>37.223591001821376</v>
      </c>
      <c r="J23" s="64">
        <f t="shared" si="22"/>
        <v>20.69594</v>
      </c>
      <c r="K23" s="64">
        <f t="shared" si="22"/>
        <v>35.36111291463486</v>
      </c>
      <c r="L23" s="64">
        <f t="shared" si="22"/>
        <v>21.185591</v>
      </c>
      <c r="M23" s="64">
        <f t="shared" si="22"/>
        <v>36.19773131900614</v>
      </c>
      <c r="N23" s="64">
        <f t="shared" si="22"/>
        <v>19.689278</v>
      </c>
      <c r="O23" s="64">
        <f t="shared" si="22"/>
        <v>33.641128770456234</v>
      </c>
      <c r="P23" s="64">
        <f t="shared" si="22"/>
        <v>20.646150205507997</v>
      </c>
      <c r="Q23" s="64">
        <f t="shared" si="22"/>
        <v>35.276042</v>
      </c>
      <c r="R23" s="64">
        <f t="shared" si="22"/>
        <v>18.260763010284</v>
      </c>
      <c r="S23" s="64">
        <f t="shared" si="22"/>
        <v>31.200366</v>
      </c>
      <c r="T23" s="64">
        <f t="shared" si="22"/>
        <v>17.358754523882</v>
      </c>
      <c r="U23" s="64">
        <f t="shared" si="22"/>
        <v>29.659193</v>
      </c>
      <c r="V23" s="64">
        <f t="shared" si="22"/>
        <v>17.426307434235998</v>
      </c>
      <c r="W23" s="64">
        <f t="shared" si="22"/>
        <v>29.774614</v>
      </c>
      <c r="X23" s="64">
        <f>X7</f>
        <v>17.55822</v>
      </c>
      <c r="Y23" s="64">
        <f t="shared" si="22"/>
        <v>30</v>
      </c>
      <c r="Z23" s="64">
        <f t="shared" si="22"/>
        <v>18.084966599999998</v>
      </c>
      <c r="AA23" s="65">
        <f t="shared" si="22"/>
        <v>30.9</v>
      </c>
      <c r="AB23" s="64">
        <f t="shared" si="22"/>
        <v>17.9679118</v>
      </c>
      <c r="AC23" s="64">
        <f t="shared" si="22"/>
        <v>30.7</v>
      </c>
      <c r="AD23" s="64">
        <f t="shared" si="22"/>
        <v>16.6217816</v>
      </c>
      <c r="AE23" s="64">
        <f t="shared" si="22"/>
        <v>28.4</v>
      </c>
      <c r="AF23" s="64">
        <f aca="true" t="shared" si="23" ref="AF23:AM23">AF7</f>
        <v>17.0314734</v>
      </c>
      <c r="AG23" s="64">
        <f t="shared" si="23"/>
        <v>29.1</v>
      </c>
      <c r="AH23" s="64">
        <f t="shared" si="23"/>
        <v>20.718699599999997</v>
      </c>
      <c r="AI23" s="64">
        <f t="shared" si="23"/>
        <v>35.4</v>
      </c>
      <c r="AJ23" s="64">
        <f t="shared" si="23"/>
        <v>22.4745216</v>
      </c>
      <c r="AK23" s="64">
        <f t="shared" si="23"/>
        <v>38.4</v>
      </c>
      <c r="AL23" s="64">
        <f t="shared" si="23"/>
        <v>23.1768504</v>
      </c>
      <c r="AM23" s="64">
        <f t="shared" si="23"/>
        <v>39.6</v>
      </c>
      <c r="AN23" s="64">
        <f>AN7</f>
        <v>40.2</v>
      </c>
      <c r="AO23" s="64">
        <f>AO7</f>
        <v>2.8</v>
      </c>
      <c r="AP23" s="64">
        <f>AP7</f>
        <v>28.2</v>
      </c>
      <c r="AQ23" s="64">
        <f>AQ7</f>
        <v>45.6</v>
      </c>
      <c r="AR23" s="65">
        <f>(E23-C23)/C23*100</f>
        <v>-13.253012048192748</v>
      </c>
      <c r="AS23" s="65">
        <f>(G23-E23)/E23*100</f>
        <v>18.699074074074044</v>
      </c>
      <c r="AT23" s="65">
        <f>(I23-G23)/G23*100</f>
        <v>-15.027887203089026</v>
      </c>
      <c r="AU23" s="65">
        <f>(K23-I23)/I23*100</f>
        <v>-5.003488478839628</v>
      </c>
      <c r="AV23" s="65">
        <f>(M23-K23)/K23*100</f>
        <v>2.3659278099955645</v>
      </c>
      <c r="AW23" s="65">
        <f>(O23-M23)/M23*100</f>
        <v>-7.062880615414489</v>
      </c>
      <c r="AX23" s="65">
        <f>(Q23-O23)/O23*100</f>
        <v>4.85986436632159</v>
      </c>
      <c r="AY23" s="65">
        <f>(R23-P23)/P23*100</f>
        <v>-11.553665799581477</v>
      </c>
      <c r="AZ23" s="65">
        <f aca="true" t="shared" si="24" ref="AZ23:AZ34">(U23-S23)/S23*100</f>
        <v>-4.939599105984849</v>
      </c>
      <c r="BA23" s="65">
        <f>(W23-U23)/U23*100</f>
        <v>0.3891575876659939</v>
      </c>
      <c r="BB23" s="65">
        <f>(Y23-W23)/W23*100</f>
        <v>0.7569737092141658</v>
      </c>
      <c r="BC23" s="65">
        <f>(AA23-Y23)/Y23*100</f>
        <v>2.9999999999999956</v>
      </c>
      <c r="BD23" s="65">
        <f aca="true" t="shared" si="25" ref="BD23:BD33">(AC23-AA23)/AA23*100</f>
        <v>-0.647249190938509</v>
      </c>
      <c r="BE23" s="65">
        <f aca="true" t="shared" si="26" ref="BE23:BE33">(AE23-AC23)/AC23*100</f>
        <v>-7.4918566775244315</v>
      </c>
      <c r="BF23" s="65">
        <f aca="true" t="shared" si="27" ref="BF23:BF34">(AG23-AE23)/AE23*100</f>
        <v>2.4647887323943762</v>
      </c>
      <c r="BG23" s="65">
        <f aca="true" t="shared" si="28" ref="BG23:BH33">(AI23-AG23)/AG23*100</f>
        <v>21.649484536082465</v>
      </c>
      <c r="BH23" s="65">
        <f>(AJ23-AH23)/AH23*100</f>
        <v>8.474576271186452</v>
      </c>
      <c r="BI23" s="65">
        <f aca="true" t="shared" si="29" ref="BI23:BI30">(AM23-AK23)/AK23*100</f>
        <v>3.1250000000000075</v>
      </c>
      <c r="BJ23" s="65">
        <f>(AN23-AM23)/AM23*100</f>
        <v>1.5151515151515187</v>
      </c>
      <c r="BK23" s="65">
        <f>(AO23-AN23)/AN23*100</f>
        <v>-93.03482587064677</v>
      </c>
      <c r="BL23" s="65">
        <f>(AP23-AO23)/AO23*100</f>
        <v>907.1428571428571</v>
      </c>
      <c r="BM23" s="65">
        <f>(AQ23-AP23)/AP23*100</f>
        <v>61.70212765957448</v>
      </c>
    </row>
    <row r="24" spans="1:65" ht="15">
      <c r="A24" s="50" t="s">
        <v>40</v>
      </c>
      <c r="B24" s="64">
        <f aca="true" t="shared" si="30" ref="B24:B34">B23+B8</f>
        <v>54</v>
      </c>
      <c r="C24" s="13">
        <f>+B24/Index!$B$13</f>
        <v>92.26447783431351</v>
      </c>
      <c r="D24" s="64">
        <f aca="true" t="shared" si="31" ref="D24:D34">D23+D8</f>
        <v>50.5</v>
      </c>
      <c r="E24" s="13">
        <f>+D24/Index!$B$13</f>
        <v>86.28437278949689</v>
      </c>
      <c r="F24" s="64">
        <f aca="true" t="shared" si="32" ref="F24:F34">F23+F8</f>
        <v>57.066</v>
      </c>
      <c r="G24" s="13">
        <f>+F24/Index!$B$13</f>
        <v>97.50304985357286</v>
      </c>
      <c r="H24" s="64">
        <f aca="true" t="shared" si="33" ref="H24:H34">H23+H8</f>
        <v>47.197</v>
      </c>
      <c r="I24" s="13">
        <f>+H24/Index!$B$13</f>
        <v>80.64086222863139</v>
      </c>
      <c r="J24" s="64">
        <f aca="true" t="shared" si="34" ref="J24:J34">J23+J8</f>
        <v>44.171876</v>
      </c>
      <c r="K24" s="13">
        <f>+J24/Index!$B$13</f>
        <v>75.47213100188971</v>
      </c>
      <c r="L24" s="64">
        <f aca="true" t="shared" si="35" ref="L24:L33">L23+L8</f>
        <v>44.257075</v>
      </c>
      <c r="M24" s="13">
        <f>+L24/Index!$B$13</f>
        <v>75.61770213609353</v>
      </c>
      <c r="N24" s="64">
        <f>N23+N8</f>
        <v>42.24178402529408</v>
      </c>
      <c r="O24" s="13">
        <f>+N24/Index!$B$13</f>
        <v>72.1743730719186</v>
      </c>
      <c r="P24" s="13">
        <f aca="true" t="shared" si="36" ref="P24:V24">(P8+P7)</f>
        <v>44.42972548288199</v>
      </c>
      <c r="Q24" s="13">
        <f t="shared" si="36"/>
        <v>75.91269299999999</v>
      </c>
      <c r="R24" s="13">
        <f t="shared" si="36"/>
        <v>39.487481612832</v>
      </c>
      <c r="S24" s="13">
        <f>(S8+S7)</f>
        <v>67.468368</v>
      </c>
      <c r="T24" s="13">
        <f t="shared" si="36"/>
        <v>37.218351489146</v>
      </c>
      <c r="U24" s="13">
        <f t="shared" si="36"/>
        <v>63.591329</v>
      </c>
      <c r="V24" s="13">
        <f t="shared" si="36"/>
        <v>39.032033676786</v>
      </c>
      <c r="W24" s="13">
        <f>(W8+W7)</f>
        <v>66.690189</v>
      </c>
      <c r="X24" s="13">
        <f>(X8+X7)</f>
        <v>36.462570199999995</v>
      </c>
      <c r="Y24" s="13">
        <f>(Y8+Y7)</f>
        <v>62.3</v>
      </c>
      <c r="Z24" s="13">
        <f>(Z8+Z7)</f>
        <v>34.6482208</v>
      </c>
      <c r="AA24" s="65">
        <f aca="true" t="shared" si="37" ref="AA24:AI24">AA8+AA7</f>
        <v>59.2</v>
      </c>
      <c r="AB24" s="65">
        <f t="shared" si="37"/>
        <v>36.286987999999994</v>
      </c>
      <c r="AC24" s="65">
        <f t="shared" si="37"/>
        <v>62</v>
      </c>
      <c r="AD24" s="65">
        <f t="shared" si="37"/>
        <v>34.70674819999999</v>
      </c>
      <c r="AE24" s="65">
        <f t="shared" si="37"/>
        <v>59.3</v>
      </c>
      <c r="AF24" s="65">
        <f>AF8+AF7</f>
        <v>39.0377758</v>
      </c>
      <c r="AG24" s="65">
        <f t="shared" si="37"/>
        <v>66.7</v>
      </c>
      <c r="AH24" s="65">
        <f t="shared" si="37"/>
        <v>47.992467999999995</v>
      </c>
      <c r="AI24" s="65">
        <f t="shared" si="37"/>
        <v>82</v>
      </c>
      <c r="AJ24" s="65">
        <f aca="true" t="shared" si="38" ref="AJ24:AO24">AJ8+AJ7</f>
        <v>53.318461400000004</v>
      </c>
      <c r="AK24" s="65">
        <f t="shared" si="38"/>
        <v>91.1</v>
      </c>
      <c r="AL24" s="65">
        <f t="shared" si="38"/>
        <v>23.1768504</v>
      </c>
      <c r="AM24" s="65">
        <f t="shared" si="38"/>
        <v>92</v>
      </c>
      <c r="AN24" s="65">
        <f t="shared" si="38"/>
        <v>89.7</v>
      </c>
      <c r="AO24" s="65">
        <f t="shared" si="38"/>
        <v>6.6</v>
      </c>
      <c r="AP24" s="65">
        <f>AP8+AP7</f>
        <v>67.8</v>
      </c>
      <c r="AQ24" s="65">
        <f>AQ8+AQ7</f>
        <v>102.2</v>
      </c>
      <c r="AR24" s="65">
        <f aca="true" t="shared" si="39" ref="AR24:AR33">(E24-C24)/C24*100</f>
        <v>-6.481481481481491</v>
      </c>
      <c r="AS24" s="65">
        <f aca="true" t="shared" si="40" ref="AS24:AS33">(G24-E24)/E24*100</f>
        <v>13.001980198019808</v>
      </c>
      <c r="AT24" s="65">
        <f aca="true" t="shared" si="41" ref="AT24:AT33">(I24-G24)/G24*100</f>
        <v>-17.29401044404723</v>
      </c>
      <c r="AU24" s="65">
        <f aca="true" t="shared" si="42" ref="AU24:AU33">(K24-I24)/I24*100</f>
        <v>-6.409568404771515</v>
      </c>
      <c r="AV24" s="65">
        <f aca="true" t="shared" si="43" ref="AV24:AV33">(M24-K24)/K24*100</f>
        <v>0.1928806465000638</v>
      </c>
      <c r="AW24" s="65">
        <f aca="true" t="shared" si="44" ref="AW24:AW33">(O24-M24)/M24*100</f>
        <v>-4.553601824580407</v>
      </c>
      <c r="AX24" s="65">
        <f aca="true" t="shared" si="45" ref="AX24:AY33">(Q24-O24)/O24*100</f>
        <v>5.17956688637437</v>
      </c>
      <c r="AY24" s="65">
        <f t="shared" si="45"/>
        <v>-11.123732627954574</v>
      </c>
      <c r="AZ24" s="65">
        <f t="shared" si="24"/>
        <v>-5.74645439771123</v>
      </c>
      <c r="BA24" s="65">
        <f aca="true" t="shared" si="46" ref="BA24:BA33">(W24-U24)/U24*100</f>
        <v>4.873085762997659</v>
      </c>
      <c r="BB24" s="65">
        <f aca="true" t="shared" si="47" ref="BB24:BB33">(Y24-W24)/W24*100</f>
        <v>-6.582960801025779</v>
      </c>
      <c r="BC24" s="65">
        <f aca="true" t="shared" si="48" ref="BC24:BC32">(AA24-Y24)/Y24*100</f>
        <v>-4.975922953451035</v>
      </c>
      <c r="BD24" s="65">
        <f t="shared" si="25"/>
        <v>4.7297297297297245</v>
      </c>
      <c r="BE24" s="65">
        <f t="shared" si="26"/>
        <v>-4.354838709677424</v>
      </c>
      <c r="BF24" s="65">
        <f t="shared" si="27"/>
        <v>12.478920741989892</v>
      </c>
      <c r="BG24" s="65">
        <f t="shared" si="28"/>
        <v>22.93853073463268</v>
      </c>
      <c r="BH24" s="65">
        <f t="shared" si="28"/>
        <v>11.097560975609776</v>
      </c>
      <c r="BI24" s="65">
        <f t="shared" si="29"/>
        <v>0.9879253567508295</v>
      </c>
      <c r="BJ24" s="65">
        <f aca="true" t="shared" si="49" ref="BJ24:BJ33">(AN24-AM24)/AM24*100</f>
        <v>-2.499999999999997</v>
      </c>
      <c r="BK24" s="65">
        <f aca="true" t="shared" si="50" ref="BK24:BK33">(AO24-AN24)/AN24*100</f>
        <v>-92.64214046822742</v>
      </c>
      <c r="BL24" s="65">
        <f aca="true" t="shared" si="51" ref="BL24:BL33">(AP24-AO24)/AO24*100</f>
        <v>927.2727272727274</v>
      </c>
      <c r="BM24" s="65">
        <f aca="true" t="shared" si="52" ref="BM24:BM29">(AQ24-AP24)/AP24*100</f>
        <v>50.73746312684367</v>
      </c>
    </row>
    <row r="25" spans="1:65" ht="15">
      <c r="A25" s="50" t="s">
        <v>41</v>
      </c>
      <c r="B25" s="64">
        <f t="shared" si="30"/>
        <v>103.7</v>
      </c>
      <c r="C25" s="13">
        <f>+B25/Index!$B$13</f>
        <v>177.18196947070948</v>
      </c>
      <c r="D25" s="64">
        <f t="shared" si="31"/>
        <v>109.6</v>
      </c>
      <c r="E25" s="13">
        <f>+D25/Index!$B$13</f>
        <v>187.2627179748289</v>
      </c>
      <c r="F25" s="64">
        <f t="shared" si="32"/>
        <v>94.898</v>
      </c>
      <c r="G25" s="13">
        <f>+F25/Index!$B$13</f>
        <v>162.14285958371636</v>
      </c>
      <c r="H25" s="64">
        <f t="shared" si="33"/>
        <v>89.251</v>
      </c>
      <c r="I25" s="13">
        <f>+H25/Index!$B$13</f>
        <v>152.49438724426508</v>
      </c>
      <c r="J25" s="64">
        <f t="shared" si="34"/>
        <v>91.77254099999999</v>
      </c>
      <c r="K25" s="13">
        <f>+J25/Index!$B$13</f>
        <v>156.80269583135419</v>
      </c>
      <c r="L25" s="64">
        <f t="shared" si="35"/>
        <v>83.15275700000001</v>
      </c>
      <c r="M25" s="13">
        <f>+L25/Index!$B$13</f>
        <v>142.07492046460294</v>
      </c>
      <c r="N25" s="64">
        <f aca="true" t="shared" si="53" ref="N25:N30">N24+N9</f>
        <v>82.34178402529409</v>
      </c>
      <c r="O25" s="13">
        <f>+N25/Index!$B$13</f>
        <v>140.68929087110328</v>
      </c>
      <c r="P25" s="13">
        <f>(P9+P8+P7)</f>
        <v>83.82791359735599</v>
      </c>
      <c r="Q25" s="13">
        <f>(Q9+Q8+Q7)</f>
        <v>143.22849399999998</v>
      </c>
      <c r="R25" s="13">
        <f>(R7+R9+R8)</f>
        <v>73.057039504462</v>
      </c>
      <c r="S25" s="13">
        <f>(S9+S8+S7)</f>
        <v>124.82536300000001</v>
      </c>
      <c r="T25" s="13">
        <f>(T9+T8+T7)</f>
        <v>75.594824440724</v>
      </c>
      <c r="U25" s="13">
        <f aca="true" t="shared" si="54" ref="U25:Z25">(U9+U8+U7)</f>
        <v>129.161426</v>
      </c>
      <c r="V25" s="13">
        <f t="shared" si="54"/>
        <v>77.922295847278</v>
      </c>
      <c r="W25" s="13">
        <f t="shared" si="54"/>
        <v>133.138147</v>
      </c>
      <c r="X25" s="13">
        <f t="shared" si="54"/>
        <v>73.05003117574802</v>
      </c>
      <c r="Y25" s="13">
        <f t="shared" si="54"/>
        <v>124.81338855945768</v>
      </c>
      <c r="Z25" s="13">
        <f t="shared" si="54"/>
        <v>73.27630479999999</v>
      </c>
      <c r="AA25" s="64">
        <f>AA9+AA8+AA7</f>
        <v>125.19999999999999</v>
      </c>
      <c r="AB25" s="65">
        <f>AB7+AB9+AB8</f>
        <v>69.354969</v>
      </c>
      <c r="AC25" s="65">
        <f>AC7+AC9+AC8</f>
        <v>118.5</v>
      </c>
      <c r="AD25" s="65">
        <f aca="true" t="shared" si="55" ref="AD25:AI25">AD9+AD8+AD7</f>
        <v>72.7495582</v>
      </c>
      <c r="AE25" s="65">
        <f t="shared" si="55"/>
        <v>124.30000000000001</v>
      </c>
      <c r="AF25" s="65">
        <f t="shared" si="55"/>
        <v>86.38644239999999</v>
      </c>
      <c r="AG25" s="65">
        <f t="shared" si="55"/>
        <v>147.6</v>
      </c>
      <c r="AH25" s="65">
        <f t="shared" si="55"/>
        <v>98.38455939999999</v>
      </c>
      <c r="AI25" s="65">
        <f t="shared" si="55"/>
        <v>168.1</v>
      </c>
      <c r="AJ25" s="65">
        <f>AJ9+AJ8+AJ7</f>
        <v>117.6986014</v>
      </c>
      <c r="AK25" s="65">
        <f>AK9+AK8+AK7</f>
        <v>201.1</v>
      </c>
      <c r="AL25" s="65">
        <f>AL9+AL8+AL7</f>
        <v>23.1768504</v>
      </c>
      <c r="AM25" s="65">
        <f>AM9+AM8+AM7</f>
        <v>188.6</v>
      </c>
      <c r="AN25" s="65">
        <f>AN9+AN8+AN7</f>
        <v>115.3</v>
      </c>
      <c r="AO25" s="65">
        <f aca="true" t="shared" si="56" ref="AO25:AQ26">AO24+AO9</f>
        <v>14.6</v>
      </c>
      <c r="AP25" s="65">
        <f t="shared" si="56"/>
        <v>136.89999999999998</v>
      </c>
      <c r="AQ25" s="65">
        <f t="shared" si="56"/>
        <v>200</v>
      </c>
      <c r="AR25" s="65">
        <f t="shared" si="39"/>
        <v>5.689488910318211</v>
      </c>
      <c r="AS25" s="65">
        <f t="shared" si="40"/>
        <v>-13.414233576642332</v>
      </c>
      <c r="AT25" s="65">
        <f t="shared" si="41"/>
        <v>-5.950599591139966</v>
      </c>
      <c r="AU25" s="65">
        <f t="shared" si="42"/>
        <v>2.8252243672339654</v>
      </c>
      <c r="AV25" s="65">
        <f t="shared" si="43"/>
        <v>-9.39255239756298</v>
      </c>
      <c r="AW25" s="65">
        <f t="shared" si="44"/>
        <v>-0.9752809214803528</v>
      </c>
      <c r="AX25" s="65">
        <f t="shared" si="45"/>
        <v>1.804830426804176</v>
      </c>
      <c r="AY25" s="65">
        <v>-12.8</v>
      </c>
      <c r="AZ25" s="65">
        <f t="shared" si="24"/>
        <v>3.473703497261206</v>
      </c>
      <c r="BA25" s="65">
        <f t="shared" si="46"/>
        <v>3.078876660900289</v>
      </c>
      <c r="BB25" s="65">
        <f t="shared" si="47"/>
        <v>-6.25272217476658</v>
      </c>
      <c r="BC25" s="65">
        <f t="shared" si="48"/>
        <v>0.3097515779392043</v>
      </c>
      <c r="BD25" s="65">
        <f t="shared" si="25"/>
        <v>-5.351437699680503</v>
      </c>
      <c r="BE25" s="65">
        <f t="shared" si="26"/>
        <v>4.894514767932499</v>
      </c>
      <c r="BF25" s="65">
        <f t="shared" si="27"/>
        <v>18.74497184231696</v>
      </c>
      <c r="BG25" s="65">
        <f t="shared" si="28"/>
        <v>13.88888888888889</v>
      </c>
      <c r="BH25" s="65">
        <f t="shared" si="28"/>
        <v>19.631171921475328</v>
      </c>
      <c r="BI25" s="65">
        <f t="shared" si="29"/>
        <v>-6.215813028344107</v>
      </c>
      <c r="BJ25" s="65">
        <f t="shared" si="49"/>
        <v>-38.86532343584305</v>
      </c>
      <c r="BK25" s="65">
        <f t="shared" si="50"/>
        <v>-87.33738074588032</v>
      </c>
      <c r="BL25" s="65">
        <f t="shared" si="51"/>
        <v>837.6712328767121</v>
      </c>
      <c r="BM25" s="65">
        <f t="shared" si="52"/>
        <v>46.0920379839299</v>
      </c>
    </row>
    <row r="26" spans="1:65" ht="15">
      <c r="A26" s="50" t="s">
        <v>42</v>
      </c>
      <c r="B26" s="64">
        <f t="shared" si="30"/>
        <v>193.60000000000002</v>
      </c>
      <c r="C26" s="13">
        <f>+B26/Index!$B$13</f>
        <v>330.7852390504277</v>
      </c>
      <c r="D26" s="64">
        <f t="shared" si="31"/>
        <v>186.6</v>
      </c>
      <c r="E26" s="13">
        <f>+D26/Index!$B$13</f>
        <v>318.82502896079444</v>
      </c>
      <c r="F26" s="64">
        <f t="shared" si="32"/>
        <v>161.95499999999998</v>
      </c>
      <c r="G26" s="13">
        <f>+F26/Index!$B$13</f>
        <v>276.7165464380786</v>
      </c>
      <c r="H26" s="64">
        <f t="shared" si="33"/>
        <v>161.31799999999998</v>
      </c>
      <c r="I26" s="13">
        <f>+H26/Index!$B$13</f>
        <v>275.62816731992194</v>
      </c>
      <c r="J26" s="64">
        <f t="shared" si="34"/>
        <v>153.735392</v>
      </c>
      <c r="K26" s="13">
        <f>+J26/Index!$B$13</f>
        <v>262.67251236173144</v>
      </c>
      <c r="L26" s="64">
        <f t="shared" si="35"/>
        <v>157.60918</v>
      </c>
      <c r="M26" s="13">
        <f>+L26/Index!$B$13</f>
        <v>269.2912721221172</v>
      </c>
      <c r="N26" s="64">
        <f t="shared" si="53"/>
        <v>154.7417840252941</v>
      </c>
      <c r="O26" s="13">
        <f>+N26/Index!$B$13</f>
        <v>264.3920352267384</v>
      </c>
      <c r="P26" s="13">
        <f>(P7+P10+P9+P8)</f>
        <v>146.903503018138</v>
      </c>
      <c r="Q26" s="13">
        <f>(Q7+Q10+Q9+Q8)</f>
        <v>250.999537</v>
      </c>
      <c r="R26" s="13">
        <f>(R7+R10+R9+R8)</f>
        <v>135.936488975994</v>
      </c>
      <c r="S26" s="13">
        <f>(S10+S9+S8+S7)</f>
        <v>232.261281</v>
      </c>
      <c r="T26" s="13">
        <f aca="true" t="shared" si="57" ref="T26:Y26">(T10+T9+T8+T7)</f>
        <v>127.70987880254201</v>
      </c>
      <c r="U26" s="13">
        <f t="shared" si="57"/>
        <v>218.20528299999998</v>
      </c>
      <c r="V26" s="13">
        <f t="shared" si="57"/>
        <v>157.92809197511514</v>
      </c>
      <c r="W26" s="13">
        <f t="shared" si="57"/>
        <v>269.836165582471</v>
      </c>
      <c r="X26" s="13">
        <f t="shared" si="57"/>
        <v>140.1475119602901</v>
      </c>
      <c r="Y26" s="13">
        <f t="shared" si="57"/>
        <v>239.45624094063652</v>
      </c>
      <c r="Z26" s="13">
        <f>(Z10+Z9+Z8+Z7)</f>
        <v>137.89055439999998</v>
      </c>
      <c r="AA26" s="64">
        <f>AA10+AA9+AA8+AA7</f>
        <v>235.60000000000002</v>
      </c>
      <c r="AB26" s="64">
        <f>AB10+AB9+AB8+AB7</f>
        <v>147.13788359999998</v>
      </c>
      <c r="AC26" s="64">
        <f>AC10+AC9+AC8+AC7</f>
        <v>251.4</v>
      </c>
      <c r="AD26" s="64">
        <f>AD10+AD9+AD8+AD7</f>
        <v>149.1278152</v>
      </c>
      <c r="AE26" s="64">
        <f>AE10+AE9+AE8+AE7</f>
        <v>254.8</v>
      </c>
      <c r="AF26" s="65">
        <f aca="true" t="shared" si="58" ref="AF26:AM26">AF7+AF10+AF9+AF8</f>
        <v>167.095727</v>
      </c>
      <c r="AG26" s="65">
        <f t="shared" si="58"/>
        <v>285.5</v>
      </c>
      <c r="AH26" s="65">
        <f t="shared" si="58"/>
        <v>209.35250979999998</v>
      </c>
      <c r="AI26" s="65">
        <f t="shared" si="58"/>
        <v>357.70000000000005</v>
      </c>
      <c r="AJ26" s="65">
        <f t="shared" si="58"/>
        <v>223.867305</v>
      </c>
      <c r="AK26" s="65">
        <f t="shared" si="58"/>
        <v>382.5</v>
      </c>
      <c r="AL26" s="65">
        <f t="shared" si="58"/>
        <v>23.1768504</v>
      </c>
      <c r="AM26" s="65">
        <f t="shared" si="58"/>
        <v>375.19999999999993</v>
      </c>
      <c r="AN26" s="65">
        <f>AN7+AN10+AN9+AN8</f>
        <v>115.30000000000001</v>
      </c>
      <c r="AO26" s="65">
        <f t="shared" si="56"/>
        <v>46.3</v>
      </c>
      <c r="AP26" s="65">
        <f t="shared" si="56"/>
        <v>322</v>
      </c>
      <c r="AQ26" s="65">
        <f t="shared" si="56"/>
        <v>417.6</v>
      </c>
      <c r="AR26" s="65">
        <f t="shared" si="39"/>
        <v>-3.615702479338857</v>
      </c>
      <c r="AS26" s="65">
        <f t="shared" si="40"/>
        <v>-13.207395498392282</v>
      </c>
      <c r="AT26" s="65">
        <f t="shared" si="41"/>
        <v>-0.39331913185761985</v>
      </c>
      <c r="AU26" s="65">
        <f t="shared" si="42"/>
        <v>-4.700410369580575</v>
      </c>
      <c r="AV26" s="65">
        <f t="shared" si="43"/>
        <v>2.519776317999716</v>
      </c>
      <c r="AW26" s="65">
        <f t="shared" si="44"/>
        <v>-1.8193077171684637</v>
      </c>
      <c r="AX26" s="65">
        <f t="shared" si="45"/>
        <v>-5.0653939765065985</v>
      </c>
      <c r="AY26" s="65">
        <f t="shared" si="45"/>
        <v>-7.4654544083880126</v>
      </c>
      <c r="AZ26" s="65">
        <f t="shared" si="24"/>
        <v>-6.051804217854123</v>
      </c>
      <c r="BA26" s="65">
        <f t="shared" si="46"/>
        <v>23.661609779847083</v>
      </c>
      <c r="BB26" s="65">
        <f t="shared" si="47"/>
        <v>-11.25865562766802</v>
      </c>
      <c r="BC26" s="65">
        <f t="shared" si="48"/>
        <v>-1.6104157174974174</v>
      </c>
      <c r="BD26" s="65">
        <f t="shared" si="25"/>
        <v>6.706281833616291</v>
      </c>
      <c r="BE26" s="65">
        <f t="shared" si="26"/>
        <v>1.3524264120922855</v>
      </c>
      <c r="BF26" s="65">
        <f t="shared" si="27"/>
        <v>12.048665620094187</v>
      </c>
      <c r="BG26" s="65">
        <f t="shared" si="28"/>
        <v>25.2889667250438</v>
      </c>
      <c r="BH26" s="65">
        <f t="shared" si="28"/>
        <v>6.933184232597153</v>
      </c>
      <c r="BI26" s="65">
        <f t="shared" si="29"/>
        <v>-1.9084967320261617</v>
      </c>
      <c r="BJ26" s="65">
        <f t="shared" si="49"/>
        <v>-69.26972281449892</v>
      </c>
      <c r="BK26" s="65">
        <f t="shared" si="50"/>
        <v>-59.843885516045106</v>
      </c>
      <c r="BL26" s="65">
        <f t="shared" si="51"/>
        <v>595.464362850972</v>
      </c>
      <c r="BM26" s="65">
        <f t="shared" si="52"/>
        <v>29.68944099378883</v>
      </c>
    </row>
    <row r="27" spans="1:65" ht="15">
      <c r="A27" s="50" t="s">
        <v>43</v>
      </c>
      <c r="B27" s="64">
        <f t="shared" si="30"/>
        <v>332.70000000000005</v>
      </c>
      <c r="C27" s="13">
        <f>+B27/Index!$B$13</f>
        <v>568.4516995458539</v>
      </c>
      <c r="D27" s="64">
        <f t="shared" si="31"/>
        <v>306.1</v>
      </c>
      <c r="E27" s="13">
        <f>+D27/Index!$B$13</f>
        <v>523.0029012052476</v>
      </c>
      <c r="F27" s="64">
        <f t="shared" si="32"/>
        <v>254.47299999999998</v>
      </c>
      <c r="G27" s="13">
        <f>+F27/Index!$B$13</f>
        <v>434.79293459131964</v>
      </c>
      <c r="H27" s="64">
        <f t="shared" si="33"/>
        <v>260.801</v>
      </c>
      <c r="I27" s="13">
        <f>+H27/Index!$B$13</f>
        <v>445.6049645123481</v>
      </c>
      <c r="J27" s="64">
        <f t="shared" si="34"/>
        <v>259.122792</v>
      </c>
      <c r="K27" s="13">
        <f>+J27/Index!$B$13</f>
        <v>442.73757590461906</v>
      </c>
      <c r="L27" s="64">
        <f t="shared" si="35"/>
        <v>269.47206900000003</v>
      </c>
      <c r="M27" s="13">
        <f>+L27/Index!$B$13</f>
        <v>460.4203655040204</v>
      </c>
      <c r="N27" s="64">
        <f t="shared" si="53"/>
        <v>274.5417840252941</v>
      </c>
      <c r="O27" s="13">
        <f>+N27/Index!$B$13</f>
        <v>469.08248790360426</v>
      </c>
      <c r="P27" s="13">
        <f aca="true" t="shared" si="59" ref="P27:V27">(P7+P8+P11+P10+P9)</f>
        <v>258.87133142282</v>
      </c>
      <c r="Q27" s="13">
        <f t="shared" si="59"/>
        <v>442.30793000000006</v>
      </c>
      <c r="R27" s="13">
        <f t="shared" si="59"/>
        <v>228.49197568600596</v>
      </c>
      <c r="S27" s="13">
        <f>(S7+S8+S11+S10+S9)</f>
        <v>390.40171899999996</v>
      </c>
      <c r="T27" s="13">
        <f t="shared" si="59"/>
        <v>224.143537940328</v>
      </c>
      <c r="U27" s="13">
        <f t="shared" si="59"/>
        <v>382.97197200000005</v>
      </c>
      <c r="V27" s="13">
        <f t="shared" si="59"/>
        <v>267.4339143799591</v>
      </c>
      <c r="W27" s="13">
        <f>(W7+W8+W11+W10+W9)</f>
        <v>456.93797158247105</v>
      </c>
      <c r="X27" s="13">
        <f>(X7+X8+X11+X10+X9)</f>
        <v>265.57779093377474</v>
      </c>
      <c r="Y27" s="13">
        <f>(Y7+Y8+Y11+Y10+Y9)</f>
        <v>453.7665963869482</v>
      </c>
      <c r="Z27" s="13">
        <f>(Z7+Z8+Z11+Z10+Z9)</f>
        <v>256.1744298</v>
      </c>
      <c r="AA27" s="64">
        <f aca="true" t="shared" si="60" ref="AA27:AI27">AA11+AA10+AA9+AA8+AA7</f>
        <v>437.7</v>
      </c>
      <c r="AB27" s="64">
        <f t="shared" si="60"/>
        <v>278.297787</v>
      </c>
      <c r="AC27" s="64">
        <f t="shared" si="60"/>
        <v>475.5</v>
      </c>
      <c r="AD27" s="64">
        <f t="shared" si="60"/>
        <v>276.1908006</v>
      </c>
      <c r="AE27" s="64">
        <f t="shared" si="60"/>
        <v>471.9</v>
      </c>
      <c r="AF27" s="64">
        <f>AF11+AF10+AF9+AF8+AF7</f>
        <v>310.31227479999995</v>
      </c>
      <c r="AG27" s="64">
        <f t="shared" si="60"/>
        <v>530.2</v>
      </c>
      <c r="AH27" s="64">
        <f t="shared" si="60"/>
        <v>379.95988079999995</v>
      </c>
      <c r="AI27" s="64">
        <f t="shared" si="60"/>
        <v>649.2</v>
      </c>
      <c r="AJ27" s="64">
        <f aca="true" t="shared" si="61" ref="AJ27:AQ27">AJ11+AJ10+AJ9+AJ8+AJ7</f>
        <v>396.34755279999996</v>
      </c>
      <c r="AK27" s="64">
        <f t="shared" si="61"/>
        <v>677.2</v>
      </c>
      <c r="AL27" s="64">
        <f t="shared" si="61"/>
        <v>23.1768504</v>
      </c>
      <c r="AM27" s="64">
        <f t="shared" si="61"/>
        <v>652.8000000000001</v>
      </c>
      <c r="AN27" s="64">
        <f t="shared" si="61"/>
        <v>115.3</v>
      </c>
      <c r="AO27" s="64">
        <f t="shared" si="61"/>
        <v>123</v>
      </c>
      <c r="AP27" s="64">
        <f t="shared" si="61"/>
        <v>543.0000000000001</v>
      </c>
      <c r="AQ27" s="64">
        <f t="shared" si="61"/>
        <v>728.6</v>
      </c>
      <c r="AR27" s="65">
        <f t="shared" si="39"/>
        <v>-7.995190862639023</v>
      </c>
      <c r="AS27" s="65">
        <f t="shared" si="40"/>
        <v>-16.866056844168583</v>
      </c>
      <c r="AT27" s="65">
        <f t="shared" si="41"/>
        <v>2.4867078236197977</v>
      </c>
      <c r="AU27" s="65">
        <f t="shared" si="42"/>
        <v>-0.6434821952369807</v>
      </c>
      <c r="AV27" s="65">
        <f t="shared" si="43"/>
        <v>3.9939663045927785</v>
      </c>
      <c r="AW27" s="65">
        <f t="shared" si="44"/>
        <v>1.8813508368817362</v>
      </c>
      <c r="AX27" s="65">
        <f t="shared" si="45"/>
        <v>-5.707857060122512</v>
      </c>
      <c r="AY27" s="65">
        <v>-11.7</v>
      </c>
      <c r="AZ27" s="65">
        <f t="shared" si="24"/>
        <v>-1.9031030444822163</v>
      </c>
      <c r="BA27" s="65">
        <f t="shared" si="46"/>
        <v>19.3136848099346</v>
      </c>
      <c r="BB27" s="65">
        <f t="shared" si="47"/>
        <v>-0.6940493880470715</v>
      </c>
      <c r="BC27" s="65">
        <f t="shared" si="48"/>
        <v>-3.5407181830650827</v>
      </c>
      <c r="BD27" s="65">
        <f t="shared" si="25"/>
        <v>8.63605209047293</v>
      </c>
      <c r="BE27" s="65">
        <f t="shared" si="26"/>
        <v>-0.757097791798112</v>
      </c>
      <c r="BF27" s="65">
        <f t="shared" si="27"/>
        <v>12.35431235431237</v>
      </c>
      <c r="BG27" s="65">
        <f t="shared" si="28"/>
        <v>22.444360618634477</v>
      </c>
      <c r="BH27" s="65">
        <f t="shared" si="28"/>
        <v>4.313000616142948</v>
      </c>
      <c r="BI27" s="65">
        <f t="shared" si="29"/>
        <v>-3.6030714707619573</v>
      </c>
      <c r="BJ27" s="65">
        <f t="shared" si="49"/>
        <v>-82.33762254901961</v>
      </c>
      <c r="BK27" s="65">
        <f t="shared" si="50"/>
        <v>6.678230702515181</v>
      </c>
      <c r="BL27" s="65">
        <f t="shared" si="51"/>
        <v>341.46341463414643</v>
      </c>
      <c r="BM27" s="65">
        <f t="shared" si="52"/>
        <v>34.180478821362776</v>
      </c>
    </row>
    <row r="28" spans="1:65" ht="15">
      <c r="A28" s="50" t="s">
        <v>44</v>
      </c>
      <c r="B28" s="64">
        <f t="shared" si="30"/>
        <v>490.1</v>
      </c>
      <c r="C28" s="13">
        <f>+B28/Index!$B$13</f>
        <v>837.3855664184639</v>
      </c>
      <c r="D28" s="64">
        <f t="shared" si="31"/>
        <v>445.418</v>
      </c>
      <c r="E28" s="13">
        <f>+D28/Index!$B$13</f>
        <v>761.0418368148936</v>
      </c>
      <c r="F28" s="64">
        <f t="shared" si="32"/>
        <v>369.259</v>
      </c>
      <c r="G28" s="13">
        <f>+F28/Index!$B$13</f>
        <v>630.9164596411255</v>
      </c>
      <c r="H28" s="64">
        <f t="shared" si="33"/>
        <v>370.101</v>
      </c>
      <c r="I28" s="13">
        <f>+H28/Index!$B$13</f>
        <v>632.3551020547642</v>
      </c>
      <c r="J28" s="64">
        <f t="shared" si="34"/>
        <v>372.446452</v>
      </c>
      <c r="K28" s="13">
        <f>+J28/Index!$B$13</f>
        <v>636.3625447226428</v>
      </c>
      <c r="L28" s="64">
        <f t="shared" si="35"/>
        <v>387.14375000000007</v>
      </c>
      <c r="M28" s="13">
        <f>+L28/Index!$B$13</f>
        <v>661.4743692697781</v>
      </c>
      <c r="N28" s="64">
        <f t="shared" si="53"/>
        <v>395.94178402529406</v>
      </c>
      <c r="O28" s="13">
        <f>+N28/Index!$B$13</f>
        <v>676.506702886672</v>
      </c>
      <c r="P28" s="13">
        <f>(P7+P8+P9+P12+P11+P10)</f>
        <v>393.238405241444</v>
      </c>
      <c r="Q28" s="13">
        <f>(Q7+Q8+Q9+Q12+Q11+Q10)</f>
        <v>671.887706</v>
      </c>
      <c r="R28" s="13">
        <f>(R7+R8+R9+R12+R11+R10)</f>
        <v>331.12681184695197</v>
      </c>
      <c r="S28" s="13">
        <f>(S8+S9+S12+S11+S10+S7)</f>
        <v>565.7637480000001</v>
      </c>
      <c r="T28" s="13">
        <f aca="true" t="shared" si="62" ref="T28:Y28">(T8+T9+T12+T11+T10+T7)</f>
        <v>338.4492483713664</v>
      </c>
      <c r="U28" s="13">
        <f t="shared" si="62"/>
        <v>578.2748736</v>
      </c>
      <c r="V28" s="13">
        <f t="shared" si="62"/>
        <v>396.17682854834766</v>
      </c>
      <c r="W28" s="13">
        <f t="shared" si="62"/>
        <v>676.9083002975491</v>
      </c>
      <c r="X28" s="13">
        <f t="shared" si="62"/>
        <v>414.5039645292597</v>
      </c>
      <c r="Y28" s="13">
        <f t="shared" si="62"/>
        <v>708.2220712508324</v>
      </c>
      <c r="Z28" s="13">
        <f>(Z8+Z9+Z12+Z11+Z10+Z7)</f>
        <v>408.22861499999993</v>
      </c>
      <c r="AA28" s="64">
        <f aca="true" t="shared" si="63" ref="AA28:AI28">AA12+AA11+AA10+AA9+AA8+AA7</f>
        <v>697.4999999999999</v>
      </c>
      <c r="AB28" s="64">
        <f t="shared" si="63"/>
        <v>455.7528638</v>
      </c>
      <c r="AC28" s="64">
        <f t="shared" si="63"/>
        <v>778.6999999999999</v>
      </c>
      <c r="AD28" s="64">
        <f t="shared" si="63"/>
        <v>427.7767665999999</v>
      </c>
      <c r="AE28" s="64">
        <f t="shared" si="63"/>
        <v>730.9</v>
      </c>
      <c r="AF28" s="64">
        <f>AF12+AF11+AF10+AF9+AF8+AF7</f>
        <v>486.4797487999999</v>
      </c>
      <c r="AG28" s="64">
        <f t="shared" si="63"/>
        <v>831.2</v>
      </c>
      <c r="AH28" s="64">
        <f t="shared" si="63"/>
        <v>583.1670136</v>
      </c>
      <c r="AI28" s="64">
        <f t="shared" si="63"/>
        <v>996.4000000000001</v>
      </c>
      <c r="AJ28" s="64">
        <f aca="true" t="shared" si="64" ref="AJ28:AQ28">AJ12+AJ11+AJ10+AJ9+AJ8+AJ7</f>
        <v>605.7000626</v>
      </c>
      <c r="AK28" s="64">
        <f t="shared" si="64"/>
        <v>1034.9</v>
      </c>
      <c r="AL28" s="64">
        <f t="shared" si="64"/>
        <v>23.1768504</v>
      </c>
      <c r="AM28" s="64">
        <f t="shared" si="64"/>
        <v>1003.2</v>
      </c>
      <c r="AN28" s="64">
        <f t="shared" si="64"/>
        <v>122.00000000000001</v>
      </c>
      <c r="AO28" s="64">
        <f t="shared" si="64"/>
        <v>258.8</v>
      </c>
      <c r="AP28" s="64">
        <f t="shared" si="64"/>
        <v>835.7000000000002</v>
      </c>
      <c r="AQ28" s="64">
        <f t="shared" si="64"/>
        <v>1090.1</v>
      </c>
      <c r="AR28" s="65">
        <f t="shared" si="39"/>
        <v>-9.116914915323402</v>
      </c>
      <c r="AS28" s="65">
        <f t="shared" si="40"/>
        <v>-17.09832112757005</v>
      </c>
      <c r="AT28" s="65">
        <f t="shared" si="41"/>
        <v>0.22802423231390073</v>
      </c>
      <c r="AU28" s="65">
        <f t="shared" si="42"/>
        <v>0.63373295397743</v>
      </c>
      <c r="AV28" s="65">
        <f t="shared" si="43"/>
        <v>3.946150626775212</v>
      </c>
      <c r="AW28" s="65">
        <f t="shared" si="44"/>
        <v>2.272549673162474</v>
      </c>
      <c r="AX28" s="65">
        <f t="shared" si="45"/>
        <v>-0.6827717843685231</v>
      </c>
      <c r="AY28" s="65">
        <f t="shared" si="45"/>
        <v>-15.794895047536423</v>
      </c>
      <c r="AZ28" s="65">
        <f t="shared" si="24"/>
        <v>2.2113692586750715</v>
      </c>
      <c r="BA28" s="65">
        <f t="shared" si="46"/>
        <v>17.05649531052859</v>
      </c>
      <c r="BB28" s="65">
        <f t="shared" si="47"/>
        <v>4.625998963156266</v>
      </c>
      <c r="BC28" s="65">
        <f t="shared" si="48"/>
        <v>-1.5139419803587384</v>
      </c>
      <c r="BD28" s="65">
        <f t="shared" si="25"/>
        <v>11.641577060931908</v>
      </c>
      <c r="BE28" s="65">
        <f t="shared" si="26"/>
        <v>-6.138435854629505</v>
      </c>
      <c r="BF28" s="65">
        <f t="shared" si="27"/>
        <v>13.722807497605702</v>
      </c>
      <c r="BG28" s="65">
        <f t="shared" si="28"/>
        <v>19.874879692011554</v>
      </c>
      <c r="BH28" s="65">
        <f t="shared" si="28"/>
        <v>3.863910076274589</v>
      </c>
      <c r="BI28" s="65">
        <f t="shared" si="29"/>
        <v>-3.0630978838535166</v>
      </c>
      <c r="BJ28" s="65">
        <f t="shared" si="49"/>
        <v>-87.83891547049441</v>
      </c>
      <c r="BK28" s="65">
        <f t="shared" si="50"/>
        <v>112.1311475409836</v>
      </c>
      <c r="BL28" s="65">
        <f t="shared" si="51"/>
        <v>222.91344667697066</v>
      </c>
      <c r="BM28" s="65">
        <f t="shared" si="52"/>
        <v>30.441546009333457</v>
      </c>
    </row>
    <row r="29" spans="1:65" ht="15">
      <c r="A29" s="50" t="s">
        <v>45</v>
      </c>
      <c r="B29" s="64">
        <f t="shared" si="30"/>
        <v>682.0840000000001</v>
      </c>
      <c r="C29" s="13">
        <f>+B29/Index!$B$13</f>
        <v>1165.4097055396278</v>
      </c>
      <c r="D29" s="64">
        <f t="shared" si="31"/>
        <v>606.104</v>
      </c>
      <c r="E29" s="13">
        <f>+D29/Index!$B$13</f>
        <v>1035.5901680238658</v>
      </c>
      <c r="F29" s="64">
        <f t="shared" si="32"/>
        <v>521.678</v>
      </c>
      <c r="G29" s="13">
        <f>+F29/Index!$B$13</f>
        <v>891.3397827342408</v>
      </c>
      <c r="H29" s="64">
        <f t="shared" si="33"/>
        <v>505.201</v>
      </c>
      <c r="I29" s="13">
        <f>+H29/Index!$B$13</f>
        <v>863.1871567846856</v>
      </c>
      <c r="J29" s="64">
        <f t="shared" si="34"/>
        <v>512.54696932</v>
      </c>
      <c r="K29" s="13">
        <f>+J29/Index!$B$13</f>
        <v>875.7384905531427</v>
      </c>
      <c r="L29" s="64">
        <f t="shared" si="35"/>
        <v>542.1588720000001</v>
      </c>
      <c r="M29" s="13">
        <f>+L29/Index!$B$13</f>
        <v>926.3334301540818</v>
      </c>
      <c r="N29" s="64">
        <f t="shared" si="53"/>
        <v>564.072365860253</v>
      </c>
      <c r="O29" s="13">
        <f>+N29/Index!$B$13</f>
        <v>963.7748573492979</v>
      </c>
      <c r="P29" s="13">
        <f>(P7+P8+P9+P10+P13+P12+P11)</f>
        <v>552.9695891155379</v>
      </c>
      <c r="Q29" s="13">
        <f>(Q7+Q8+Q9+Q10+Q13+Q12+Q11)</f>
        <v>944.804637</v>
      </c>
      <c r="R29" s="13">
        <f>(R8+R9+R10+R13+R12+R11)</f>
        <v>448.962370874596</v>
      </c>
      <c r="S29" s="13">
        <f>(S7+S8+S9+S10+S13+S12+S11)</f>
        <v>798.29812</v>
      </c>
      <c r="T29" s="13">
        <f>(T7+T8+T9+T10+T13+T12+T11)</f>
        <v>473.7083154677044</v>
      </c>
      <c r="U29" s="13">
        <f>(U7+U8+U9+U10+U13+U12+U11)</f>
        <v>809.3787106000001</v>
      </c>
      <c r="V29" s="13">
        <f>(V9+V10+V13+V12+V11+V8+V7)</f>
        <v>556.8022913566806</v>
      </c>
      <c r="W29" s="13">
        <f>(W9+W10+W13+W12+W11+W8+W7)</f>
        <v>951.3531975735821</v>
      </c>
      <c r="X29" s="13">
        <f>(X9+X10+X13+X12+X11+X8+X7)</f>
        <v>590.990392950279</v>
      </c>
      <c r="Y29" s="13">
        <f>(Y9+Y10+Y13+Y12+Y11+Y8+Y7)</f>
        <v>1009.7670372343194</v>
      </c>
      <c r="Z29" s="13">
        <f>(Z9+Z10+Z13+Z12+Z11+Z8+Z7)</f>
        <v>606.4023913999999</v>
      </c>
      <c r="AA29" s="64">
        <f>AA13+AA12+AA11+AA10+AA9+AA8+AA7</f>
        <v>1036.1000000000001</v>
      </c>
      <c r="AB29" s="64">
        <f>AB13+AB12+AB11+AB10+AB9+AB8+AB7</f>
        <v>643.7428726</v>
      </c>
      <c r="AC29" s="64">
        <f>AC13+AC12+AC11+AC10+AC9+AC8+AC7</f>
        <v>1099.9</v>
      </c>
      <c r="AD29" s="64">
        <f>AD13+AD12+AD11+AD10+AD9+AD8+AD7</f>
        <v>627.999002</v>
      </c>
      <c r="AE29" s="64">
        <f>AE13+AE12+AE11+AE10+AE9+AE8+AE7</f>
        <v>1073.0000000000002</v>
      </c>
      <c r="AF29" s="64">
        <f aca="true" t="shared" si="65" ref="AF29:AM29">AF7+AF13+AF12+AF11+AF10+AF9+AF8</f>
        <v>721.8769516</v>
      </c>
      <c r="AG29" s="64">
        <f t="shared" si="65"/>
        <v>1233.4</v>
      </c>
      <c r="AH29" s="64">
        <f t="shared" si="65"/>
        <v>832.3181554</v>
      </c>
      <c r="AI29" s="64">
        <f t="shared" si="65"/>
        <v>1422.0999999999997</v>
      </c>
      <c r="AJ29" s="64">
        <f t="shared" si="65"/>
        <v>855.3779509999998</v>
      </c>
      <c r="AK29" s="64">
        <f t="shared" si="65"/>
        <v>1461.5000000000002</v>
      </c>
      <c r="AL29" s="64">
        <f t="shared" si="65"/>
        <v>23.1768504</v>
      </c>
      <c r="AM29" s="64">
        <f t="shared" si="65"/>
        <v>1425.1999999999998</v>
      </c>
      <c r="AN29" s="64">
        <f>AN7+AN13+AN12+AN11+AN10+AN9+AN8</f>
        <v>164.5</v>
      </c>
      <c r="AO29" s="64">
        <f>AO7+AO13+AO12+AO11+AO10+AO9+AO8</f>
        <v>504.5</v>
      </c>
      <c r="AP29" s="64">
        <f>AP7+AP13+AP12+AP11+AP10+AP9+AP8</f>
        <v>1217.3999999999996</v>
      </c>
      <c r="AQ29" s="64">
        <f>AQ7+AQ13+AQ12+AQ11+AQ10+AQ9+AQ8</f>
        <v>1544.6999999999998</v>
      </c>
      <c r="AR29" s="65">
        <f t="shared" si="39"/>
        <v>-11.139390456307448</v>
      </c>
      <c r="AS29" s="65">
        <f t="shared" si="40"/>
        <v>-13.92929266264535</v>
      </c>
      <c r="AT29" s="65">
        <f t="shared" si="41"/>
        <v>-3.158461733099718</v>
      </c>
      <c r="AU29" s="65">
        <f t="shared" si="42"/>
        <v>1.4540686419860511</v>
      </c>
      <c r="AV29" s="65">
        <f t="shared" si="43"/>
        <v>5.7774027459934825</v>
      </c>
      <c r="AW29" s="65">
        <f t="shared" si="44"/>
        <v>4.0418952805134385</v>
      </c>
      <c r="AX29" s="65">
        <f t="shared" si="45"/>
        <v>-1.9683248846595138</v>
      </c>
      <c r="AY29" s="65">
        <f t="shared" si="45"/>
        <v>-18.808849580191033</v>
      </c>
      <c r="AZ29" s="65">
        <f t="shared" si="24"/>
        <v>1.3880266434800135</v>
      </c>
      <c r="BA29" s="65">
        <f t="shared" si="46"/>
        <v>17.541168937880137</v>
      </c>
      <c r="BB29" s="65">
        <f t="shared" si="47"/>
        <v>6.140079185072523</v>
      </c>
      <c r="BC29" s="65">
        <f t="shared" si="48"/>
        <v>2.6078255473465264</v>
      </c>
      <c r="BD29" s="65">
        <f t="shared" si="25"/>
        <v>6.157706785059352</v>
      </c>
      <c r="BE29" s="65">
        <f t="shared" si="26"/>
        <v>-2.4456768797163253</v>
      </c>
      <c r="BF29" s="65">
        <f t="shared" si="27"/>
        <v>14.948741845293553</v>
      </c>
      <c r="BG29" s="65">
        <f t="shared" si="28"/>
        <v>15.299173017674686</v>
      </c>
      <c r="BH29" s="65">
        <f t="shared" si="28"/>
        <v>2.7705505941916644</v>
      </c>
      <c r="BI29" s="65">
        <f t="shared" si="29"/>
        <v>-2.483749572357195</v>
      </c>
      <c r="BJ29" s="65">
        <f t="shared" si="49"/>
        <v>-88.45776031434185</v>
      </c>
      <c r="BK29" s="65">
        <f t="shared" si="50"/>
        <v>206.68693009118542</v>
      </c>
      <c r="BL29" s="65">
        <f t="shared" si="51"/>
        <v>141.30822596630318</v>
      </c>
      <c r="BM29" s="65">
        <f t="shared" si="52"/>
        <v>26.885165105963555</v>
      </c>
    </row>
    <row r="30" spans="1:65" s="9" customFormat="1" ht="15">
      <c r="A30" s="50" t="s">
        <v>46</v>
      </c>
      <c r="B30" s="64">
        <f t="shared" si="30"/>
        <v>887.0440000000001</v>
      </c>
      <c r="C30" s="13">
        <f>+B30/Index!$B$13</f>
        <v>1515.604656964089</v>
      </c>
      <c r="D30" s="64">
        <f t="shared" si="31"/>
        <v>759.868</v>
      </c>
      <c r="E30" s="13">
        <f>+D30/Index!$B$13</f>
        <v>1298.3115600556323</v>
      </c>
      <c r="F30" s="64">
        <f t="shared" si="32"/>
        <v>686.972</v>
      </c>
      <c r="G30" s="13">
        <f>+F30/Index!$B$13</f>
        <v>1173.7613493850745</v>
      </c>
      <c r="H30" s="64">
        <f t="shared" si="33"/>
        <v>653.301</v>
      </c>
      <c r="I30" s="13">
        <f>+H30/Index!$B$13</f>
        <v>1116.2310302524972</v>
      </c>
      <c r="J30" s="64">
        <f t="shared" si="34"/>
        <v>673.86302032</v>
      </c>
      <c r="K30" s="13">
        <f>+J30/Index!$B$13</f>
        <v>1151.3633278088555</v>
      </c>
      <c r="L30" s="64">
        <f t="shared" si="35"/>
        <v>697.160911</v>
      </c>
      <c r="M30" s="13">
        <f>+L30/Index!$B$13</f>
        <v>1191.1701374057282</v>
      </c>
      <c r="N30" s="64">
        <f t="shared" si="53"/>
        <v>743.172365860253</v>
      </c>
      <c r="O30" s="13">
        <f>+N30/Index!$B$13</f>
        <v>1269.7853754997711</v>
      </c>
      <c r="P30" s="13">
        <f>(P7+P8+P9+P10+P11+P14+P13+P12)</f>
        <v>715.679856277716</v>
      </c>
      <c r="Q30" s="13">
        <f>(Q7+Q8+Q9+Q10+Q11+Q14+Q13+Q12)</f>
        <v>1222.811634</v>
      </c>
      <c r="R30" s="13">
        <f>(R7+R8+R9+R10+R11+R14+R13+R12)</f>
        <v>604.6220575396059</v>
      </c>
      <c r="S30" s="13">
        <f>(S8+S9+S10+S11+S14+S13+S12+S7)</f>
        <v>1033.058119</v>
      </c>
      <c r="T30" s="13">
        <f aca="true" t="shared" si="66" ref="T30:Y30">(T8+T9+T10+T11+T14+T13+T12+T7)</f>
        <v>614.8142112966424</v>
      </c>
      <c r="U30" s="13">
        <f t="shared" si="66"/>
        <v>1050.4724476000001</v>
      </c>
      <c r="V30" s="13">
        <f t="shared" si="66"/>
        <v>713.0690864731317</v>
      </c>
      <c r="W30" s="13">
        <f t="shared" si="66"/>
        <v>1218.3508689487858</v>
      </c>
      <c r="X30" s="13">
        <f>(X8+X9+X10+X11+X14+X13+X12+X7)</f>
        <v>773.6455012030214</v>
      </c>
      <c r="Y30" s="13">
        <f t="shared" si="66"/>
        <v>1321.8518184696763</v>
      </c>
      <c r="Z30" s="13">
        <f>(Z8+Z9+Z10+Z11+Z14+Z13+Z12+Z7)</f>
        <v>810.9556544</v>
      </c>
      <c r="AA30" s="64">
        <f aca="true" t="shared" si="67" ref="AA30:AI30">AA14+AA13+AA12+AA11+AA10+AA9+AA8+AA7</f>
        <v>1385.6000000000001</v>
      </c>
      <c r="AB30" s="64">
        <f t="shared" si="67"/>
        <v>833.5472308</v>
      </c>
      <c r="AC30" s="64">
        <f t="shared" si="67"/>
        <v>1424.2</v>
      </c>
      <c r="AD30" s="64">
        <f t="shared" si="67"/>
        <v>837.8197309999999</v>
      </c>
      <c r="AE30" s="64">
        <f t="shared" si="67"/>
        <v>1431.5000000000002</v>
      </c>
      <c r="AF30" s="64">
        <f t="shared" si="67"/>
        <v>951.4214143999999</v>
      </c>
      <c r="AG30" s="64">
        <f t="shared" si="67"/>
        <v>1625.6000000000001</v>
      </c>
      <c r="AH30" s="64">
        <f t="shared" si="67"/>
        <v>1080.2402218</v>
      </c>
      <c r="AI30" s="64">
        <f t="shared" si="67"/>
        <v>1845.6999999999998</v>
      </c>
      <c r="AJ30" s="64">
        <f aca="true" t="shared" si="68" ref="AJ30:AO30">AJ14+AJ13+AJ12+AJ11+AJ10+AJ9+AJ8+AJ7</f>
        <v>1105.9922778</v>
      </c>
      <c r="AK30" s="64">
        <f t="shared" si="68"/>
        <v>1889.7000000000003</v>
      </c>
      <c r="AL30" s="64">
        <f t="shared" si="68"/>
        <v>23.1768504</v>
      </c>
      <c r="AM30" s="64">
        <f t="shared" si="68"/>
        <v>1856.7999999999997</v>
      </c>
      <c r="AN30" s="64">
        <f t="shared" si="68"/>
        <v>235.60000000000002</v>
      </c>
      <c r="AO30" s="64">
        <f t="shared" si="68"/>
        <v>777</v>
      </c>
      <c r="AP30" s="64">
        <f>AP14+AP13+AP12+AP11+AP10+AP9+AP8+AP7</f>
        <v>1617.0999999999997</v>
      </c>
      <c r="AQ30" s="64"/>
      <c r="AR30" s="65">
        <f t="shared" si="39"/>
        <v>-14.337056560892133</v>
      </c>
      <c r="AS30" s="65">
        <f t="shared" si="40"/>
        <v>-9.5932451425774</v>
      </c>
      <c r="AT30" s="65">
        <f t="shared" si="41"/>
        <v>-4.901364247742267</v>
      </c>
      <c r="AU30" s="65">
        <f t="shared" si="42"/>
        <v>3.1474037725336435</v>
      </c>
      <c r="AV30" s="65">
        <f t="shared" si="43"/>
        <v>3.457362991804548</v>
      </c>
      <c r="AW30" s="65">
        <f t="shared" si="44"/>
        <v>6.59983285555333</v>
      </c>
      <c r="AX30" s="65">
        <f t="shared" si="45"/>
        <v>-3.6993449764124873</v>
      </c>
      <c r="AY30" s="65">
        <f t="shared" si="45"/>
        <v>-15.51780419190878</v>
      </c>
      <c r="AZ30" s="65">
        <f t="shared" si="24"/>
        <v>1.685706571558351</v>
      </c>
      <c r="BA30" s="65">
        <f t="shared" si="46"/>
        <v>15.981230324730092</v>
      </c>
      <c r="BB30" s="65">
        <f t="shared" si="47"/>
        <v>8.495167702403576</v>
      </c>
      <c r="BC30" s="65">
        <f t="shared" si="48"/>
        <v>4.822642041989686</v>
      </c>
      <c r="BD30" s="65">
        <f t="shared" si="25"/>
        <v>2.7857967667436423</v>
      </c>
      <c r="BE30" s="65">
        <f t="shared" si="26"/>
        <v>0.51256845948604</v>
      </c>
      <c r="BF30" s="65">
        <f t="shared" si="27"/>
        <v>13.559203632553258</v>
      </c>
      <c r="BG30" s="65">
        <f t="shared" si="28"/>
        <v>13.539616141732264</v>
      </c>
      <c r="BH30" s="65">
        <f t="shared" si="28"/>
        <v>2.3839193801809646</v>
      </c>
      <c r="BI30" s="65">
        <f t="shared" si="29"/>
        <v>-1.741017092660239</v>
      </c>
      <c r="BJ30" s="65">
        <f t="shared" si="49"/>
        <v>-87.31150366221456</v>
      </c>
      <c r="BK30" s="65">
        <f t="shared" si="50"/>
        <v>229.79626485568758</v>
      </c>
      <c r="BL30" s="65">
        <f t="shared" si="51"/>
        <v>108.12097812097807</v>
      </c>
      <c r="BM30" s="65"/>
    </row>
    <row r="31" spans="1:65" s="9" customFormat="1" ht="15">
      <c r="A31" s="50" t="s">
        <v>47</v>
      </c>
      <c r="B31" s="64">
        <f t="shared" si="30"/>
        <v>1063.344</v>
      </c>
      <c r="C31" s="13">
        <f>+B31/Index!$B$13</f>
        <v>1816.8310910787086</v>
      </c>
      <c r="D31" s="64">
        <f t="shared" si="31"/>
        <v>917.2330000000001</v>
      </c>
      <c r="E31" s="13">
        <f>+D31/Index!$B$13</f>
        <v>1567.185625877794</v>
      </c>
      <c r="F31" s="64">
        <f t="shared" si="32"/>
        <v>821.076</v>
      </c>
      <c r="G31" s="13">
        <f>+F31/Index!$B$13</f>
        <v>1402.8916370793852</v>
      </c>
      <c r="H31" s="64">
        <f t="shared" si="33"/>
        <v>794.501</v>
      </c>
      <c r="I31" s="13">
        <f>+H31/Index!$B$13</f>
        <v>1357.4855537748133</v>
      </c>
      <c r="J31" s="64">
        <f t="shared" si="34"/>
        <v>811.7610552000001</v>
      </c>
      <c r="K31" s="13">
        <f>+J31/Index!$B$13</f>
        <v>1386.9761089677659</v>
      </c>
      <c r="L31" s="64">
        <f t="shared" si="35"/>
        <v>838.0716950000001</v>
      </c>
      <c r="M31" s="13">
        <f>+L31/Index!$B$13</f>
        <v>1431.930506053575</v>
      </c>
      <c r="N31" s="64">
        <f>N30+N15</f>
        <v>897.1246777344232</v>
      </c>
      <c r="O31" s="13">
        <f>+N31/Index!$B$13</f>
        <v>1532.828517471173</v>
      </c>
      <c r="P31" s="13">
        <f>(P7+P8+P9+P10+P11+P12+P15+P14+P13)</f>
        <v>860.4720342596919</v>
      </c>
      <c r="Q31" s="13">
        <f>(Q7+Q8+Q9+Q10+Q11+Q12+Q15+Q14+Q13)</f>
        <v>1470.2037579999999</v>
      </c>
      <c r="R31" s="13">
        <f>(R8+R9+R10+R11+R12+R15+R14+R13+R7)</f>
        <v>721.8211147045779</v>
      </c>
      <c r="S31" s="13">
        <f>(S9+S10+S11+S12+S15+S14+S13+S8+S7)</f>
        <v>1233.304597</v>
      </c>
      <c r="T31" s="13">
        <f aca="true" t="shared" si="69" ref="T31:Y31">(T9+T10+T11+T12+T15+T14+T13+T8+T7)</f>
        <v>743.8793973955044</v>
      </c>
      <c r="U31" s="13">
        <f t="shared" si="69"/>
        <v>1270.9934105999998</v>
      </c>
      <c r="V31" s="13">
        <f t="shared" si="69"/>
        <v>851.0728254640777</v>
      </c>
      <c r="W31" s="13">
        <f t="shared" si="69"/>
        <v>1454.1442563040177</v>
      </c>
      <c r="X31" s="13">
        <f>(X9+X10+X11+X12+X15+X14+X13+X8+X7)</f>
        <v>943.295504213725</v>
      </c>
      <c r="Y31" s="13">
        <f t="shared" si="69"/>
        <v>1611.7160581432372</v>
      </c>
      <c r="Z31" s="13">
        <f>(Z9+Z10+Z11+Z12+Z15+Z14+Z13+Z8+Z7)</f>
        <v>1017.7914860000001</v>
      </c>
      <c r="AA31" s="64">
        <f>AA15+AA14+AA13+AA12+AA11+AA10+AA9+AA8+AA7</f>
        <v>1739</v>
      </c>
      <c r="AB31" s="64">
        <f>AB15+AB14+AB13+AB12+AB11+AB10+AB9+AB8+AB7</f>
        <v>993.5611424</v>
      </c>
      <c r="AC31" s="64">
        <f>AC15+AC14+AC13+AC12+AC11+AC10+AC9+AC8+AC7</f>
        <v>1697.6000000000001</v>
      </c>
      <c r="AD31" s="64">
        <f>AD15+AD14+AD13+AD12+AD11+AD10+AD9+AD8+AD7</f>
        <v>1025.7512124</v>
      </c>
      <c r="AE31" s="64">
        <f>AE15+AE14+AE13+AE12+AE11+AE10+AE9+AE8+AE7</f>
        <v>1752.6000000000001</v>
      </c>
      <c r="AF31" s="64">
        <f aca="true" t="shared" si="70" ref="AF31:AO31">AF7+AF15+AF14+AF13+AF12+AF11+AF10+AF9+AF8</f>
        <v>1148.7172798000001</v>
      </c>
      <c r="AG31" s="64">
        <f t="shared" si="70"/>
        <v>1962.7000000000003</v>
      </c>
      <c r="AH31" s="64">
        <f t="shared" si="70"/>
        <v>1297.3768758</v>
      </c>
      <c r="AI31" s="64">
        <f t="shared" si="70"/>
        <v>2216.7</v>
      </c>
      <c r="AJ31" s="64">
        <f t="shared" si="70"/>
        <v>1327.6940690000001</v>
      </c>
      <c r="AK31" s="64">
        <f t="shared" si="70"/>
        <v>2268.5</v>
      </c>
      <c r="AL31" s="64">
        <f t="shared" si="70"/>
        <v>23.1768504</v>
      </c>
      <c r="AM31" s="64">
        <f t="shared" si="70"/>
        <v>2234</v>
      </c>
      <c r="AN31" s="64">
        <f t="shared" si="70"/>
        <v>298.9</v>
      </c>
      <c r="AO31" s="64">
        <f t="shared" si="70"/>
        <v>1045.2</v>
      </c>
      <c r="AP31" s="64">
        <f>AP7+AP15+AP14+AP13+AP12+AP11+AP10+AP9+AP8</f>
        <v>1965.3999999999999</v>
      </c>
      <c r="AQ31" s="64"/>
      <c r="AR31" s="65">
        <f t="shared" si="39"/>
        <v>-13.74070855715554</v>
      </c>
      <c r="AS31" s="65">
        <f t="shared" si="40"/>
        <v>-10.483377724089731</v>
      </c>
      <c r="AT31" s="65">
        <f t="shared" si="41"/>
        <v>-3.2366065991455124</v>
      </c>
      <c r="AU31" s="65">
        <f t="shared" si="42"/>
        <v>2.172439707439024</v>
      </c>
      <c r="AV31" s="65">
        <f t="shared" si="43"/>
        <v>3.2411803487563873</v>
      </c>
      <c r="AW31" s="65">
        <f t="shared" si="44"/>
        <v>7.046292469574836</v>
      </c>
      <c r="AX31" s="65">
        <f t="shared" si="45"/>
        <v>-4.08556852624911</v>
      </c>
      <c r="AY31" s="65">
        <f t="shared" si="45"/>
        <v>-16.113355697190375</v>
      </c>
      <c r="AZ31" s="65">
        <f t="shared" si="24"/>
        <v>3.0559209534836245</v>
      </c>
      <c r="BA31" s="65">
        <f t="shared" si="46"/>
        <v>14.410054700248809</v>
      </c>
      <c r="BB31" s="65">
        <f t="shared" si="47"/>
        <v>10.836050216896496</v>
      </c>
      <c r="BC31" s="65">
        <f t="shared" si="48"/>
        <v>7.897417241309807</v>
      </c>
      <c r="BD31" s="65">
        <f t="shared" si="25"/>
        <v>-2.380678550891309</v>
      </c>
      <c r="BE31" s="65">
        <f t="shared" si="26"/>
        <v>3.2398680490103673</v>
      </c>
      <c r="BF31" s="65">
        <f t="shared" si="27"/>
        <v>11.987903685952306</v>
      </c>
      <c r="BG31" s="65">
        <f t="shared" si="28"/>
        <v>12.941356294899858</v>
      </c>
      <c r="BH31" s="65">
        <f t="shared" si="28"/>
        <v>2.3368069653087935</v>
      </c>
      <c r="BI31" s="65">
        <f>(AM31-AK31)/AK31*100</f>
        <v>-1.520828741459114</v>
      </c>
      <c r="BJ31" s="65">
        <f t="shared" si="49"/>
        <v>-86.62041181736795</v>
      </c>
      <c r="BK31" s="65">
        <f t="shared" si="50"/>
        <v>249.6821679491469</v>
      </c>
      <c r="BL31" s="65">
        <f t="shared" si="51"/>
        <v>88.04056639877533</v>
      </c>
      <c r="BM31" s="65"/>
    </row>
    <row r="32" spans="1:65" s="9" customFormat="1" ht="15">
      <c r="A32" s="50" t="s">
        <v>48</v>
      </c>
      <c r="B32" s="64">
        <f t="shared" si="30"/>
        <v>1193.544</v>
      </c>
      <c r="C32" s="13">
        <f>+B32/Index!$B$13</f>
        <v>2039.2909987458868</v>
      </c>
      <c r="D32" s="64">
        <f t="shared" si="31"/>
        <v>1045.272</v>
      </c>
      <c r="E32" s="13">
        <f>+D32/Index!$B$13</f>
        <v>1785.9532458301583</v>
      </c>
      <c r="F32" s="64">
        <f t="shared" si="32"/>
        <v>933.493</v>
      </c>
      <c r="G32" s="13">
        <f>+F32/Index!$B$13</f>
        <v>1594.9674853145707</v>
      </c>
      <c r="H32" s="64">
        <f t="shared" si="33"/>
        <v>910.401</v>
      </c>
      <c r="I32" s="13">
        <f>+H32/Index!$B$13</f>
        <v>1555.512460830312</v>
      </c>
      <c r="J32" s="64">
        <f t="shared" si="34"/>
        <v>932.2359912000001</v>
      </c>
      <c r="K32" s="13">
        <f>+J32/Index!$B$13</f>
        <v>1592.8197582670682</v>
      </c>
      <c r="L32" s="64">
        <f t="shared" si="35"/>
        <v>960.9306410000002</v>
      </c>
      <c r="M32" s="13">
        <f>+L32/Index!$B$13</f>
        <v>1641.847478275133</v>
      </c>
      <c r="N32" s="64">
        <f>N31+N16</f>
        <v>1017.865305591217</v>
      </c>
      <c r="O32" s="13">
        <f>+N32/Index!$B$13</f>
        <v>1739.1261282599553</v>
      </c>
      <c r="P32" s="13">
        <f aca="true" t="shared" si="71" ref="P32:W32">(P8+P9+P10+P11+P12+P13+P16+P15+P14+P7)</f>
        <v>976.7109306988959</v>
      </c>
      <c r="Q32" s="13">
        <f t="shared" si="71"/>
        <v>1668.8097039999998</v>
      </c>
      <c r="R32" s="13">
        <f t="shared" si="71"/>
        <v>813.278231745366</v>
      </c>
      <c r="S32" s="13">
        <f>(S8+S9+S10+S11+S12+S13+S16+S15+S14+S7)</f>
        <v>1389.5683589999999</v>
      </c>
      <c r="T32" s="13">
        <f t="shared" si="71"/>
        <v>846.6068408761964</v>
      </c>
      <c r="U32" s="13">
        <f t="shared" si="71"/>
        <v>1446.5136685999998</v>
      </c>
      <c r="V32" s="13">
        <f t="shared" si="71"/>
        <v>961.5490210407158</v>
      </c>
      <c r="W32" s="13">
        <f t="shared" si="71"/>
        <v>1642.904043304018</v>
      </c>
      <c r="X32" s="13">
        <f>(X7+X10+X11+X12+X13+X16+X15+X14+X9+X8)</f>
        <v>1067.0936388406776</v>
      </c>
      <c r="Y32" s="13">
        <f>(Y7+Y10+Y11+Y12+Y13+Y16+Y15+Y14+Y9+Y8)</f>
        <v>1823.2377294065304</v>
      </c>
      <c r="Z32" s="13">
        <f>(Z7+Z10+Z11+Z12+Z13+Z16+Z15+Z14+Z9+Z8)</f>
        <v>1162.1200543999998</v>
      </c>
      <c r="AA32" s="64">
        <f>AA16+AA15+AA14+AA13+AA12+AA11+AA10+AA9+AA8+AA7</f>
        <v>1985.6</v>
      </c>
      <c r="AB32" s="64">
        <f aca="true" t="shared" si="72" ref="AB32:AI32">AB7+AB16+AB15+AB14+AB13+AB12+AB11+AB10+AB9+AB8</f>
        <v>1120.6241277999998</v>
      </c>
      <c r="AC32" s="64">
        <f t="shared" si="72"/>
        <v>1914.7</v>
      </c>
      <c r="AD32" s="64">
        <f t="shared" si="72"/>
        <v>1157.4378623999999</v>
      </c>
      <c r="AE32" s="64">
        <f t="shared" si="72"/>
        <v>1977.6</v>
      </c>
      <c r="AF32" s="64">
        <f t="shared" si="72"/>
        <v>1304.4001638</v>
      </c>
      <c r="AG32" s="64">
        <f t="shared" si="72"/>
        <v>2228.7000000000003</v>
      </c>
      <c r="AH32" s="64">
        <f t="shared" si="72"/>
        <v>1459.5563012000002</v>
      </c>
      <c r="AI32" s="64">
        <f t="shared" si="72"/>
        <v>2493.7999999999997</v>
      </c>
      <c r="AJ32" s="64">
        <f>AJ7+AJ16+AJ15+AJ14+AJ13+AJ12+AJ11+AJ10+AJ9+AJ8</f>
        <v>1499.6475702</v>
      </c>
      <c r="AK32" s="64">
        <f>AK7+AK16+AK15+AK14+AK13+AK12+AK11+AK10+AK9+AK8</f>
        <v>2562.3</v>
      </c>
      <c r="AL32" s="64">
        <f>AL7+AL16+AL15+AL14+AL13+AL12+AL11+AL10+AL9+AL8</f>
        <v>23.1768504</v>
      </c>
      <c r="AM32" s="64">
        <f>AM7+AM16+AM15+AM14+AM13+AM12+AM11+AM10+AM9+AM8</f>
        <v>2533.4</v>
      </c>
      <c r="AN32" s="64">
        <f>AN7+AN16+AN15+AN14+AN13+AN12+AN11+AN10+AN9+AN8</f>
        <v>376.3</v>
      </c>
      <c r="AO32" s="64">
        <f>AO7+AO8+AO16+AO15+AO14+AO13+AO12+AO11+AO10+AO9</f>
        <v>1355.4</v>
      </c>
      <c r="AP32" s="64">
        <f>AP7+AP8+AP16+AP15+AP14+AP13+AP12+AP11+AP10+AP9</f>
        <v>2285.2000000000003</v>
      </c>
      <c r="AQ32" s="64"/>
      <c r="AR32" s="65">
        <f t="shared" si="39"/>
        <v>-12.422834851501081</v>
      </c>
      <c r="AS32" s="65">
        <f t="shared" si="40"/>
        <v>-10.693771573332109</v>
      </c>
      <c r="AT32" s="65">
        <f t="shared" si="41"/>
        <v>-2.4737196743842795</v>
      </c>
      <c r="AU32" s="65">
        <f t="shared" si="42"/>
        <v>2.3983927082681227</v>
      </c>
      <c r="AV32" s="65">
        <f t="shared" si="43"/>
        <v>3.0780456956037003</v>
      </c>
      <c r="AW32" s="65">
        <f t="shared" si="44"/>
        <v>5.924950476338998</v>
      </c>
      <c r="AX32" s="65">
        <f t="shared" si="45"/>
        <v>-4.04320440693448</v>
      </c>
      <c r="AY32" s="65">
        <f t="shared" si="45"/>
        <v>-16.7329650786834</v>
      </c>
      <c r="AZ32" s="65">
        <f t="shared" si="24"/>
        <v>4.098057445765428</v>
      </c>
      <c r="BA32" s="65">
        <f t="shared" si="46"/>
        <v>13.576807393330299</v>
      </c>
      <c r="BB32" s="65">
        <f t="shared" si="47"/>
        <v>10.97651970834805</v>
      </c>
      <c r="BC32" s="65">
        <f t="shared" si="48"/>
        <v>8.90516184339378</v>
      </c>
      <c r="BD32" s="65">
        <f t="shared" si="25"/>
        <v>-3.5707091055600255</v>
      </c>
      <c r="BE32" s="65">
        <f t="shared" si="26"/>
        <v>3.285109938893814</v>
      </c>
      <c r="BF32" s="65">
        <f t="shared" si="27"/>
        <v>12.697208737864097</v>
      </c>
      <c r="BG32" s="65">
        <f t="shared" si="28"/>
        <v>11.894826580517764</v>
      </c>
      <c r="BH32" s="65">
        <f t="shared" si="28"/>
        <v>2.7468120939930873</v>
      </c>
      <c r="BI32" s="65">
        <f>(AM32-AK32)/AK32*100</f>
        <v>-1.1278929087148302</v>
      </c>
      <c r="BJ32" s="65">
        <f t="shared" si="49"/>
        <v>-85.14644351464435</v>
      </c>
      <c r="BK32" s="65">
        <f t="shared" si="50"/>
        <v>260.19133669944193</v>
      </c>
      <c r="BL32" s="65">
        <f t="shared" si="51"/>
        <v>68.59967537258375</v>
      </c>
      <c r="BM32" s="65"/>
    </row>
    <row r="33" spans="1:65" s="9" customFormat="1" ht="15">
      <c r="A33" s="50" t="s">
        <v>49</v>
      </c>
      <c r="B33" s="64">
        <f t="shared" si="30"/>
        <v>1242.344</v>
      </c>
      <c r="C33" s="13">
        <f>+B33/Index!$B$13</f>
        <v>2122.670749085044</v>
      </c>
      <c r="D33" s="64">
        <f t="shared" si="31"/>
        <v>1096.6799999999998</v>
      </c>
      <c r="E33" s="13">
        <f>+D33/Index!$B$13</f>
        <v>1873.7890287284245</v>
      </c>
      <c r="F33" s="64">
        <f t="shared" si="32"/>
        <v>982.162</v>
      </c>
      <c r="G33" s="13">
        <f>+F33/Index!$B$13</f>
        <v>1678.1234088649078</v>
      </c>
      <c r="H33" s="64">
        <f t="shared" si="33"/>
        <v>953.501</v>
      </c>
      <c r="I33" s="13">
        <f>+H33/Index!$B$13</f>
        <v>1629.1531829536252</v>
      </c>
      <c r="J33" s="64">
        <f t="shared" si="34"/>
        <v>975.3415732000001</v>
      </c>
      <c r="K33" s="13">
        <f>+J33/Index!$B$13</f>
        <v>1666.4700178036273</v>
      </c>
      <c r="L33" s="64">
        <f t="shared" si="35"/>
        <v>998.5451480000002</v>
      </c>
      <c r="M33" s="13">
        <f>+L33/Index!$B$13</f>
        <v>1706.1156791519873</v>
      </c>
      <c r="N33" s="64">
        <f>N32+N17</f>
        <v>1057.5320330540683</v>
      </c>
      <c r="O33" s="13">
        <f>+N33/Index!$B$13</f>
        <v>1806.900755977659</v>
      </c>
      <c r="P33" s="13">
        <f aca="true" t="shared" si="73" ref="P33:U33">(P9+P10+P11+P12+P13+P14+P17+P16+P15+P8+P7)</f>
        <v>1019.0807217144599</v>
      </c>
      <c r="Q33" s="13">
        <f t="shared" si="73"/>
        <v>1741.2027899999998</v>
      </c>
      <c r="R33" s="13">
        <f t="shared" si="73"/>
        <v>848.9822400194461</v>
      </c>
      <c r="S33" s="13">
        <f>(S9+S10+S11+S12+S13+S14+S17+S16+S15+S8+S7)</f>
        <v>1450.5722790000002</v>
      </c>
      <c r="T33" s="13">
        <f t="shared" si="73"/>
        <v>883.1395309983145</v>
      </c>
      <c r="U33" s="13">
        <f t="shared" si="73"/>
        <v>1508.9334755999998</v>
      </c>
      <c r="V33" s="13">
        <f>(V9+V10+V11+V12+V13+V14+V17+V16+V15+V8+V7)</f>
        <v>999.4503451481338</v>
      </c>
      <c r="W33" s="13">
        <f>(W9+W10+W11+W12+W13+W14+W17+W16+W15+W8+W7)</f>
        <v>1707.662300304018</v>
      </c>
      <c r="X33" s="13">
        <f>(X7+X8+X11+X12+X13+X14+X17+X16+X15+X10+X9)</f>
        <v>1103.8646838547254</v>
      </c>
      <c r="Y33" s="13">
        <f>(Y7+Y8+Y11+Y12+Y13+Y14+Y17+Y16+Y15+Y10+Y9)</f>
        <v>1886.0647899184412</v>
      </c>
      <c r="Z33" s="13">
        <f>(Z7+Z8+Z11+Z12+Z13+Z14+Z17+Z16+Z15+Z10+Z9)</f>
        <v>1196.7682751999998</v>
      </c>
      <c r="AA33" s="64">
        <f aca="true" t="shared" si="74" ref="AA33:AI33">AA17+AA16+AA15+AA14+AA13+AA12+AA11+AA10+AA9+AA8+AA7</f>
        <v>2044.8000000000002</v>
      </c>
      <c r="AB33" s="64">
        <f t="shared" si="74"/>
        <v>1158.6669377999997</v>
      </c>
      <c r="AC33" s="64">
        <f t="shared" si="74"/>
        <v>1979.7</v>
      </c>
      <c r="AD33" s="64">
        <f t="shared" si="74"/>
        <v>1205.371803</v>
      </c>
      <c r="AE33" s="64">
        <f t="shared" si="74"/>
        <v>2059.5</v>
      </c>
      <c r="AF33" s="64">
        <f t="shared" si="74"/>
        <v>1353.4461250000002</v>
      </c>
      <c r="AG33" s="64">
        <f t="shared" si="74"/>
        <v>2312.5</v>
      </c>
      <c r="AH33" s="64">
        <f t="shared" si="74"/>
        <v>1511.9383242000004</v>
      </c>
      <c r="AI33" s="64">
        <f t="shared" si="74"/>
        <v>2583.3</v>
      </c>
      <c r="AJ33" s="64">
        <f aca="true" t="shared" si="75" ref="AJ33:AP33">AJ17+AJ16+AJ15+AJ14+AJ13+AJ12+AJ11+AJ10+AJ9+AJ8+AJ7</f>
        <v>1553.4342508</v>
      </c>
      <c r="AK33" s="64">
        <f t="shared" si="75"/>
        <v>2654.2000000000003</v>
      </c>
      <c r="AL33" s="64">
        <f t="shared" si="75"/>
        <v>23.1768504</v>
      </c>
      <c r="AM33" s="64">
        <f t="shared" si="75"/>
        <v>2628.3999999999996</v>
      </c>
      <c r="AN33" s="64">
        <f t="shared" si="75"/>
        <v>382.9</v>
      </c>
      <c r="AO33" s="64">
        <f t="shared" si="75"/>
        <v>1459.6</v>
      </c>
      <c r="AP33" s="64">
        <f t="shared" si="75"/>
        <v>2381.6</v>
      </c>
      <c r="AQ33" s="64"/>
      <c r="AR33" s="65">
        <f t="shared" si="39"/>
        <v>-11.724932868835053</v>
      </c>
      <c r="AS33" s="65">
        <f t="shared" si="40"/>
        <v>-10.442243863296483</v>
      </c>
      <c r="AT33" s="65">
        <f t="shared" si="41"/>
        <v>-2.918154031615965</v>
      </c>
      <c r="AU33" s="65">
        <f t="shared" si="42"/>
        <v>2.2905663654259554</v>
      </c>
      <c r="AV33" s="65">
        <f t="shared" si="43"/>
        <v>2.3790203798933063</v>
      </c>
      <c r="AW33" s="65">
        <f t="shared" si="44"/>
        <v>5.907282727497481</v>
      </c>
      <c r="AX33" s="65">
        <f t="shared" si="45"/>
        <v>-3.63594767229548</v>
      </c>
      <c r="AY33" s="65">
        <f t="shared" si="45"/>
        <v>-16.691364881169278</v>
      </c>
      <c r="AZ33" s="65">
        <f t="shared" si="24"/>
        <v>4.023322204959882</v>
      </c>
      <c r="BA33" s="65">
        <f t="shared" si="46"/>
        <v>13.170151495578503</v>
      </c>
      <c r="BB33" s="65">
        <f t="shared" si="47"/>
        <v>10.44717621175229</v>
      </c>
      <c r="BC33" s="65">
        <f>(AA33-Y33)/Y33*100</f>
        <v>8.416211941925026</v>
      </c>
      <c r="BD33" s="65">
        <f t="shared" si="25"/>
        <v>-3.183685446009396</v>
      </c>
      <c r="BE33" s="65">
        <f t="shared" si="26"/>
        <v>4.030913774814363</v>
      </c>
      <c r="BF33" s="65">
        <f t="shared" si="27"/>
        <v>12.28453508133042</v>
      </c>
      <c r="BG33" s="65">
        <f t="shared" si="28"/>
        <v>11.710270270270279</v>
      </c>
      <c r="BH33" s="65">
        <f t="shared" si="28"/>
        <v>2.744551542600524</v>
      </c>
      <c r="BI33" s="65">
        <f>(AM33-AK33)/AK33*100</f>
        <v>-0.972044307135884</v>
      </c>
      <c r="BJ33" s="65">
        <f t="shared" si="49"/>
        <v>-85.43220210013696</v>
      </c>
      <c r="BK33" s="65">
        <f t="shared" si="50"/>
        <v>281.1961347610342</v>
      </c>
      <c r="BL33" s="65">
        <f t="shared" si="51"/>
        <v>63.16799123047411</v>
      </c>
      <c r="BM33" s="65"/>
    </row>
    <row r="34" spans="1:65" s="10" customFormat="1" ht="15.75">
      <c r="A34" s="209" t="s">
        <v>50</v>
      </c>
      <c r="B34" s="70">
        <f t="shared" si="30"/>
        <v>1271.544</v>
      </c>
      <c r="C34" s="210">
        <f>+B34/Index!$B$13</f>
        <v>2172.5619111732285</v>
      </c>
      <c r="D34" s="70">
        <f t="shared" si="31"/>
        <v>1132.532</v>
      </c>
      <c r="E34" s="210">
        <f>+D34/Index!$B$13</f>
        <v>1935.0458076046432</v>
      </c>
      <c r="F34" s="70">
        <f t="shared" si="32"/>
        <v>1015.043</v>
      </c>
      <c r="G34" s="210">
        <f>+F34/Index!$B$13</f>
        <v>1734.303932858798</v>
      </c>
      <c r="H34" s="70">
        <f t="shared" si="33"/>
        <v>982.3009999999999</v>
      </c>
      <c r="I34" s="210">
        <f>+H34/Index!$B$13</f>
        <v>1678.360904465259</v>
      </c>
      <c r="J34" s="70">
        <f t="shared" si="34"/>
        <v>1005.6773592000001</v>
      </c>
      <c r="K34" s="210">
        <f>+J34/Index!$B$13</f>
        <v>1718.3017854885065</v>
      </c>
      <c r="L34" s="70">
        <f>L33+L18</f>
        <v>1027.303376</v>
      </c>
      <c r="M34" s="210">
        <f>+L34/Index!$B$13</f>
        <v>1755.2520289642118</v>
      </c>
      <c r="N34" s="70">
        <f>N33+N18</f>
        <v>1087.6320330540682</v>
      </c>
      <c r="O34" s="70">
        <f>O19</f>
        <v>1858.1</v>
      </c>
      <c r="P34" s="210">
        <f aca="true" t="shared" si="76" ref="P34:AI34">(P7+P10+P11+P12+P13+P14+P15+P18+P17+P16+P9+P8)</f>
        <v>1049.2716203938219</v>
      </c>
      <c r="Q34" s="210">
        <f t="shared" si="76"/>
        <v>1792.787003</v>
      </c>
      <c r="R34" s="210">
        <f t="shared" si="76"/>
        <v>873.9582519591461</v>
      </c>
      <c r="S34" s="210">
        <f t="shared" si="76"/>
        <v>1493.2463290000003</v>
      </c>
      <c r="T34" s="210">
        <f t="shared" si="76"/>
        <v>907.0581260611184</v>
      </c>
      <c r="U34" s="210">
        <f t="shared" si="76"/>
        <v>1549.8008216</v>
      </c>
      <c r="V34" s="210">
        <f t="shared" si="76"/>
        <v>1023.8231227845956</v>
      </c>
      <c r="W34" s="210">
        <f t="shared" si="76"/>
        <v>1749.3056633040178</v>
      </c>
      <c r="X34" s="210">
        <f t="shared" si="76"/>
        <v>1128.2061352772917</v>
      </c>
      <c r="Y34" s="210">
        <f t="shared" si="76"/>
        <v>1927.654628904226</v>
      </c>
      <c r="Z34" s="210">
        <f t="shared" si="76"/>
        <v>1218.7745776</v>
      </c>
      <c r="AA34" s="210">
        <f t="shared" si="76"/>
        <v>2082.4000000000005</v>
      </c>
      <c r="AB34" s="210">
        <f t="shared" si="76"/>
        <v>1184.2434115999997</v>
      </c>
      <c r="AC34" s="210">
        <f t="shared" si="76"/>
        <v>2023.3999999999996</v>
      </c>
      <c r="AD34" s="210">
        <f t="shared" si="76"/>
        <v>1236.1572153999996</v>
      </c>
      <c r="AE34" s="210">
        <f t="shared" si="76"/>
        <v>2112.1</v>
      </c>
      <c r="AF34" s="210">
        <f t="shared" si="76"/>
        <v>1383.2365716</v>
      </c>
      <c r="AG34" s="210">
        <f t="shared" si="76"/>
        <v>2363.4000000000005</v>
      </c>
      <c r="AH34" s="210">
        <f t="shared" si="76"/>
        <v>1544.5966133999998</v>
      </c>
      <c r="AI34" s="210">
        <f t="shared" si="76"/>
        <v>2639.1</v>
      </c>
      <c r="AJ34" s="210">
        <f aca="true" t="shared" si="77" ref="AJ34:AP34">(AJ7+AJ10+AJ11+AJ12+AJ13+AJ14+AJ15+AJ18+AJ17+AJ16+AJ9+AJ8)</f>
        <v>1586.4437044</v>
      </c>
      <c r="AK34" s="210">
        <f t="shared" si="77"/>
        <v>2710.6000000000004</v>
      </c>
      <c r="AL34" s="210">
        <f t="shared" si="77"/>
        <v>23.1768504</v>
      </c>
      <c r="AM34" s="210">
        <f t="shared" si="77"/>
        <v>2683</v>
      </c>
      <c r="AN34" s="210">
        <f t="shared" si="77"/>
        <v>392</v>
      </c>
      <c r="AO34" s="210">
        <f t="shared" si="77"/>
        <v>1513.6000000000001</v>
      </c>
      <c r="AP34" s="210">
        <f t="shared" si="77"/>
        <v>2439.2</v>
      </c>
      <c r="AQ34" s="210"/>
      <c r="AR34" s="66">
        <f>(E34-C34)/C34*100</f>
        <v>-10.932535563063503</v>
      </c>
      <c r="AS34" s="66">
        <f>(G34-E34)/E34*100</f>
        <v>-10.374011506959615</v>
      </c>
      <c r="AT34" s="66">
        <f>(I34-G34)/G34*100</f>
        <v>-3.2256761536210896</v>
      </c>
      <c r="AU34" s="66">
        <f>(K34-I34)/I34*100</f>
        <v>2.379755207416078</v>
      </c>
      <c r="AV34" s="66">
        <f>(M34-K34)/K34*100</f>
        <v>2.1503931258035958</v>
      </c>
      <c r="AW34" s="66">
        <f>(O34-M34)/M34*100</f>
        <v>5.8594417974539805</v>
      </c>
      <c r="AX34" s="66">
        <f>(Q34-O34)/O34*100</f>
        <v>-3.5150420860018294</v>
      </c>
      <c r="AY34" s="66">
        <f>(R34-P34)/P34*100</f>
        <v>-16.708101603746382</v>
      </c>
      <c r="AZ34" s="66">
        <f t="shared" si="24"/>
        <v>3.7873518589443504</v>
      </c>
      <c r="BA34" s="66">
        <f>(V34-T34)/T34*100</f>
        <v>12.872934310232893</v>
      </c>
      <c r="BB34" s="66">
        <f>(Y34-W34)/W34*100</f>
        <v>10.195414634589927</v>
      </c>
      <c r="BC34" s="66">
        <f>(Z34-X34)/X34*100</f>
        <v>8.027650221955962</v>
      </c>
      <c r="BD34" s="66">
        <f>(AC34-AA34)/AA34*100</f>
        <v>-2.8332693046485256</v>
      </c>
      <c r="BE34" s="66">
        <f>(AD34-AB34)/AB34*100</f>
        <v>4.383710586142127</v>
      </c>
      <c r="BF34" s="66">
        <f t="shared" si="27"/>
        <v>11.898110884901314</v>
      </c>
      <c r="BG34" s="66">
        <f>(AH34-AF34)/AF34*100</f>
        <v>11.665397308961655</v>
      </c>
      <c r="BH34" s="66">
        <f>(AJ34-AH34)/AH34*100</f>
        <v>2.70925694365504</v>
      </c>
      <c r="BI34" s="66">
        <f>(AM34-AK34)/AK34*100</f>
        <v>-1.0182247472884365</v>
      </c>
      <c r="BJ34" s="66">
        <f>AN34/AM34*100-100</f>
        <v>-85.38948937756243</v>
      </c>
      <c r="BK34" s="66">
        <f>AO34/AN34*100-100</f>
        <v>286.12244897959187</v>
      </c>
      <c r="BL34" s="66">
        <f>AP34/AO34*100-100</f>
        <v>61.152219873150074</v>
      </c>
      <c r="BM34" s="66"/>
    </row>
    <row r="35" spans="1:65" ht="15">
      <c r="A35" s="11" t="s">
        <v>51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I35" s="198"/>
      <c r="BJ35" s="198"/>
      <c r="BK35" s="198"/>
      <c r="BL35" s="198"/>
      <c r="BM35" s="198"/>
    </row>
    <row r="36" spans="1:65" ht="13.5" customHeight="1">
      <c r="A36" s="12" t="s">
        <v>52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BJ36" s="198"/>
      <c r="BK36" s="65"/>
      <c r="BL36" s="65"/>
      <c r="BM36" s="65"/>
    </row>
    <row r="37" spans="1:65" ht="13.5" customHeight="1">
      <c r="A37" s="12" t="s">
        <v>53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12"/>
      <c r="AM37" s="212"/>
      <c r="AN37" s="212"/>
      <c r="AO37" s="212"/>
      <c r="AP37" s="212"/>
      <c r="AQ37" s="212"/>
      <c r="AR37" s="208"/>
      <c r="AS37" s="208"/>
      <c r="AT37" s="208"/>
      <c r="BJ37" s="198"/>
      <c r="BK37" s="65"/>
      <c r="BL37" s="65"/>
      <c r="BM37" s="65"/>
    </row>
    <row r="38" spans="1:65" ht="13.5" customHeight="1">
      <c r="A38" s="9" t="s">
        <v>119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J38" s="198"/>
      <c r="BK38" s="65"/>
      <c r="BL38" s="65"/>
      <c r="BM38" s="65"/>
    </row>
    <row r="39" spans="2:47" ht="15"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12"/>
      <c r="AM39" s="212"/>
      <c r="AN39" s="212"/>
      <c r="AO39" s="212"/>
      <c r="AP39" s="212"/>
      <c r="AQ39" s="212"/>
      <c r="AR39" s="208"/>
      <c r="AS39" s="208"/>
      <c r="AT39" s="207"/>
      <c r="AU39" s="207"/>
    </row>
    <row r="40" spans="1:46" ht="15">
      <c r="A40" s="50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11"/>
      <c r="T40" s="208"/>
      <c r="U40" s="211"/>
      <c r="V40" s="208"/>
      <c r="W40" s="211"/>
      <c r="X40" s="208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08"/>
      <c r="AS40" s="208"/>
      <c r="AT40" s="208"/>
    </row>
    <row r="41" spans="2:46" ht="14.25"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11"/>
      <c r="T41" s="208"/>
      <c r="U41" s="211"/>
      <c r="V41" s="208"/>
      <c r="W41" s="211"/>
      <c r="X41" s="208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47"/>
      <c r="AQ41" s="247"/>
      <c r="AR41" s="208"/>
      <c r="AS41" s="208"/>
      <c r="AT41" s="208"/>
    </row>
    <row r="42" spans="2:46" ht="14.25"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11"/>
      <c r="T42" s="208"/>
      <c r="U42" s="211"/>
      <c r="V42" s="208"/>
      <c r="W42" s="211"/>
      <c r="X42" s="208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08"/>
      <c r="AS42" s="208"/>
      <c r="AT42" s="208"/>
    </row>
    <row r="43" spans="2:46" ht="14.25"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11"/>
      <c r="T43" s="208"/>
      <c r="U43" s="211"/>
      <c r="V43" s="208"/>
      <c r="W43" s="211"/>
      <c r="X43" s="208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08"/>
      <c r="AS43" s="208"/>
      <c r="AT43" s="208"/>
    </row>
    <row r="44" spans="2:46" ht="14.25"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11"/>
      <c r="T44" s="208"/>
      <c r="U44" s="211"/>
      <c r="V44" s="208"/>
      <c r="W44" s="211"/>
      <c r="X44" s="208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08"/>
      <c r="AS44" s="208"/>
      <c r="AT44" s="208"/>
    </row>
    <row r="45" spans="19:43" ht="14.25">
      <c r="S45" s="211"/>
      <c r="T45" s="208"/>
      <c r="U45" s="211"/>
      <c r="V45" s="208"/>
      <c r="W45" s="211"/>
      <c r="X45" s="208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</row>
    <row r="46" spans="19:43" ht="14.25">
      <c r="S46" s="211"/>
      <c r="T46" s="208"/>
      <c r="U46" s="211"/>
      <c r="V46" s="208"/>
      <c r="W46" s="211"/>
      <c r="X46" s="208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</row>
    <row r="47" spans="19:43" ht="14.25">
      <c r="S47" s="211"/>
      <c r="T47" s="208"/>
      <c r="U47" s="211"/>
      <c r="V47" s="208"/>
      <c r="W47" s="211"/>
      <c r="X47" s="208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</row>
    <row r="48" spans="19:43" ht="14.25">
      <c r="S48" s="211"/>
      <c r="T48" s="208"/>
      <c r="U48" s="211"/>
      <c r="V48" s="208"/>
      <c r="W48" s="211"/>
      <c r="X48" s="208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</row>
    <row r="49" spans="19:43" ht="14.25">
      <c r="S49" s="211"/>
      <c r="T49" s="208"/>
      <c r="U49" s="211"/>
      <c r="V49" s="208"/>
      <c r="W49" s="211"/>
      <c r="X49" s="208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</row>
    <row r="50" spans="19:43" ht="14.25">
      <c r="S50" s="211"/>
      <c r="T50" s="208"/>
      <c r="U50" s="211"/>
      <c r="V50" s="208"/>
      <c r="W50" s="211"/>
      <c r="X50" s="208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</row>
    <row r="51" spans="19:43" ht="14.25">
      <c r="S51" s="211"/>
      <c r="T51" s="208"/>
      <c r="U51" s="211"/>
      <c r="V51" s="208"/>
      <c r="W51" s="211"/>
      <c r="X51" s="208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</row>
    <row r="52" spans="19:43" ht="14.25">
      <c r="S52" s="211"/>
      <c r="T52" s="208"/>
      <c r="U52" s="211"/>
      <c r="V52" s="208"/>
      <c r="W52" s="211"/>
      <c r="X52" s="208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</row>
    <row r="53" spans="19:43" ht="14.25">
      <c r="S53" s="211"/>
      <c r="T53" s="208"/>
      <c r="U53" s="211"/>
      <c r="V53" s="208"/>
      <c r="W53" s="211"/>
      <c r="X53" s="208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</row>
    <row r="54" spans="32:34" ht="14.25">
      <c r="AF54" s="211"/>
      <c r="AG54" s="211"/>
      <c r="AH54" s="211"/>
    </row>
    <row r="55" spans="32:34" ht="14.25">
      <c r="AF55" s="211"/>
      <c r="AG55" s="211"/>
      <c r="AH55" s="211"/>
    </row>
    <row r="56" spans="32:34" ht="14.25">
      <c r="AF56" s="211"/>
      <c r="AG56" s="211"/>
      <c r="AH56" s="211"/>
    </row>
    <row r="57" spans="32:34" ht="14.25">
      <c r="AF57" s="211"/>
      <c r="AG57" s="211"/>
      <c r="AH57" s="211"/>
    </row>
    <row r="58" spans="32:34" ht="14.25">
      <c r="AF58" s="211"/>
      <c r="AG58" s="211"/>
      <c r="AH58" s="211"/>
    </row>
    <row r="59" spans="32:34" ht="14.25">
      <c r="AF59" s="211"/>
      <c r="AG59" s="211"/>
      <c r="AH59" s="211"/>
    </row>
    <row r="60" spans="32:34" ht="14.25">
      <c r="AF60" s="211"/>
      <c r="AG60" s="211"/>
      <c r="AH60" s="211"/>
    </row>
  </sheetData>
  <sheetProtection/>
  <mergeCells count="19">
    <mergeCell ref="AF4:AG4"/>
    <mergeCell ref="Z4:AA4"/>
    <mergeCell ref="AB4:AC4"/>
    <mergeCell ref="B4:C4"/>
    <mergeCell ref="D4:E4"/>
    <mergeCell ref="F4:G4"/>
    <mergeCell ref="H4:I4"/>
    <mergeCell ref="J4:K4"/>
    <mergeCell ref="L4:M4"/>
    <mergeCell ref="AL4:AM4"/>
    <mergeCell ref="AJ4:AK4"/>
    <mergeCell ref="AD4:AE4"/>
    <mergeCell ref="N4:O4"/>
    <mergeCell ref="P4:Q4"/>
    <mergeCell ref="R4:S4"/>
    <mergeCell ref="T4:U4"/>
    <mergeCell ref="V4:W4"/>
    <mergeCell ref="X4:Y4"/>
    <mergeCell ref="AH4:A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  <colBreaks count="1" manualBreakCount="1">
    <brk id="43" max="37" man="1"/>
  </colBreaks>
  <ignoredErrors>
    <ignoredError sqref="B4:AE6 B35:C35 B7:B18 T35:AE35" numberStoredAsText="1"/>
    <ignoredError sqref="AR7:BG12 AR13:BF21 AF7:AF18 AG23 AG24:AI24 AG25:AG29 AE30 AF23:AF29 AR32:BG34 AF19:AG22 AF30:AG34 AH6:AI6 BG13:BK13 BG15:BG31 AH19:AI23 AH7:AH18 AH25:AI34 AJ7 BH7:BK7 AJ20:AK22 AJ8:AJ16 BH9:BH12 BH8:BK8 BH14:BH16 BH20:BH22 AJ17:AK19 BH24:BH34 BH17:BH19 AK23:AK30 AJ23:AJ34 BH23:BK23 AM23:AM30 BI24:BI30 BI9:BI12 BI14:BI17 AK32:AK34 BI31:BI34 AK31:AO31 AM32:AM34 AM19:AP19 BI18:BI19 BJ24:BJ25 BJ9:BK9 BJ28:BJ32 BJ12 AN23:AN27 BJ10:BJ11 BJ26:BJ27 BJ14:BJ17 AN32:AN34 BJ33:BJ34 BJ18:BJ19 AO23:AO30 BK24:BK29 AN28:AN30 BK12 AR23:BF31 AR22:AY22 BA22:BF22 BK30:BK31 BK14:BK16 AO32:AO34 BK32:BK34 BK17:BK19 AP23:AP26 BL23:BL27 BL7:BL10 AP27:AP28 BL11:BL17 BL28:BL34 AP29:AP34 BL18:BL19 BM7 AQ23:AQ24 BM23:BM26 BM8:BM10 AQ25:AQ29 BM11:BM13 BM27:BM29" unlockedFormula="1"/>
    <ignoredError sqref="E7:AE18 T19:AE29 T31:AE34 T30:AD30 C7:D18 B19:B34 D20:D23 D35:S35 E19:S34 C19:C34 D24:D34 D19 BG14 BK10:BK11" numberStoredAsText="1" unlockedFormula="1"/>
    <ignoredError sqref="D35:S35" numberStoredAsText="1" formula="1"/>
    <ignoredError sqref="E19:S34 C19:C34 D24:D34 D19" numberStoredAsText="1" formula="1" unlockedFormula="1"/>
    <ignoredError sqref="BG14 BK10:BK11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G49"/>
  <sheetViews>
    <sheetView view="pageBreakPreview" zoomScale="70" zoomScaleNormal="70" zoomScaleSheetLayoutView="70" zoomScalePageLayoutView="0" workbookViewId="0" topLeftCell="AE1">
      <selection activeCell="BG29" sqref="BG29"/>
    </sheetView>
  </sheetViews>
  <sheetFormatPr defaultColWidth="9.140625" defaultRowHeight="15"/>
  <cols>
    <col min="1" max="1" width="18.8515625" style="201" customWidth="1"/>
    <col min="2" max="11" width="11.00390625" style="201" customWidth="1"/>
    <col min="12" max="12" width="11.00390625" style="201" hidden="1" customWidth="1"/>
    <col min="13" max="13" width="11.00390625" style="201" customWidth="1"/>
    <col min="14" max="14" width="11.00390625" style="201" hidden="1" customWidth="1"/>
    <col min="15" max="15" width="11.00390625" style="201" customWidth="1"/>
    <col min="16" max="16" width="11.00390625" style="201" hidden="1" customWidth="1"/>
    <col min="17" max="17" width="11.00390625" style="201" customWidth="1"/>
    <col min="18" max="18" width="11.00390625" style="201" hidden="1" customWidth="1"/>
    <col min="19" max="19" width="11.00390625" style="201" customWidth="1"/>
    <col min="20" max="20" width="11.00390625" style="201" hidden="1" customWidth="1"/>
    <col min="21" max="21" width="11.00390625" style="201" customWidth="1"/>
    <col min="22" max="22" width="12.28125" style="201" hidden="1" customWidth="1"/>
    <col min="23" max="23" width="11.00390625" style="201" customWidth="1"/>
    <col min="24" max="24" width="11.00390625" style="201" hidden="1" customWidth="1"/>
    <col min="25" max="25" width="11.00390625" style="201" customWidth="1"/>
    <col min="26" max="26" width="10.421875" style="201" hidden="1" customWidth="1"/>
    <col min="27" max="27" width="10.421875" style="201" customWidth="1"/>
    <col min="28" max="28" width="11.00390625" style="201" hidden="1" customWidth="1"/>
    <col min="29" max="29" width="11.00390625" style="201" customWidth="1"/>
    <col min="30" max="30" width="11.00390625" style="201" hidden="1" customWidth="1"/>
    <col min="31" max="31" width="11.00390625" style="201" customWidth="1"/>
    <col min="32" max="32" width="11.00390625" style="201" hidden="1" customWidth="1"/>
    <col min="33" max="33" width="11.00390625" style="201" customWidth="1"/>
    <col min="34" max="34" width="11.00390625" style="201" hidden="1" customWidth="1"/>
    <col min="35" max="39" width="11.00390625" style="201" customWidth="1"/>
    <col min="40" max="40" width="15.57421875" style="201" customWidth="1"/>
    <col min="41" max="45" width="15.57421875" style="117" customWidth="1"/>
    <col min="46" max="46" width="15.00390625" style="117" customWidth="1"/>
    <col min="47" max="47" width="16.00390625" style="117" customWidth="1"/>
    <col min="48" max="48" width="14.57421875" style="117" customWidth="1"/>
    <col min="49" max="49" width="15.7109375" style="117" customWidth="1"/>
    <col min="50" max="50" width="13.140625" style="117" customWidth="1"/>
    <col min="51" max="53" width="14.57421875" style="117" customWidth="1"/>
    <col min="54" max="54" width="12.421875" style="117" customWidth="1"/>
    <col min="55" max="55" width="13.28125" style="117" customWidth="1"/>
    <col min="56" max="56" width="12.421875" style="117" customWidth="1"/>
    <col min="57" max="57" width="14.8515625" style="117" customWidth="1"/>
    <col min="58" max="58" width="12.421875" style="117" customWidth="1"/>
    <col min="59" max="59" width="14.421875" style="117" customWidth="1"/>
    <col min="60" max="16384" width="9.140625" style="117" customWidth="1"/>
  </cols>
  <sheetData>
    <row r="1" spans="56:59" ht="14.25">
      <c r="BD1" s="198"/>
      <c r="BG1" s="198"/>
    </row>
    <row r="2" spans="1:59" ht="15.75">
      <c r="A2" s="41" t="s">
        <v>127</v>
      </c>
      <c r="B2" s="42"/>
      <c r="C2" s="42"/>
      <c r="D2" s="42"/>
      <c r="E2" s="42"/>
      <c r="F2" s="42"/>
      <c r="G2" s="43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BD2" s="198"/>
      <c r="BG2" s="198"/>
    </row>
    <row r="3" spans="1:59" ht="15.75">
      <c r="A3" s="45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BD3" s="198"/>
      <c r="BG3" s="198"/>
    </row>
    <row r="4" spans="1:59" ht="15.75">
      <c r="A4" s="203"/>
      <c r="B4" s="271">
        <v>2003</v>
      </c>
      <c r="C4" s="271"/>
      <c r="D4" s="271">
        <v>2004</v>
      </c>
      <c r="E4" s="271"/>
      <c r="F4" s="271">
        <v>2005</v>
      </c>
      <c r="G4" s="271"/>
      <c r="H4" s="271">
        <v>2006</v>
      </c>
      <c r="I4" s="271"/>
      <c r="J4" s="271">
        <v>2007</v>
      </c>
      <c r="K4" s="271"/>
      <c r="L4" s="271">
        <v>2008</v>
      </c>
      <c r="M4" s="271"/>
      <c r="N4" s="271">
        <v>2009</v>
      </c>
      <c r="O4" s="271"/>
      <c r="P4" s="271">
        <v>2010</v>
      </c>
      <c r="Q4" s="271"/>
      <c r="R4" s="271">
        <v>2011</v>
      </c>
      <c r="S4" s="271"/>
      <c r="T4" s="271" t="s">
        <v>123</v>
      </c>
      <c r="U4" s="271"/>
      <c r="V4" s="271" t="s">
        <v>124</v>
      </c>
      <c r="W4" s="271"/>
      <c r="X4" s="271" t="s">
        <v>125</v>
      </c>
      <c r="Y4" s="271"/>
      <c r="Z4" s="271" t="s">
        <v>126</v>
      </c>
      <c r="AA4" s="271"/>
      <c r="AB4" s="271">
        <v>2016</v>
      </c>
      <c r="AC4" s="271"/>
      <c r="AD4" s="271">
        <v>2017</v>
      </c>
      <c r="AE4" s="271"/>
      <c r="AF4" s="271">
        <v>2018</v>
      </c>
      <c r="AG4" s="271"/>
      <c r="AH4" s="271">
        <v>2019</v>
      </c>
      <c r="AI4" s="271"/>
      <c r="AJ4" s="234">
        <v>2020</v>
      </c>
      <c r="AK4" s="234">
        <v>2021</v>
      </c>
      <c r="AL4" s="234">
        <v>2022</v>
      </c>
      <c r="AM4" s="234">
        <v>2023</v>
      </c>
      <c r="AN4" s="47" t="s">
        <v>23</v>
      </c>
      <c r="AO4" s="47" t="s">
        <v>23</v>
      </c>
      <c r="AP4" s="47" t="s">
        <v>23</v>
      </c>
      <c r="AQ4" s="47" t="s">
        <v>23</v>
      </c>
      <c r="AR4" s="47" t="s">
        <v>23</v>
      </c>
      <c r="AS4" s="47" t="s">
        <v>23</v>
      </c>
      <c r="AT4" s="47" t="s">
        <v>23</v>
      </c>
      <c r="AU4" s="47" t="s">
        <v>23</v>
      </c>
      <c r="AV4" s="47" t="s">
        <v>23</v>
      </c>
      <c r="AW4" s="47" t="s">
        <v>23</v>
      </c>
      <c r="AX4" s="47" t="s">
        <v>23</v>
      </c>
      <c r="AY4" s="47" t="s">
        <v>23</v>
      </c>
      <c r="AZ4" s="47" t="s">
        <v>23</v>
      </c>
      <c r="BA4" s="47" t="s">
        <v>23</v>
      </c>
      <c r="BB4" s="47" t="s">
        <v>23</v>
      </c>
      <c r="BC4" s="47" t="s">
        <v>23</v>
      </c>
      <c r="BD4" s="47" t="s">
        <v>23</v>
      </c>
      <c r="BE4" s="47" t="s">
        <v>23</v>
      </c>
      <c r="BF4" s="47" t="s">
        <v>23</v>
      </c>
      <c r="BG4" s="47" t="s">
        <v>23</v>
      </c>
    </row>
    <row r="5" spans="1:59" ht="15.75">
      <c r="A5" s="204"/>
      <c r="B5" s="48" t="s">
        <v>112</v>
      </c>
      <c r="C5" s="48" t="s">
        <v>113</v>
      </c>
      <c r="D5" s="48" t="s">
        <v>112</v>
      </c>
      <c r="E5" s="48" t="s">
        <v>113</v>
      </c>
      <c r="F5" s="48" t="s">
        <v>112</v>
      </c>
      <c r="G5" s="48" t="s">
        <v>113</v>
      </c>
      <c r="H5" s="48" t="s">
        <v>112</v>
      </c>
      <c r="I5" s="48" t="s">
        <v>113</v>
      </c>
      <c r="J5" s="48" t="s">
        <v>112</v>
      </c>
      <c r="K5" s="48" t="s">
        <v>113</v>
      </c>
      <c r="L5" s="48" t="s">
        <v>112</v>
      </c>
      <c r="M5" s="48" t="s">
        <v>113</v>
      </c>
      <c r="N5" s="48" t="s">
        <v>112</v>
      </c>
      <c r="O5" s="48" t="s">
        <v>113</v>
      </c>
      <c r="P5" s="48" t="s">
        <v>112</v>
      </c>
      <c r="Q5" s="48" t="s">
        <v>113</v>
      </c>
      <c r="R5" s="48" t="s">
        <v>112</v>
      </c>
      <c r="S5" s="48" t="s">
        <v>113</v>
      </c>
      <c r="T5" s="48" t="s">
        <v>112</v>
      </c>
      <c r="U5" s="48" t="s">
        <v>113</v>
      </c>
      <c r="V5" s="48" t="s">
        <v>112</v>
      </c>
      <c r="W5" s="48" t="s">
        <v>113</v>
      </c>
      <c r="X5" s="48" t="s">
        <v>112</v>
      </c>
      <c r="Y5" s="48" t="s">
        <v>113</v>
      </c>
      <c r="Z5" s="48" t="s">
        <v>112</v>
      </c>
      <c r="AA5" s="48" t="s">
        <v>113</v>
      </c>
      <c r="AB5" s="48" t="s">
        <v>112</v>
      </c>
      <c r="AC5" s="48" t="s">
        <v>113</v>
      </c>
      <c r="AD5" s="48" t="s">
        <v>112</v>
      </c>
      <c r="AE5" s="48" t="s">
        <v>113</v>
      </c>
      <c r="AF5" s="48" t="s">
        <v>112</v>
      </c>
      <c r="AG5" s="48" t="s">
        <v>113</v>
      </c>
      <c r="AH5" s="48" t="s">
        <v>112</v>
      </c>
      <c r="AI5" s="48" t="s">
        <v>113</v>
      </c>
      <c r="AJ5" s="48" t="s">
        <v>113</v>
      </c>
      <c r="AK5" s="48" t="s">
        <v>113</v>
      </c>
      <c r="AL5" s="48" t="s">
        <v>113</v>
      </c>
      <c r="AM5" s="48" t="s">
        <v>113</v>
      </c>
      <c r="AN5" s="49">
        <v>2004</v>
      </c>
      <c r="AO5" s="49">
        <v>2005</v>
      </c>
      <c r="AP5" s="49">
        <v>2006</v>
      </c>
      <c r="AQ5" s="49">
        <v>2007</v>
      </c>
      <c r="AR5" s="49">
        <v>2008</v>
      </c>
      <c r="AS5" s="49">
        <v>2009</v>
      </c>
      <c r="AT5" s="49">
        <v>2010</v>
      </c>
      <c r="AU5" s="49">
        <v>2011</v>
      </c>
      <c r="AV5" s="49">
        <v>2012</v>
      </c>
      <c r="AW5" s="49">
        <v>2013</v>
      </c>
      <c r="AX5" s="49">
        <v>2014</v>
      </c>
      <c r="AY5" s="49">
        <v>2015</v>
      </c>
      <c r="AZ5" s="49">
        <v>2016</v>
      </c>
      <c r="BA5" s="49">
        <v>2017</v>
      </c>
      <c r="BB5" s="49">
        <v>2018</v>
      </c>
      <c r="BC5" s="49">
        <v>2019</v>
      </c>
      <c r="BD5" s="49">
        <v>2020</v>
      </c>
      <c r="BE5" s="49">
        <v>2021</v>
      </c>
      <c r="BF5" s="49">
        <v>2022</v>
      </c>
      <c r="BG5" s="49">
        <v>2023</v>
      </c>
    </row>
    <row r="6" spans="1:59" ht="15.75">
      <c r="A6" s="205" t="s">
        <v>25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7"/>
      <c r="BD6" s="198"/>
      <c r="BE6" s="198"/>
      <c r="BF6" s="198"/>
      <c r="BG6" s="198"/>
    </row>
    <row r="7" spans="1:59" ht="15">
      <c r="A7" s="50" t="s">
        <v>26</v>
      </c>
      <c r="B7" s="54">
        <v>430.71</v>
      </c>
      <c r="C7" s="54">
        <f aca="true" t="shared" si="0" ref="C7:C18">B7/0.585274</f>
        <v>735.9117268151327</v>
      </c>
      <c r="D7" s="54">
        <v>385.57</v>
      </c>
      <c r="E7" s="54">
        <f aca="true" t="shared" si="1" ref="E7:E18">D7/0.585274</f>
        <v>658.7854577514122</v>
      </c>
      <c r="F7" s="54">
        <v>351.41</v>
      </c>
      <c r="G7" s="54">
        <f>F7/0.585274</f>
        <v>600.419632514002</v>
      </c>
      <c r="H7" s="54">
        <v>386.07</v>
      </c>
      <c r="I7" s="54">
        <f aca="true" t="shared" si="2" ref="I7:I18">H7/0.585274</f>
        <v>659.6397584721003</v>
      </c>
      <c r="J7" s="68">
        <v>379.75</v>
      </c>
      <c r="K7" s="54">
        <f aca="true" t="shared" si="3" ref="K7:K18">J7/0.585274</f>
        <v>648.8413973626028</v>
      </c>
      <c r="L7" s="54">
        <f>M7*0.585274</f>
        <v>407.56140264</v>
      </c>
      <c r="M7" s="54">
        <v>696.36</v>
      </c>
      <c r="N7" s="54">
        <f aca="true" t="shared" si="4" ref="N7:N13">O7*0.585274</f>
        <v>387.98398733999994</v>
      </c>
      <c r="O7" s="54">
        <v>662.91</v>
      </c>
      <c r="P7" s="54">
        <f aca="true" t="shared" si="5" ref="P7:P18">Q7*0.585274</f>
        <v>377.75925056</v>
      </c>
      <c r="Q7" s="54">
        <v>645.44</v>
      </c>
      <c r="R7" s="54">
        <f aca="true" t="shared" si="6" ref="R7:R18">S7*0.585274</f>
        <v>392.1134842403926</v>
      </c>
      <c r="S7" s="54">
        <v>669.9656643561693</v>
      </c>
      <c r="T7" s="54">
        <f>U7*0.585274</f>
        <v>368.48265766</v>
      </c>
      <c r="U7" s="54">
        <v>629.59</v>
      </c>
      <c r="V7" s="53">
        <f aca="true" t="shared" si="7" ref="V7:V18">W7*0.585274</f>
        <v>427.52509878</v>
      </c>
      <c r="W7" s="53">
        <v>730.47</v>
      </c>
      <c r="X7" s="54">
        <f aca="true" t="shared" si="8" ref="X7:X18">Y7*0.585274</f>
        <v>442.3114100449971</v>
      </c>
      <c r="Y7" s="54">
        <v>755.7339127400109</v>
      </c>
      <c r="Z7" s="54">
        <f aca="true" t="shared" si="9" ref="Z7:Z16">AA7*0.585274</f>
        <v>397.5181008</v>
      </c>
      <c r="AA7" s="54">
        <v>679.2</v>
      </c>
      <c r="AB7" s="54">
        <f aca="true" t="shared" si="10" ref="AB7:AB18">AC7*0.585274</f>
        <v>350.22210886</v>
      </c>
      <c r="AC7" s="54">
        <v>598.39</v>
      </c>
      <c r="AD7" s="54">
        <f aca="true" t="shared" si="11" ref="AD7:AD18">AE7*0.585274</f>
        <v>330.96074152</v>
      </c>
      <c r="AE7" s="54">
        <v>565.48</v>
      </c>
      <c r="AF7" s="54">
        <f aca="true" t="shared" si="12" ref="AF7:AF18">AG7*0.585274</f>
        <v>296.43542826</v>
      </c>
      <c r="AG7" s="54">
        <v>506.49</v>
      </c>
      <c r="AH7" s="54"/>
      <c r="AI7" s="54">
        <v>483.26</v>
      </c>
      <c r="AJ7" s="54">
        <v>469.98</v>
      </c>
      <c r="AK7" s="54" t="s">
        <v>118</v>
      </c>
      <c r="AL7" s="54">
        <v>641.01</v>
      </c>
      <c r="AM7" s="54">
        <v>503.83</v>
      </c>
      <c r="AN7" s="65">
        <f aca="true" t="shared" si="13" ref="AN7:AN19">(D7-B7)/B7*100</f>
        <v>-10.48036962225163</v>
      </c>
      <c r="AO7" s="65">
        <f aca="true" t="shared" si="14" ref="AO7:AO19">(F7-D7)/D7*100</f>
        <v>-8.859610446870859</v>
      </c>
      <c r="AP7" s="65">
        <f aca="true" t="shared" si="15" ref="AP7:AP19">(H7-F7)/F7*100</f>
        <v>9.86312284795537</v>
      </c>
      <c r="AQ7" s="65">
        <f aca="true" t="shared" si="16" ref="AQ7:AQ19">(J7-H7)/H7*100</f>
        <v>-1.6370088325951235</v>
      </c>
      <c r="AR7" s="65">
        <f aca="true" t="shared" si="17" ref="AR7:AR19">(M7-K7)/K7*100</f>
        <v>7.323608331797233</v>
      </c>
      <c r="AS7" s="65">
        <f aca="true" t="shared" si="18" ref="AS7:AS19">(O7-M7)/M7*100</f>
        <v>-4.803549887988978</v>
      </c>
      <c r="AT7" s="65">
        <f aca="true" t="shared" si="19" ref="AT7:AT19">(Q7-O7)/O7*100</f>
        <v>-2.6353501983677896</v>
      </c>
      <c r="AU7" s="65">
        <f aca="true" t="shared" si="20" ref="AU7:AU18">(S7-Q7)/Q7*100</f>
        <v>3.799836445861625</v>
      </c>
      <c r="AV7" s="65">
        <f aca="true" t="shared" si="21" ref="AV7:AV19">(U7-S7)/S7*100</f>
        <v>-6.026527403455806</v>
      </c>
      <c r="AW7" s="65">
        <f aca="true" t="shared" si="22" ref="AW7:AW19">(W7-U7)/U7*100</f>
        <v>16.02312616147016</v>
      </c>
      <c r="AX7" s="65">
        <f aca="true" t="shared" si="23" ref="AX7:AX19">(Y7-W7)/W7*100</f>
        <v>3.4585832053350343</v>
      </c>
      <c r="AY7" s="65">
        <f aca="true" t="shared" si="24" ref="AY7:AY17">(AA7-Y7)/Y7*100</f>
        <v>-10.127097838249343</v>
      </c>
      <c r="AZ7" s="65">
        <f aca="true" t="shared" si="25" ref="AZ7:AZ19">(AC7-AA7)/AA7*100</f>
        <v>-11.897820965842175</v>
      </c>
      <c r="BA7" s="65">
        <f aca="true" t="shared" si="26" ref="BA7:BA17">(AE7-AC7)/AC7*100</f>
        <v>-5.499757683116357</v>
      </c>
      <c r="BB7" s="65">
        <f aca="true" t="shared" si="27" ref="BB7:BB17">(AF7-AD7)/AD7*100</f>
        <v>-10.43184551177761</v>
      </c>
      <c r="BC7" s="65">
        <f aca="true" t="shared" si="28" ref="BC7:BC19">(AI7-AG7)/AG7*100</f>
        <v>-4.586467649904247</v>
      </c>
      <c r="BD7" s="65">
        <f aca="true" t="shared" si="29" ref="BD7:BD19">(AJ7-AI7)/AI7*100</f>
        <v>-2.7480031453047995</v>
      </c>
      <c r="BE7" s="65" t="s">
        <v>118</v>
      </c>
      <c r="BF7" s="65" t="s">
        <v>118</v>
      </c>
      <c r="BG7" s="65">
        <f aca="true" t="shared" si="30" ref="BG7:BG13">(AM7-AL7)/AL7*100</f>
        <v>-21.400602174693066</v>
      </c>
    </row>
    <row r="8" spans="1:59" ht="15">
      <c r="A8" s="50" t="s">
        <v>27</v>
      </c>
      <c r="B8" s="54">
        <v>403.06</v>
      </c>
      <c r="C8" s="54">
        <f t="shared" si="0"/>
        <v>688.6688969610815</v>
      </c>
      <c r="D8" s="54">
        <v>335.63</v>
      </c>
      <c r="E8" s="54">
        <f t="shared" si="1"/>
        <v>573.457901769086</v>
      </c>
      <c r="F8" s="54">
        <v>323.35</v>
      </c>
      <c r="G8" s="54">
        <f aca="true" t="shared" si="31" ref="G8:G18">F8/0.585274</f>
        <v>552.4762760689865</v>
      </c>
      <c r="H8" s="54">
        <v>348.77</v>
      </c>
      <c r="I8" s="54">
        <f t="shared" si="2"/>
        <v>595.9089247087688</v>
      </c>
      <c r="J8" s="54">
        <v>357.42</v>
      </c>
      <c r="K8" s="54">
        <f t="shared" si="3"/>
        <v>610.6883271766728</v>
      </c>
      <c r="L8" s="54">
        <f aca="true" t="shared" si="32" ref="L8:L18">M8*0.585274</f>
        <v>339.08434464</v>
      </c>
      <c r="M8" s="54">
        <v>579.36</v>
      </c>
      <c r="N8" s="54">
        <f t="shared" si="4"/>
        <v>374.85629152</v>
      </c>
      <c r="O8" s="54">
        <v>640.48</v>
      </c>
      <c r="P8" s="54">
        <f t="shared" si="5"/>
        <v>359.44972319762803</v>
      </c>
      <c r="Q8" s="54">
        <v>614.1563151577348</v>
      </c>
      <c r="R8" s="54">
        <f t="shared" si="6"/>
        <v>346.83478326473715</v>
      </c>
      <c r="S8" s="54">
        <v>592.6024106055236</v>
      </c>
      <c r="T8" s="54">
        <f aca="true" t="shared" si="33" ref="T8:T18">U8*0.585274</f>
        <v>341.6244338</v>
      </c>
      <c r="U8" s="54">
        <v>583.7</v>
      </c>
      <c r="V8" s="54">
        <f t="shared" si="7"/>
        <v>391.9427098301072</v>
      </c>
      <c r="W8" s="54">
        <v>669.6738789526055</v>
      </c>
      <c r="X8" s="54">
        <f t="shared" si="8"/>
        <v>405.31408166528087</v>
      </c>
      <c r="Y8" s="54">
        <v>692.52022414336</v>
      </c>
      <c r="Z8" s="54">
        <f t="shared" si="9"/>
        <v>356.91764342</v>
      </c>
      <c r="AA8" s="54">
        <v>609.83</v>
      </c>
      <c r="AB8" s="54">
        <f t="shared" si="10"/>
        <v>333.8695533</v>
      </c>
      <c r="AC8" s="54">
        <v>570.45</v>
      </c>
      <c r="AD8" s="54">
        <f t="shared" si="11"/>
        <v>331.72745045999994</v>
      </c>
      <c r="AE8" s="54">
        <v>566.79</v>
      </c>
      <c r="AF8" s="54">
        <f t="shared" si="12"/>
        <v>304.00887381999996</v>
      </c>
      <c r="AG8" s="54">
        <v>519.43</v>
      </c>
      <c r="AH8" s="54"/>
      <c r="AI8" s="54">
        <v>496.81</v>
      </c>
      <c r="AJ8" s="54">
        <v>468.72</v>
      </c>
      <c r="AK8" s="54" t="s">
        <v>118</v>
      </c>
      <c r="AL8" s="54">
        <v>550.1</v>
      </c>
      <c r="AM8" s="54">
        <v>475.39</v>
      </c>
      <c r="AN8" s="65">
        <f t="shared" si="13"/>
        <v>-16.72951917828611</v>
      </c>
      <c r="AO8" s="65">
        <f t="shared" si="14"/>
        <v>-3.6587909304889235</v>
      </c>
      <c r="AP8" s="65">
        <f t="shared" si="15"/>
        <v>7.86145044069892</v>
      </c>
      <c r="AQ8" s="65">
        <f t="shared" si="16"/>
        <v>2.480144507841854</v>
      </c>
      <c r="AR8" s="65">
        <f t="shared" si="17"/>
        <v>-5.130002618767837</v>
      </c>
      <c r="AS8" s="65">
        <f t="shared" si="18"/>
        <v>10.549571941452637</v>
      </c>
      <c r="AT8" s="65">
        <f t="shared" si="19"/>
        <v>-4.109993261657705</v>
      </c>
      <c r="AU8" s="65">
        <f t="shared" si="20"/>
        <v>-3.5095144379774803</v>
      </c>
      <c r="AV8" s="65">
        <f t="shared" si="21"/>
        <v>-1.5022569004447701</v>
      </c>
      <c r="AW8" s="65">
        <f t="shared" si="22"/>
        <v>14.729120944424437</v>
      </c>
      <c r="AX8" s="65">
        <f t="shared" si="23"/>
        <v>3.411562838091733</v>
      </c>
      <c r="AY8" s="65">
        <f t="shared" si="24"/>
        <v>-11.940477874945365</v>
      </c>
      <c r="AZ8" s="65">
        <f t="shared" si="25"/>
        <v>-6.457537346473606</v>
      </c>
      <c r="BA8" s="65">
        <f t="shared" si="26"/>
        <v>-0.6415987378385628</v>
      </c>
      <c r="BB8" s="65">
        <f t="shared" si="27"/>
        <v>-8.355828437340104</v>
      </c>
      <c r="BC8" s="65">
        <f t="shared" si="28"/>
        <v>-4.354773501723034</v>
      </c>
      <c r="BD8" s="65">
        <f t="shared" si="29"/>
        <v>-5.6540729856484315</v>
      </c>
      <c r="BE8" s="65" t="s">
        <v>118</v>
      </c>
      <c r="BF8" s="65" t="s">
        <v>118</v>
      </c>
      <c r="BG8" s="65">
        <f t="shared" si="30"/>
        <v>-13.581167060534455</v>
      </c>
    </row>
    <row r="9" spans="1:59" ht="15">
      <c r="A9" s="50" t="s">
        <v>28</v>
      </c>
      <c r="B9" s="54">
        <v>412.87</v>
      </c>
      <c r="C9" s="54">
        <f t="shared" si="0"/>
        <v>705.4302771009818</v>
      </c>
      <c r="D9" s="54">
        <v>375.67</v>
      </c>
      <c r="E9" s="54">
        <f t="shared" si="1"/>
        <v>641.8703034817881</v>
      </c>
      <c r="F9" s="54">
        <v>347.26</v>
      </c>
      <c r="G9" s="54">
        <f t="shared" si="31"/>
        <v>593.3289365322909</v>
      </c>
      <c r="H9" s="54">
        <v>363.27</v>
      </c>
      <c r="I9" s="54">
        <f t="shared" si="2"/>
        <v>620.6836456087234</v>
      </c>
      <c r="J9" s="54">
        <v>384.3</v>
      </c>
      <c r="K9" s="54">
        <f t="shared" si="3"/>
        <v>656.6155339208644</v>
      </c>
      <c r="L9" s="54">
        <f t="shared" si="32"/>
        <v>364.2452739</v>
      </c>
      <c r="M9" s="54">
        <v>622.35</v>
      </c>
      <c r="N9" s="54">
        <f t="shared" si="4"/>
        <v>371.20418176</v>
      </c>
      <c r="O9" s="54">
        <v>634.24</v>
      </c>
      <c r="P9" s="54">
        <f t="shared" si="5"/>
        <v>369.70485584749207</v>
      </c>
      <c r="Q9" s="54">
        <v>631.6782495847964</v>
      </c>
      <c r="R9" s="54">
        <f t="shared" si="6"/>
        <v>392.9738300548637</v>
      </c>
      <c r="S9" s="54">
        <v>671.4356524548566</v>
      </c>
      <c r="T9" s="54">
        <f t="shared" si="33"/>
        <v>387.9069459172852</v>
      </c>
      <c r="U9" s="54">
        <v>662.7783669141039</v>
      </c>
      <c r="V9" s="54">
        <f t="shared" si="7"/>
        <v>417.1491987733742</v>
      </c>
      <c r="W9" s="54">
        <v>712.7417222931042</v>
      </c>
      <c r="X9" s="54">
        <f t="shared" si="8"/>
        <v>426.2072009481901</v>
      </c>
      <c r="Y9" s="54">
        <v>728.2182378649832</v>
      </c>
      <c r="Z9" s="54">
        <f t="shared" si="9"/>
        <v>390.50651827999997</v>
      </c>
      <c r="AA9" s="54">
        <v>667.22</v>
      </c>
      <c r="AB9" s="54">
        <f t="shared" si="10"/>
        <v>345.53991685999995</v>
      </c>
      <c r="AC9" s="54">
        <v>590.39</v>
      </c>
      <c r="AD9" s="54">
        <f t="shared" si="11"/>
        <v>357.84237633999993</v>
      </c>
      <c r="AE9" s="54">
        <v>611.41</v>
      </c>
      <c r="AF9" s="54">
        <f t="shared" si="12"/>
        <v>335.05765952</v>
      </c>
      <c r="AG9" s="54">
        <v>572.48</v>
      </c>
      <c r="AH9" s="54"/>
      <c r="AI9" s="54">
        <v>568.19</v>
      </c>
      <c r="AJ9" s="54">
        <v>461.71</v>
      </c>
      <c r="AK9" s="54" t="s">
        <v>118</v>
      </c>
      <c r="AL9" s="54">
        <v>536.39</v>
      </c>
      <c r="AM9" s="54">
        <v>530.72</v>
      </c>
      <c r="AN9" s="65">
        <f t="shared" si="13"/>
        <v>-9.010100031486907</v>
      </c>
      <c r="AO9" s="65">
        <f t="shared" si="14"/>
        <v>-7.562488354140609</v>
      </c>
      <c r="AP9" s="65">
        <f t="shared" si="15"/>
        <v>4.610378390831075</v>
      </c>
      <c r="AQ9" s="65">
        <f t="shared" si="16"/>
        <v>5.789082500619382</v>
      </c>
      <c r="AR9" s="65">
        <f t="shared" si="17"/>
        <v>-5.218507962529274</v>
      </c>
      <c r="AS9" s="65">
        <f t="shared" si="18"/>
        <v>1.9105005222141858</v>
      </c>
      <c r="AT9" s="65">
        <f t="shared" si="19"/>
        <v>-0.40390868050006606</v>
      </c>
      <c r="AU9" s="65">
        <f t="shared" si="20"/>
        <v>6.293932535462927</v>
      </c>
      <c r="AV9" s="65">
        <f t="shared" si="21"/>
        <v>-1.2893693549189007</v>
      </c>
      <c r="AW9" s="65">
        <f t="shared" si="22"/>
        <v>7.538471059583564</v>
      </c>
      <c r="AX9" s="65">
        <f t="shared" si="23"/>
        <v>2.1714058666421776</v>
      </c>
      <c r="AY9" s="65">
        <f t="shared" si="24"/>
        <v>-8.37636778279819</v>
      </c>
      <c r="AZ9" s="65">
        <f t="shared" si="25"/>
        <v>-11.51494259764396</v>
      </c>
      <c r="BA9" s="65">
        <f t="shared" si="26"/>
        <v>3.5603584071545895</v>
      </c>
      <c r="BB9" s="65">
        <f t="shared" si="27"/>
        <v>-6.367249472530685</v>
      </c>
      <c r="BC9" s="65">
        <f t="shared" si="28"/>
        <v>-0.749371157070983</v>
      </c>
      <c r="BD9" s="65">
        <f t="shared" si="29"/>
        <v>-18.740210140973982</v>
      </c>
      <c r="BE9" s="65" t="s">
        <v>118</v>
      </c>
      <c r="BF9" s="65" t="s">
        <v>118</v>
      </c>
      <c r="BG9" s="65">
        <f t="shared" si="30"/>
        <v>-1.0570666865526872</v>
      </c>
    </row>
    <row r="10" spans="1:59" ht="15">
      <c r="A10" s="50" t="s">
        <v>29</v>
      </c>
      <c r="B10" s="54">
        <v>394.71</v>
      </c>
      <c r="C10" s="54">
        <f t="shared" si="0"/>
        <v>674.4020749255905</v>
      </c>
      <c r="D10" s="54">
        <v>376.82</v>
      </c>
      <c r="E10" s="54">
        <f t="shared" si="1"/>
        <v>643.8351951393706</v>
      </c>
      <c r="F10" s="54">
        <v>337.56</v>
      </c>
      <c r="G10" s="54">
        <f t="shared" si="31"/>
        <v>576.755502550942</v>
      </c>
      <c r="H10" s="54">
        <v>360.48</v>
      </c>
      <c r="I10" s="54">
        <f t="shared" si="2"/>
        <v>615.9166475872839</v>
      </c>
      <c r="J10" s="54">
        <v>382.3</v>
      </c>
      <c r="K10" s="54">
        <f t="shared" si="3"/>
        <v>653.1983310381121</v>
      </c>
      <c r="L10" s="54">
        <f t="shared" si="32"/>
        <v>346.3944169</v>
      </c>
      <c r="M10" s="54">
        <v>591.85</v>
      </c>
      <c r="N10" s="54">
        <f t="shared" si="4"/>
        <v>346.64608472</v>
      </c>
      <c r="O10" s="54">
        <v>592.28</v>
      </c>
      <c r="P10" s="54">
        <f t="shared" si="5"/>
        <v>373.1619702079902</v>
      </c>
      <c r="Q10" s="54">
        <v>637.5850801641457</v>
      </c>
      <c r="R10" s="54">
        <f t="shared" si="6"/>
        <v>400.5055822821007</v>
      </c>
      <c r="S10" s="54">
        <v>684.3044151664019</v>
      </c>
      <c r="T10" s="54">
        <f t="shared" si="33"/>
        <v>353.79813299999995</v>
      </c>
      <c r="U10" s="54">
        <v>604.5</v>
      </c>
      <c r="V10" s="54">
        <f t="shared" si="7"/>
        <v>397.74231600364567</v>
      </c>
      <c r="W10" s="54">
        <v>679.5830944201275</v>
      </c>
      <c r="X10" s="54">
        <f t="shared" si="8"/>
        <v>429.71356397599055</v>
      </c>
      <c r="Y10" s="54">
        <v>734.2092147882711</v>
      </c>
      <c r="Z10" s="54">
        <f t="shared" si="9"/>
        <v>379.08782254</v>
      </c>
      <c r="AA10" s="54">
        <v>647.71</v>
      </c>
      <c r="AB10" s="54">
        <f t="shared" si="10"/>
        <v>357.81896537999995</v>
      </c>
      <c r="AC10" s="54">
        <v>611.37</v>
      </c>
      <c r="AD10" s="54">
        <f t="shared" si="11"/>
        <v>387.4865044399999</v>
      </c>
      <c r="AE10" s="54">
        <v>662.06</v>
      </c>
      <c r="AF10" s="54">
        <f t="shared" si="12"/>
        <v>337.93135485999994</v>
      </c>
      <c r="AG10" s="54">
        <v>577.39</v>
      </c>
      <c r="AH10" s="54"/>
      <c r="AI10" s="54">
        <v>566.6</v>
      </c>
      <c r="AJ10" s="54">
        <v>0</v>
      </c>
      <c r="AK10" s="54" t="s">
        <v>118</v>
      </c>
      <c r="AL10" s="54">
        <v>639.65</v>
      </c>
      <c r="AM10" s="54">
        <v>634.89</v>
      </c>
      <c r="AN10" s="65">
        <f t="shared" si="13"/>
        <v>-4.532441539358007</v>
      </c>
      <c r="AO10" s="65">
        <f t="shared" si="14"/>
        <v>-10.41876758133857</v>
      </c>
      <c r="AP10" s="65">
        <f t="shared" si="15"/>
        <v>6.7899040170636376</v>
      </c>
      <c r="AQ10" s="65">
        <f t="shared" si="16"/>
        <v>6.053040390590322</v>
      </c>
      <c r="AR10" s="65">
        <f t="shared" si="17"/>
        <v>-9.391991394193042</v>
      </c>
      <c r="AS10" s="65">
        <f t="shared" si="18"/>
        <v>0.07265354397228183</v>
      </c>
      <c r="AT10" s="65">
        <f t="shared" si="19"/>
        <v>7.6492672661824965</v>
      </c>
      <c r="AU10" s="65">
        <f t="shared" si="20"/>
        <v>7.327545210158992</v>
      </c>
      <c r="AV10" s="65">
        <f t="shared" si="21"/>
        <v>-11.662121914995376</v>
      </c>
      <c r="AW10" s="65">
        <f t="shared" si="22"/>
        <v>12.420693866026056</v>
      </c>
      <c r="AX10" s="65">
        <f t="shared" si="23"/>
        <v>8.038181175586008</v>
      </c>
      <c r="AY10" s="65">
        <f t="shared" si="24"/>
        <v>-11.781276105778025</v>
      </c>
      <c r="AZ10" s="65">
        <f t="shared" si="25"/>
        <v>-5.610535579194397</v>
      </c>
      <c r="BA10" s="65">
        <f t="shared" si="26"/>
        <v>8.29121481263391</v>
      </c>
      <c r="BB10" s="65">
        <f t="shared" si="27"/>
        <v>-12.788871099296134</v>
      </c>
      <c r="BC10" s="65">
        <f t="shared" si="28"/>
        <v>-1.8687542215833255</v>
      </c>
      <c r="BD10" s="65">
        <f t="shared" si="29"/>
        <v>-100</v>
      </c>
      <c r="BE10" s="65" t="s">
        <v>118</v>
      </c>
      <c r="BF10" s="65" t="s">
        <v>118</v>
      </c>
      <c r="BG10" s="65">
        <f t="shared" si="30"/>
        <v>-0.7441569608379568</v>
      </c>
    </row>
    <row r="11" spans="1:59" ht="15">
      <c r="A11" s="50" t="s">
        <v>30</v>
      </c>
      <c r="B11" s="54">
        <v>399.6</v>
      </c>
      <c r="C11" s="54">
        <f t="shared" si="0"/>
        <v>682.75713597392</v>
      </c>
      <c r="D11" s="54">
        <v>380.23</v>
      </c>
      <c r="E11" s="54">
        <f t="shared" si="1"/>
        <v>649.6615260544635</v>
      </c>
      <c r="F11" s="54">
        <v>370.91</v>
      </c>
      <c r="G11" s="54">
        <f t="shared" si="31"/>
        <v>633.7373606208375</v>
      </c>
      <c r="H11" s="54">
        <v>394.56</v>
      </c>
      <c r="I11" s="54">
        <f t="shared" si="2"/>
        <v>674.145784709384</v>
      </c>
      <c r="J11" s="54">
        <v>438.6</v>
      </c>
      <c r="K11" s="54">
        <f t="shared" si="3"/>
        <v>749.3925921875908</v>
      </c>
      <c r="L11" s="54">
        <f t="shared" si="32"/>
        <v>412.31382751999996</v>
      </c>
      <c r="M11" s="54">
        <v>704.48</v>
      </c>
      <c r="N11" s="54">
        <f t="shared" si="4"/>
        <v>375.40644907999996</v>
      </c>
      <c r="O11" s="54">
        <v>641.42</v>
      </c>
      <c r="P11" s="54">
        <f t="shared" si="5"/>
        <v>373.75359184699</v>
      </c>
      <c r="Q11" s="54">
        <v>638.5959257492901</v>
      </c>
      <c r="R11" s="54">
        <f t="shared" si="6"/>
        <v>409.38745752</v>
      </c>
      <c r="S11" s="54">
        <v>699.48</v>
      </c>
      <c r="T11" s="54">
        <f t="shared" si="33"/>
        <v>453.1751781136879</v>
      </c>
      <c r="U11" s="54">
        <v>774.2957625209524</v>
      </c>
      <c r="V11" s="54">
        <f t="shared" si="7"/>
        <v>428.2775820546095</v>
      </c>
      <c r="W11" s="54">
        <v>731.7556940076093</v>
      </c>
      <c r="X11" s="54">
        <f t="shared" si="8"/>
        <v>447.30565920232505</v>
      </c>
      <c r="Y11" s="54">
        <v>764.2670940488132</v>
      </c>
      <c r="Z11" s="54">
        <f t="shared" si="9"/>
        <v>413.36146798</v>
      </c>
      <c r="AA11" s="54">
        <v>706.27</v>
      </c>
      <c r="AB11" s="54">
        <f t="shared" si="10"/>
        <v>392.50815536</v>
      </c>
      <c r="AC11" s="54">
        <v>670.64</v>
      </c>
      <c r="AD11" s="54">
        <f t="shared" si="11"/>
        <v>407.39752592</v>
      </c>
      <c r="AE11" s="54">
        <v>696.08</v>
      </c>
      <c r="AF11" s="54">
        <f t="shared" si="12"/>
        <v>382.85113435999995</v>
      </c>
      <c r="AG11" s="54">
        <v>654.14</v>
      </c>
      <c r="AH11" s="54"/>
      <c r="AI11" s="54">
        <v>638.78</v>
      </c>
      <c r="AJ11" s="54">
        <v>0</v>
      </c>
      <c r="AK11" s="54" t="s">
        <v>118</v>
      </c>
      <c r="AL11" s="54">
        <v>701.44</v>
      </c>
      <c r="AM11" s="54">
        <v>740.36</v>
      </c>
      <c r="AN11" s="65">
        <f t="shared" si="13"/>
        <v>-4.847347347347348</v>
      </c>
      <c r="AO11" s="65">
        <f t="shared" si="14"/>
        <v>-2.4511479893748502</v>
      </c>
      <c r="AP11" s="65">
        <f t="shared" si="15"/>
        <v>6.3762098622307235</v>
      </c>
      <c r="AQ11" s="65">
        <f t="shared" si="16"/>
        <v>11.161800486618011</v>
      </c>
      <c r="AR11" s="65">
        <f t="shared" si="17"/>
        <v>-5.993199379844966</v>
      </c>
      <c r="AS11" s="65">
        <f t="shared" si="18"/>
        <v>-8.951283215989106</v>
      </c>
      <c r="AT11" s="65">
        <f t="shared" si="19"/>
        <v>-0.44028471995101925</v>
      </c>
      <c r="AU11" s="65">
        <f t="shared" si="20"/>
        <v>9.534053036632228</v>
      </c>
      <c r="AV11" s="65">
        <f t="shared" si="21"/>
        <v>10.695911608759703</v>
      </c>
      <c r="AW11" s="65">
        <f t="shared" si="22"/>
        <v>-5.494033491135361</v>
      </c>
      <c r="AX11" s="65">
        <f t="shared" si="23"/>
        <v>4.442930927281006</v>
      </c>
      <c r="AY11" s="65">
        <f t="shared" si="24"/>
        <v>-7.588589709072177</v>
      </c>
      <c r="AZ11" s="65">
        <f t="shared" si="25"/>
        <v>-5.044812890254435</v>
      </c>
      <c r="BA11" s="65">
        <f t="shared" si="26"/>
        <v>3.793391387331512</v>
      </c>
      <c r="BB11" s="65">
        <f t="shared" si="27"/>
        <v>-6.02516952074476</v>
      </c>
      <c r="BC11" s="65">
        <f t="shared" si="28"/>
        <v>-2.3481211972972167</v>
      </c>
      <c r="BD11" s="65">
        <f t="shared" si="29"/>
        <v>-100</v>
      </c>
      <c r="BE11" s="65" t="s">
        <v>118</v>
      </c>
      <c r="BF11" s="65" t="s">
        <v>118</v>
      </c>
      <c r="BG11" s="65">
        <f t="shared" si="30"/>
        <v>5.5485857664233516</v>
      </c>
    </row>
    <row r="12" spans="1:59" ht="15">
      <c r="A12" s="50" t="s">
        <v>31</v>
      </c>
      <c r="B12" s="54">
        <v>437.94</v>
      </c>
      <c r="C12" s="54">
        <f t="shared" si="0"/>
        <v>748.2649152362825</v>
      </c>
      <c r="D12" s="54">
        <v>412.74</v>
      </c>
      <c r="E12" s="54">
        <f t="shared" si="1"/>
        <v>705.2081589136029</v>
      </c>
      <c r="F12" s="54">
        <v>400.93</v>
      </c>
      <c r="G12" s="54">
        <f t="shared" si="31"/>
        <v>685.0295758909502</v>
      </c>
      <c r="H12" s="54">
        <v>420.02</v>
      </c>
      <c r="I12" s="54">
        <f t="shared" si="2"/>
        <v>717.6467774068215</v>
      </c>
      <c r="J12" s="54">
        <v>429.8</v>
      </c>
      <c r="K12" s="54">
        <f t="shared" si="3"/>
        <v>734.3568995034805</v>
      </c>
      <c r="L12" s="54">
        <f t="shared" si="32"/>
        <v>437.34014376</v>
      </c>
      <c r="M12" s="54">
        <v>747.24</v>
      </c>
      <c r="N12" s="54">
        <f t="shared" si="4"/>
        <v>393.33924443999996</v>
      </c>
      <c r="O12" s="54">
        <v>672.06</v>
      </c>
      <c r="P12" s="54">
        <f t="shared" si="5"/>
        <v>415.23434478</v>
      </c>
      <c r="Q12" s="54">
        <v>709.47</v>
      </c>
      <c r="R12" s="54">
        <f t="shared" si="6"/>
        <v>427.9775217769901</v>
      </c>
      <c r="S12" s="54">
        <v>731.2430105847691</v>
      </c>
      <c r="T12" s="54">
        <f t="shared" si="33"/>
        <v>451.322890975689</v>
      </c>
      <c r="U12" s="54">
        <v>771.130942047125</v>
      </c>
      <c r="V12" s="54">
        <f t="shared" si="7"/>
        <v>493.38598199999996</v>
      </c>
      <c r="W12" s="54">
        <v>843</v>
      </c>
      <c r="X12" s="54">
        <f t="shared" si="8"/>
        <v>518.5525233279513</v>
      </c>
      <c r="Y12" s="54">
        <v>885.9995887873908</v>
      </c>
      <c r="Z12" s="54">
        <f t="shared" si="9"/>
        <v>449.82403818</v>
      </c>
      <c r="AA12" s="54">
        <v>768.57</v>
      </c>
      <c r="AB12" s="54">
        <f t="shared" si="10"/>
        <v>426.38966722</v>
      </c>
      <c r="AC12" s="54">
        <v>728.53</v>
      </c>
      <c r="AD12" s="54">
        <f t="shared" si="11"/>
        <v>430.11200985999994</v>
      </c>
      <c r="AE12" s="54">
        <v>734.89</v>
      </c>
      <c r="AF12" s="54">
        <f t="shared" si="12"/>
        <v>409.62156711999995</v>
      </c>
      <c r="AG12" s="54">
        <v>699.88</v>
      </c>
      <c r="AH12" s="54"/>
      <c r="AI12" s="54">
        <v>687.53</v>
      </c>
      <c r="AJ12" s="245">
        <f>'E1'!AN12*1000/A!AF13</f>
        <v>734.7296852725079</v>
      </c>
      <c r="AK12" s="54" t="s">
        <v>118</v>
      </c>
      <c r="AL12" s="54">
        <v>786.03</v>
      </c>
      <c r="AM12" s="54">
        <v>791.03</v>
      </c>
      <c r="AN12" s="65">
        <f t="shared" si="13"/>
        <v>-5.754212905877515</v>
      </c>
      <c r="AO12" s="65">
        <f t="shared" si="14"/>
        <v>-2.8613655085526</v>
      </c>
      <c r="AP12" s="65">
        <f t="shared" si="15"/>
        <v>4.761429676003286</v>
      </c>
      <c r="AQ12" s="65">
        <f t="shared" si="16"/>
        <v>2.3284605494976502</v>
      </c>
      <c r="AR12" s="65">
        <f t="shared" si="17"/>
        <v>1.7543377757096277</v>
      </c>
      <c r="AS12" s="65">
        <f t="shared" si="18"/>
        <v>-10.061024570419152</v>
      </c>
      <c r="AT12" s="65">
        <f t="shared" si="19"/>
        <v>5.566467279707181</v>
      </c>
      <c r="AU12" s="65">
        <f t="shared" si="20"/>
        <v>3.0689120871592954</v>
      </c>
      <c r="AV12" s="65">
        <f t="shared" si="21"/>
        <v>5.454811996145835</v>
      </c>
      <c r="AW12" s="65">
        <f t="shared" si="22"/>
        <v>9.319955150818336</v>
      </c>
      <c r="AX12" s="65">
        <f t="shared" si="23"/>
        <v>5.1007815880653435</v>
      </c>
      <c r="AY12" s="65">
        <f t="shared" si="24"/>
        <v>-13.253910077781066</v>
      </c>
      <c r="AZ12" s="65">
        <f t="shared" si="25"/>
        <v>-5.20967511092029</v>
      </c>
      <c r="BA12" s="65">
        <f t="shared" si="26"/>
        <v>0.8729908171248973</v>
      </c>
      <c r="BB12" s="65">
        <f t="shared" si="27"/>
        <v>-4.763978282464041</v>
      </c>
      <c r="BC12" s="65">
        <f t="shared" si="28"/>
        <v>-1.7645882151225958</v>
      </c>
      <c r="BD12" s="65">
        <f t="shared" si="29"/>
        <v>6.86510919850886</v>
      </c>
      <c r="BE12" s="65" t="s">
        <v>118</v>
      </c>
      <c r="BF12" s="65" t="s">
        <v>118</v>
      </c>
      <c r="BG12" s="65">
        <f t="shared" si="30"/>
        <v>0.6361080365889343</v>
      </c>
    </row>
    <row r="13" spans="1:59" ht="15">
      <c r="A13" s="50" t="s">
        <v>32</v>
      </c>
      <c r="B13" s="54">
        <v>479.1</v>
      </c>
      <c r="C13" s="54">
        <f t="shared" si="0"/>
        <v>818.590950563326</v>
      </c>
      <c r="D13" s="54">
        <v>441.56</v>
      </c>
      <c r="E13" s="54">
        <f t="shared" si="1"/>
        <v>754.4500524540643</v>
      </c>
      <c r="F13" s="54">
        <v>413.31</v>
      </c>
      <c r="G13" s="54">
        <f t="shared" si="31"/>
        <v>706.1820617351873</v>
      </c>
      <c r="H13" s="54">
        <v>454</v>
      </c>
      <c r="I13" s="54">
        <f t="shared" si="2"/>
        <v>775.7050543847839</v>
      </c>
      <c r="J13" s="54">
        <v>477.07</v>
      </c>
      <c r="K13" s="54">
        <f t="shared" si="3"/>
        <v>815.1224896373323</v>
      </c>
      <c r="L13" s="54">
        <f t="shared" si="32"/>
        <v>466.29364854</v>
      </c>
      <c r="M13" s="54">
        <v>796.71</v>
      </c>
      <c r="N13" s="54">
        <f t="shared" si="4"/>
        <v>447.50050039999996</v>
      </c>
      <c r="O13" s="54">
        <v>764.6</v>
      </c>
      <c r="P13" s="54">
        <f t="shared" si="5"/>
        <v>441.87002911210953</v>
      </c>
      <c r="Q13" s="54">
        <v>754.9797686418832</v>
      </c>
      <c r="R13" s="54">
        <f t="shared" si="6"/>
        <v>447.29510896100584</v>
      </c>
      <c r="S13" s="54">
        <v>764.2490678912883</v>
      </c>
      <c r="T13" s="54">
        <f t="shared" si="33"/>
        <v>475.1254331999999</v>
      </c>
      <c r="U13" s="54">
        <v>811.8</v>
      </c>
      <c r="V13" s="54">
        <f t="shared" si="7"/>
        <v>548.2902604689344</v>
      </c>
      <c r="W13" s="54">
        <v>936.8095293297404</v>
      </c>
      <c r="X13" s="54">
        <f t="shared" si="8"/>
        <v>492.1954725989166</v>
      </c>
      <c r="Y13" s="54">
        <v>840.965893921337</v>
      </c>
      <c r="Z13" s="54">
        <f t="shared" si="9"/>
        <v>483.06760138</v>
      </c>
      <c r="AA13" s="54">
        <v>825.37</v>
      </c>
      <c r="AB13" s="54">
        <f t="shared" si="10"/>
        <v>488.26483449999995</v>
      </c>
      <c r="AC13" s="54">
        <v>834.25</v>
      </c>
      <c r="AD13" s="54">
        <f t="shared" si="11"/>
        <v>469.17319661999994</v>
      </c>
      <c r="AE13" s="54">
        <v>801.63</v>
      </c>
      <c r="AF13" s="54">
        <f t="shared" si="12"/>
        <v>462.74103535999996</v>
      </c>
      <c r="AG13" s="54">
        <v>790.64</v>
      </c>
      <c r="AH13" s="54"/>
      <c r="AI13" s="54">
        <v>765.84</v>
      </c>
      <c r="AJ13" s="245">
        <v>654.06</v>
      </c>
      <c r="AK13" s="54">
        <v>826.45</v>
      </c>
      <c r="AL13" s="53">
        <v>839.5</v>
      </c>
      <c r="AM13" s="53">
        <v>867.96</v>
      </c>
      <c r="AN13" s="65">
        <f t="shared" si="13"/>
        <v>-7.835524942600713</v>
      </c>
      <c r="AO13" s="65">
        <f t="shared" si="14"/>
        <v>-6.3977715372769275</v>
      </c>
      <c r="AP13" s="65">
        <f t="shared" si="15"/>
        <v>9.844910599791923</v>
      </c>
      <c r="AQ13" s="65">
        <f t="shared" si="16"/>
        <v>5.0814977973568265</v>
      </c>
      <c r="AR13" s="65">
        <f t="shared" si="17"/>
        <v>-2.2588616890603004</v>
      </c>
      <c r="AS13" s="65">
        <f t="shared" si="18"/>
        <v>-4.030324710371404</v>
      </c>
      <c r="AT13" s="65">
        <f t="shared" si="19"/>
        <v>-1.2582044674492316</v>
      </c>
      <c r="AU13" s="65">
        <f t="shared" si="20"/>
        <v>1.227754654416692</v>
      </c>
      <c r="AV13" s="65">
        <f t="shared" si="21"/>
        <v>6.22191561710555</v>
      </c>
      <c r="AW13" s="65">
        <f t="shared" si="22"/>
        <v>15.399055103441786</v>
      </c>
      <c r="AX13" s="65">
        <f t="shared" si="23"/>
        <v>-10.230856156744757</v>
      </c>
      <c r="AY13" s="65">
        <f t="shared" si="24"/>
        <v>-1.8545215726425015</v>
      </c>
      <c r="AZ13" s="65">
        <f t="shared" si="25"/>
        <v>1.0758811199825529</v>
      </c>
      <c r="BA13" s="65">
        <f t="shared" si="26"/>
        <v>-3.910098891219659</v>
      </c>
      <c r="BB13" s="65">
        <f t="shared" si="27"/>
        <v>-1.3709566757731095</v>
      </c>
      <c r="BC13" s="65">
        <f t="shared" si="28"/>
        <v>-3.1366993827785032</v>
      </c>
      <c r="BD13" s="65">
        <f t="shared" si="29"/>
        <v>-14.59573801316203</v>
      </c>
      <c r="BE13" s="65">
        <f aca="true" t="shared" si="34" ref="BE13:BE19">(AK13-AJ13)/AJ13*100</f>
        <v>26.356909152065576</v>
      </c>
      <c r="BF13" s="65">
        <f aca="true" t="shared" si="35" ref="BF13:BF19">AL13/AK13*100-100</f>
        <v>1.5790428943069656</v>
      </c>
      <c r="BG13" s="65">
        <f t="shared" si="30"/>
        <v>3.3901131625967884</v>
      </c>
    </row>
    <row r="14" spans="1:59" s="9" customFormat="1" ht="15">
      <c r="A14" s="50" t="s">
        <v>33</v>
      </c>
      <c r="B14" s="54">
        <v>507.99</v>
      </c>
      <c r="C14" s="54">
        <f t="shared" si="0"/>
        <v>867.9524462046837</v>
      </c>
      <c r="D14" s="54">
        <v>484.07</v>
      </c>
      <c r="E14" s="54">
        <f t="shared" si="1"/>
        <v>827.0826997269655</v>
      </c>
      <c r="F14" s="54">
        <v>479.27</v>
      </c>
      <c r="G14" s="54">
        <f t="shared" si="31"/>
        <v>818.8814128083599</v>
      </c>
      <c r="H14" s="54">
        <v>492.26</v>
      </c>
      <c r="I14" s="54">
        <f t="shared" si="2"/>
        <v>841.0761455318365</v>
      </c>
      <c r="J14" s="54">
        <v>525.9</v>
      </c>
      <c r="K14" s="54">
        <f t="shared" si="3"/>
        <v>898.5534980197309</v>
      </c>
      <c r="L14" s="54">
        <f t="shared" si="32"/>
        <v>495.91436568</v>
      </c>
      <c r="M14" s="54">
        <v>847.32</v>
      </c>
      <c r="N14" s="54">
        <f>O14*0.585274</f>
        <v>471.21580287999996</v>
      </c>
      <c r="O14" s="54">
        <v>805.12</v>
      </c>
      <c r="P14" s="54">
        <f t="shared" si="5"/>
        <v>463.761390462172</v>
      </c>
      <c r="Q14" s="54">
        <v>792.3833801982867</v>
      </c>
      <c r="R14" s="54">
        <f t="shared" si="6"/>
        <v>463.6818019377619</v>
      </c>
      <c r="S14" s="54">
        <v>792.2473951307626</v>
      </c>
      <c r="T14" s="54">
        <f t="shared" si="33"/>
        <v>502.38908899379925</v>
      </c>
      <c r="U14" s="54">
        <v>858.3827215864694</v>
      </c>
      <c r="V14" s="54">
        <f t="shared" si="7"/>
        <v>580.6936056274739</v>
      </c>
      <c r="W14" s="54">
        <v>992.1739315730306</v>
      </c>
      <c r="X14" s="54">
        <f t="shared" si="8"/>
        <v>508.7071234912913</v>
      </c>
      <c r="Y14" s="54">
        <v>869.1777244355487</v>
      </c>
      <c r="Z14" s="54">
        <f t="shared" si="9"/>
        <v>534.9521414799999</v>
      </c>
      <c r="AA14" s="54">
        <v>914.02</v>
      </c>
      <c r="AB14" s="54">
        <f t="shared" si="10"/>
        <v>500.49120836</v>
      </c>
      <c r="AC14" s="54">
        <v>855.14</v>
      </c>
      <c r="AD14" s="54">
        <f t="shared" si="11"/>
        <v>473.49251874</v>
      </c>
      <c r="AE14" s="54">
        <v>809.01</v>
      </c>
      <c r="AF14" s="54">
        <f t="shared" si="12"/>
        <v>468.59962809999996</v>
      </c>
      <c r="AG14" s="54">
        <v>800.65</v>
      </c>
      <c r="AH14" s="54"/>
      <c r="AI14" s="54">
        <v>779.31</v>
      </c>
      <c r="AJ14" s="245">
        <v>681.81</v>
      </c>
      <c r="AK14" s="54">
        <v>846.57</v>
      </c>
      <c r="AL14" s="53">
        <v>885.98</v>
      </c>
      <c r="AM14" s="53"/>
      <c r="AN14" s="65">
        <f t="shared" si="13"/>
        <v>-4.708754109332864</v>
      </c>
      <c r="AO14" s="65">
        <f t="shared" si="14"/>
        <v>-0.9915921251058755</v>
      </c>
      <c r="AP14" s="65">
        <f t="shared" si="15"/>
        <v>2.710372024120018</v>
      </c>
      <c r="AQ14" s="65">
        <f t="shared" si="16"/>
        <v>6.8337870231178615</v>
      </c>
      <c r="AR14" s="65">
        <f t="shared" si="17"/>
        <v>-5.701774922989154</v>
      </c>
      <c r="AS14" s="65">
        <f t="shared" si="18"/>
        <v>-4.980408818392112</v>
      </c>
      <c r="AT14" s="65">
        <f t="shared" si="19"/>
        <v>-1.5819529761667013</v>
      </c>
      <c r="AU14" s="65">
        <f t="shared" si="20"/>
        <v>-0.01716152444919352</v>
      </c>
      <c r="AV14" s="65">
        <f t="shared" si="21"/>
        <v>8.347812420991426</v>
      </c>
      <c r="AW14" s="65">
        <f t="shared" si="22"/>
        <v>15.58642859670885</v>
      </c>
      <c r="AX14" s="65">
        <f t="shared" si="23"/>
        <v>-12.396637648247717</v>
      </c>
      <c r="AY14" s="65">
        <f t="shared" si="24"/>
        <v>5.159160699104686</v>
      </c>
      <c r="AZ14" s="65">
        <f t="shared" si="25"/>
        <v>-6.4418721690991445</v>
      </c>
      <c r="BA14" s="65">
        <f t="shared" si="26"/>
        <v>-5.39443833758215</v>
      </c>
      <c r="BB14" s="65">
        <f t="shared" si="27"/>
        <v>-1.0333617631426104</v>
      </c>
      <c r="BC14" s="65">
        <f t="shared" si="28"/>
        <v>-2.6653344157871772</v>
      </c>
      <c r="BD14" s="65">
        <f t="shared" si="29"/>
        <v>-12.511067482773223</v>
      </c>
      <c r="BE14" s="65">
        <f t="shared" si="34"/>
        <v>24.16508998107979</v>
      </c>
      <c r="BF14" s="65">
        <f t="shared" si="35"/>
        <v>4.655255915045416</v>
      </c>
      <c r="BG14" s="65"/>
    </row>
    <row r="15" spans="1:59" s="9" customFormat="1" ht="15">
      <c r="A15" s="50" t="s">
        <v>34</v>
      </c>
      <c r="B15" s="54">
        <v>466.69</v>
      </c>
      <c r="C15" s="54">
        <f t="shared" si="0"/>
        <v>797.3872066758476</v>
      </c>
      <c r="D15" s="54">
        <v>465.26</v>
      </c>
      <c r="E15" s="54">
        <f t="shared" si="1"/>
        <v>794.9439066146797</v>
      </c>
      <c r="F15" s="54">
        <v>455.36</v>
      </c>
      <c r="G15" s="54">
        <f t="shared" si="31"/>
        <v>778.0287523450555</v>
      </c>
      <c r="H15" s="54">
        <v>475.19</v>
      </c>
      <c r="I15" s="54">
        <f t="shared" si="2"/>
        <v>811.9103189275451</v>
      </c>
      <c r="J15" s="54">
        <v>488.06</v>
      </c>
      <c r="K15" s="54">
        <f t="shared" si="3"/>
        <v>833.9000194780565</v>
      </c>
      <c r="L15" s="54">
        <f t="shared" si="32"/>
        <v>474.1889948</v>
      </c>
      <c r="M15" s="54">
        <v>810.2</v>
      </c>
      <c r="N15" s="54">
        <f>O15*0.585274</f>
        <v>424.35876643999995</v>
      </c>
      <c r="O15" s="54">
        <v>725.06</v>
      </c>
      <c r="P15" s="54">
        <f t="shared" si="5"/>
        <v>446.3977158746461</v>
      </c>
      <c r="Q15" s="54">
        <v>762.7157807704531</v>
      </c>
      <c r="R15" s="54">
        <f t="shared" si="6"/>
        <v>453.5717445308158</v>
      </c>
      <c r="S15" s="54">
        <v>774.9733364728586</v>
      </c>
      <c r="T15" s="54">
        <f t="shared" si="33"/>
        <v>505.8863612285111</v>
      </c>
      <c r="U15" s="54">
        <v>864.3581659675829</v>
      </c>
      <c r="V15" s="54">
        <f t="shared" si="7"/>
        <v>578.2416767785842</v>
      </c>
      <c r="W15" s="54">
        <v>987.9845624076657</v>
      </c>
      <c r="X15" s="54">
        <f t="shared" si="8"/>
        <v>505.44772864485486</v>
      </c>
      <c r="Y15" s="54">
        <v>863.6087177029133</v>
      </c>
      <c r="Z15" s="54">
        <f t="shared" si="9"/>
        <v>520.7826579399999</v>
      </c>
      <c r="AA15" s="54">
        <v>889.81</v>
      </c>
      <c r="AB15" s="54">
        <f t="shared" si="10"/>
        <v>468.34796028</v>
      </c>
      <c r="AC15" s="54">
        <v>800.22</v>
      </c>
      <c r="AD15" s="54">
        <f t="shared" si="11"/>
        <v>448.84077785999995</v>
      </c>
      <c r="AE15" s="54">
        <v>766.89</v>
      </c>
      <c r="AF15" s="54">
        <f t="shared" si="12"/>
        <v>426.21408501999997</v>
      </c>
      <c r="AG15" s="54">
        <v>728.23</v>
      </c>
      <c r="AH15" s="54"/>
      <c r="AI15" s="54">
        <v>718.81</v>
      </c>
      <c r="AJ15" s="245">
        <v>725.16</v>
      </c>
      <c r="AK15" s="54">
        <v>790.63</v>
      </c>
      <c r="AL15" s="53">
        <v>842.49</v>
      </c>
      <c r="AM15" s="53"/>
      <c r="AN15" s="65">
        <f t="shared" si="13"/>
        <v>-0.3064132507660346</v>
      </c>
      <c r="AO15" s="65">
        <f t="shared" si="14"/>
        <v>-2.1278424966685248</v>
      </c>
      <c r="AP15" s="65">
        <f t="shared" si="15"/>
        <v>4.3547962052002775</v>
      </c>
      <c r="AQ15" s="65">
        <f t="shared" si="16"/>
        <v>2.7083903280792954</v>
      </c>
      <c r="AR15" s="65">
        <f t="shared" si="17"/>
        <v>-2.8420696635659564</v>
      </c>
      <c r="AS15" s="65">
        <f t="shared" si="18"/>
        <v>-10.50851641569984</v>
      </c>
      <c r="AT15" s="65">
        <f t="shared" si="19"/>
        <v>5.193470991428728</v>
      </c>
      <c r="AU15" s="65">
        <f t="shared" si="20"/>
        <v>1.6070934955644434</v>
      </c>
      <c r="AV15" s="65">
        <f t="shared" si="21"/>
        <v>11.533923205866934</v>
      </c>
      <c r="AW15" s="65">
        <f t="shared" si="22"/>
        <v>14.302681609040228</v>
      </c>
      <c r="AX15" s="65">
        <f t="shared" si="23"/>
        <v>-12.588844951347738</v>
      </c>
      <c r="AY15" s="65">
        <f t="shared" si="24"/>
        <v>3.033929806403375</v>
      </c>
      <c r="AZ15" s="65">
        <f t="shared" si="25"/>
        <v>-10.068441577415395</v>
      </c>
      <c r="BA15" s="65">
        <f t="shared" si="26"/>
        <v>-4.16510459623604</v>
      </c>
      <c r="BB15" s="65">
        <f t="shared" si="27"/>
        <v>-5.0411401895969385</v>
      </c>
      <c r="BC15" s="65">
        <f t="shared" si="28"/>
        <v>-1.293547368276516</v>
      </c>
      <c r="BD15" s="65">
        <f t="shared" si="29"/>
        <v>0.8834045157969453</v>
      </c>
      <c r="BE15" s="65">
        <f t="shared" si="34"/>
        <v>9.02835236361631</v>
      </c>
      <c r="BF15" s="65">
        <f t="shared" si="35"/>
        <v>6.559326107028582</v>
      </c>
      <c r="BG15" s="65"/>
    </row>
    <row r="16" spans="1:59" s="9" customFormat="1" ht="15">
      <c r="A16" s="50" t="s">
        <v>35</v>
      </c>
      <c r="B16" s="54">
        <v>413.43</v>
      </c>
      <c r="C16" s="54">
        <f t="shared" si="0"/>
        <v>706.3870939081525</v>
      </c>
      <c r="D16" s="54">
        <v>415.54</v>
      </c>
      <c r="E16" s="54">
        <f t="shared" si="1"/>
        <v>709.9922429494562</v>
      </c>
      <c r="F16" s="54">
        <v>412.17</v>
      </c>
      <c r="G16" s="54">
        <f t="shared" si="31"/>
        <v>704.2342560920185</v>
      </c>
      <c r="H16" s="54">
        <v>434.07</v>
      </c>
      <c r="I16" s="54">
        <f t="shared" si="2"/>
        <v>741.6526276581567</v>
      </c>
      <c r="J16" s="54">
        <v>438.9</v>
      </c>
      <c r="K16" s="54">
        <f t="shared" si="3"/>
        <v>749.9051726200037</v>
      </c>
      <c r="L16" s="54">
        <f t="shared" si="32"/>
        <v>433.94555456</v>
      </c>
      <c r="M16" s="54">
        <v>741.44</v>
      </c>
      <c r="N16" s="54">
        <f>O16*0.585274</f>
        <v>396.89771035999996</v>
      </c>
      <c r="O16" s="54">
        <v>678.14</v>
      </c>
      <c r="P16" s="54">
        <f t="shared" si="5"/>
        <v>425.0239708792079</v>
      </c>
      <c r="Q16" s="54">
        <v>726.1965692636405</v>
      </c>
      <c r="R16" s="54">
        <f t="shared" si="6"/>
        <v>425.13245634710194</v>
      </c>
      <c r="S16" s="54">
        <v>726.3819276904526</v>
      </c>
      <c r="T16" s="54">
        <f t="shared" si="33"/>
        <v>472.51737472930074</v>
      </c>
      <c r="U16" s="54">
        <v>807.3438675377699</v>
      </c>
      <c r="V16" s="54">
        <f t="shared" si="7"/>
        <v>527.6097003992435</v>
      </c>
      <c r="W16" s="54">
        <v>901.4746945861999</v>
      </c>
      <c r="X16" s="54">
        <f t="shared" si="8"/>
        <v>505.4089611950465</v>
      </c>
      <c r="Y16" s="54">
        <v>863.5424795822923</v>
      </c>
      <c r="Z16" s="54">
        <f t="shared" si="9"/>
        <v>488.80913931999993</v>
      </c>
      <c r="AA16" s="54">
        <v>835.18</v>
      </c>
      <c r="AB16" s="54">
        <f t="shared" si="10"/>
        <v>435.87110601999996</v>
      </c>
      <c r="AC16" s="54">
        <v>744.73</v>
      </c>
      <c r="AD16" s="54">
        <f t="shared" si="11"/>
        <v>398.60085769999995</v>
      </c>
      <c r="AE16" s="54">
        <v>681.05</v>
      </c>
      <c r="AF16" s="54">
        <f t="shared" si="12"/>
        <v>396.58166239999997</v>
      </c>
      <c r="AG16" s="54">
        <v>677.6</v>
      </c>
      <c r="AH16" s="54"/>
      <c r="AI16" s="54">
        <v>685.82</v>
      </c>
      <c r="AJ16" s="245">
        <v>767.66</v>
      </c>
      <c r="AK16" s="54">
        <v>791.96</v>
      </c>
      <c r="AL16" s="54">
        <v>798.2</v>
      </c>
      <c r="AM16" s="54"/>
      <c r="AN16" s="65">
        <f t="shared" si="13"/>
        <v>0.5103645115255336</v>
      </c>
      <c r="AO16" s="65">
        <f t="shared" si="14"/>
        <v>-0.8109929248688464</v>
      </c>
      <c r="AP16" s="65">
        <f t="shared" si="15"/>
        <v>5.313341582356789</v>
      </c>
      <c r="AQ16" s="65">
        <f t="shared" si="16"/>
        <v>1.1127237542331847</v>
      </c>
      <c r="AR16" s="65">
        <f t="shared" si="17"/>
        <v>-1.1288324082934598</v>
      </c>
      <c r="AS16" s="65">
        <f t="shared" si="18"/>
        <v>-8.537440656020726</v>
      </c>
      <c r="AT16" s="65">
        <f t="shared" si="19"/>
        <v>7.0865262723981095</v>
      </c>
      <c r="AU16" s="65">
        <f t="shared" si="20"/>
        <v>0.025524552808065582</v>
      </c>
      <c r="AV16" s="65">
        <f t="shared" si="21"/>
        <v>11.145918801247937</v>
      </c>
      <c r="AW16" s="65">
        <f t="shared" si="22"/>
        <v>11.659322728927059</v>
      </c>
      <c r="AX16" s="65">
        <f t="shared" si="23"/>
        <v>-4.207795873995047</v>
      </c>
      <c r="AY16" s="65">
        <f t="shared" si="24"/>
        <v>-3.2844336269376955</v>
      </c>
      <c r="AZ16" s="65">
        <f t="shared" si="25"/>
        <v>-10.830000718408</v>
      </c>
      <c r="BA16" s="65">
        <f t="shared" si="26"/>
        <v>-8.550749936218503</v>
      </c>
      <c r="BB16" s="65">
        <f t="shared" si="27"/>
        <v>-0.5065707363629636</v>
      </c>
      <c r="BC16" s="65">
        <f t="shared" si="28"/>
        <v>1.2131050767414444</v>
      </c>
      <c r="BD16" s="65">
        <f t="shared" si="29"/>
        <v>11.933160304453052</v>
      </c>
      <c r="BE16" s="65">
        <f t="shared" si="34"/>
        <v>3.1654638772373276</v>
      </c>
      <c r="BF16" s="65">
        <f t="shared" si="35"/>
        <v>0.7879185817465668</v>
      </c>
      <c r="BG16" s="65"/>
    </row>
    <row r="17" spans="1:59" s="9" customFormat="1" ht="15">
      <c r="A17" s="50" t="s">
        <v>36</v>
      </c>
      <c r="B17" s="54">
        <v>393.14</v>
      </c>
      <c r="C17" s="54">
        <f t="shared" si="0"/>
        <v>671.7195706626298</v>
      </c>
      <c r="D17" s="54">
        <v>377.96</v>
      </c>
      <c r="E17" s="54">
        <f t="shared" si="1"/>
        <v>645.7830007825395</v>
      </c>
      <c r="F17" s="54">
        <v>411.12</v>
      </c>
      <c r="G17" s="54">
        <f t="shared" si="31"/>
        <v>702.4402245785735</v>
      </c>
      <c r="H17" s="54">
        <v>393.11</v>
      </c>
      <c r="I17" s="54">
        <f t="shared" si="2"/>
        <v>671.6683126193886</v>
      </c>
      <c r="J17" s="54">
        <v>418.7</v>
      </c>
      <c r="K17" s="54">
        <f t="shared" si="3"/>
        <v>715.3914235042049</v>
      </c>
      <c r="L17" s="54">
        <f t="shared" si="32"/>
        <v>432.78671204</v>
      </c>
      <c r="M17" s="54">
        <v>739.46</v>
      </c>
      <c r="N17" s="54">
        <f>O17*0.585274</f>
        <v>398.16190219999993</v>
      </c>
      <c r="O17" s="54">
        <v>680.3</v>
      </c>
      <c r="P17" s="54">
        <f t="shared" si="5"/>
        <v>394.33837644746507</v>
      </c>
      <c r="Q17" s="54">
        <v>673.7671183880799</v>
      </c>
      <c r="R17" s="54">
        <f t="shared" si="6"/>
        <v>408.07869512105196</v>
      </c>
      <c r="S17" s="54">
        <v>697.2438466787385</v>
      </c>
      <c r="T17" s="54">
        <f t="shared" si="33"/>
        <v>437.6463343733381</v>
      </c>
      <c r="U17" s="54">
        <v>747.7631577232854</v>
      </c>
      <c r="V17" s="54">
        <f t="shared" si="7"/>
        <v>424.62267444800426</v>
      </c>
      <c r="W17" s="54">
        <v>725.5109136028668</v>
      </c>
      <c r="X17" s="54">
        <f t="shared" si="8"/>
        <v>467.4067249025136</v>
      </c>
      <c r="Y17" s="54">
        <v>798.6118038773525</v>
      </c>
      <c r="Z17" s="54">
        <f>AA17*0.585274</f>
        <v>443.3157913</v>
      </c>
      <c r="AA17" s="54">
        <v>757.45</v>
      </c>
      <c r="AB17" s="54">
        <f t="shared" si="10"/>
        <v>394.74390204</v>
      </c>
      <c r="AC17" s="54">
        <v>674.46</v>
      </c>
      <c r="AD17" s="54">
        <f t="shared" si="11"/>
        <v>362.09731831999994</v>
      </c>
      <c r="AE17" s="54">
        <v>618.68</v>
      </c>
      <c r="AF17" s="54">
        <f t="shared" si="12"/>
        <v>339.0784919</v>
      </c>
      <c r="AG17" s="54">
        <v>579.35</v>
      </c>
      <c r="AH17" s="54"/>
      <c r="AI17" s="54">
        <v>561.04</v>
      </c>
      <c r="AJ17" s="245">
        <v>741.94</v>
      </c>
      <c r="AK17" s="54">
        <v>699.22</v>
      </c>
      <c r="AL17" s="54">
        <v>643.38</v>
      </c>
      <c r="AM17" s="54"/>
      <c r="AN17" s="65">
        <f t="shared" si="13"/>
        <v>-3.861219921656409</v>
      </c>
      <c r="AO17" s="65">
        <f t="shared" si="14"/>
        <v>8.77341517620913</v>
      </c>
      <c r="AP17" s="65">
        <f t="shared" si="15"/>
        <v>-4.380716092625022</v>
      </c>
      <c r="AQ17" s="65">
        <f t="shared" si="16"/>
        <v>6.509628348299451</v>
      </c>
      <c r="AR17" s="65">
        <f t="shared" si="17"/>
        <v>3.3643926534511577</v>
      </c>
      <c r="AS17" s="65">
        <f t="shared" si="18"/>
        <v>-8.000432748221687</v>
      </c>
      <c r="AT17" s="65">
        <f t="shared" si="19"/>
        <v>-0.9602942248890287</v>
      </c>
      <c r="AU17" s="65">
        <f t="shared" si="20"/>
        <v>3.4843980434700175</v>
      </c>
      <c r="AV17" s="65">
        <f t="shared" si="21"/>
        <v>7.245572877436119</v>
      </c>
      <c r="AW17" s="65">
        <f t="shared" si="22"/>
        <v>-2.975841199260205</v>
      </c>
      <c r="AX17" s="65">
        <f t="shared" si="23"/>
        <v>10.075780929534016</v>
      </c>
      <c r="AY17" s="65">
        <f t="shared" si="24"/>
        <v>-5.1541692318479555</v>
      </c>
      <c r="AZ17" s="65">
        <f t="shared" si="25"/>
        <v>-10.95649877879728</v>
      </c>
      <c r="BA17" s="65">
        <f t="shared" si="26"/>
        <v>-8.270319959671452</v>
      </c>
      <c r="BB17" s="65">
        <f t="shared" si="27"/>
        <v>-6.357082821490896</v>
      </c>
      <c r="BC17" s="65">
        <f t="shared" si="28"/>
        <v>-3.160438422369907</v>
      </c>
      <c r="BD17" s="65">
        <f t="shared" si="29"/>
        <v>32.24369028946244</v>
      </c>
      <c r="BE17" s="65">
        <f t="shared" si="34"/>
        <v>-5.757877995525248</v>
      </c>
      <c r="BF17" s="65">
        <f t="shared" si="35"/>
        <v>-7.986041589199402</v>
      </c>
      <c r="BG17" s="65"/>
    </row>
    <row r="18" spans="1:59" s="9" customFormat="1" ht="15">
      <c r="A18" s="50" t="s">
        <v>37</v>
      </c>
      <c r="B18" s="54">
        <v>391.58</v>
      </c>
      <c r="C18" s="54">
        <f t="shared" si="0"/>
        <v>669.054152414083</v>
      </c>
      <c r="D18" s="54">
        <v>365.85</v>
      </c>
      <c r="E18" s="54">
        <f t="shared" si="1"/>
        <v>625.0918373274741</v>
      </c>
      <c r="F18" s="54">
        <v>400.97</v>
      </c>
      <c r="G18" s="54">
        <f t="shared" si="31"/>
        <v>685.0979199486054</v>
      </c>
      <c r="H18" s="54">
        <v>404.92</v>
      </c>
      <c r="I18" s="54">
        <f t="shared" si="2"/>
        <v>691.8468956420412</v>
      </c>
      <c r="J18" s="54">
        <v>407.69</v>
      </c>
      <c r="K18" s="54">
        <f t="shared" si="3"/>
        <v>696.5797216346532</v>
      </c>
      <c r="L18" s="54">
        <f t="shared" si="32"/>
        <v>418.58211206</v>
      </c>
      <c r="M18" s="54">
        <v>715.19</v>
      </c>
      <c r="N18" s="54">
        <f>O18*0.585274</f>
        <v>377.27347313999996</v>
      </c>
      <c r="O18" s="54">
        <v>644.61</v>
      </c>
      <c r="P18" s="54">
        <f t="shared" si="5"/>
        <v>390.83310620296726</v>
      </c>
      <c r="Q18" s="54">
        <v>667.778008595918</v>
      </c>
      <c r="R18" s="54">
        <f t="shared" si="6"/>
        <v>373.02036721384223</v>
      </c>
      <c r="S18" s="54">
        <v>637.3431370842413</v>
      </c>
      <c r="T18" s="54">
        <f t="shared" si="33"/>
        <v>444.41414267447306</v>
      </c>
      <c r="U18" s="54">
        <v>759.3266447415622</v>
      </c>
      <c r="V18" s="54">
        <f t="shared" si="7"/>
        <v>401.65598797999996</v>
      </c>
      <c r="W18" s="54">
        <v>686.27</v>
      </c>
      <c r="X18" s="54">
        <f t="shared" si="8"/>
        <v>449.4508681139724</v>
      </c>
      <c r="Y18" s="54">
        <v>767.9324010873069</v>
      </c>
      <c r="Z18" s="54">
        <f>AA18*0.585274</f>
        <v>392.86517249999997</v>
      </c>
      <c r="AA18" s="54">
        <v>671.25</v>
      </c>
      <c r="AB18" s="54">
        <f t="shared" si="10"/>
        <v>338.82097133999997</v>
      </c>
      <c r="AC18" s="54">
        <v>578.91</v>
      </c>
      <c r="AD18" s="54">
        <f t="shared" si="11"/>
        <v>330.21744354</v>
      </c>
      <c r="AE18" s="54">
        <v>564.21</v>
      </c>
      <c r="AF18" s="54">
        <f t="shared" si="12"/>
        <v>309.5806823</v>
      </c>
      <c r="AG18" s="54">
        <v>528.95</v>
      </c>
      <c r="AH18" s="54"/>
      <c r="AI18" s="54">
        <v>494.67</v>
      </c>
      <c r="AJ18" s="245">
        <f>'E1'!AN18*1000/A!AF19</f>
        <v>939.8884527990084</v>
      </c>
      <c r="AK18" s="54">
        <v>556.79</v>
      </c>
      <c r="AL18" s="53">
        <v>523.42</v>
      </c>
      <c r="AM18" s="53"/>
      <c r="AN18" s="65">
        <f t="shared" si="13"/>
        <v>-6.57081566985034</v>
      </c>
      <c r="AO18" s="65">
        <f t="shared" si="14"/>
        <v>9.59956266229329</v>
      </c>
      <c r="AP18" s="65">
        <f t="shared" si="15"/>
        <v>0.9851111055689923</v>
      </c>
      <c r="AQ18" s="65">
        <f t="shared" si="16"/>
        <v>0.6840857453324068</v>
      </c>
      <c r="AR18" s="65">
        <f t="shared" si="17"/>
        <v>2.6716652505580263</v>
      </c>
      <c r="AS18" s="65">
        <f t="shared" si="18"/>
        <v>-9.868706217928109</v>
      </c>
      <c r="AT18" s="65">
        <f t="shared" si="19"/>
        <v>3.5941125014998168</v>
      </c>
      <c r="AU18" s="65">
        <f t="shared" si="20"/>
        <v>-4.5576330936188745</v>
      </c>
      <c r="AV18" s="65">
        <f t="shared" si="21"/>
        <v>19.13937729295696</v>
      </c>
      <c r="AW18" s="65">
        <f t="shared" si="22"/>
        <v>-9.62124077266209</v>
      </c>
      <c r="AX18" s="65">
        <f t="shared" si="23"/>
        <v>11.899456640579784</v>
      </c>
      <c r="AY18" s="65">
        <f>(Z18-X18)/X18*100</f>
        <v>-12.589962469406851</v>
      </c>
      <c r="AZ18" s="65">
        <f t="shared" si="25"/>
        <v>-13.756424581005591</v>
      </c>
      <c r="BA18" s="65">
        <f>(AD18-AB18)/AB18*100</f>
        <v>-2.5392548064465963</v>
      </c>
      <c r="BB18" s="65">
        <f>(AF18-AD18)/AD18*100</f>
        <v>-6.249446128214672</v>
      </c>
      <c r="BC18" s="65">
        <f t="shared" si="28"/>
        <v>-6.480763777294646</v>
      </c>
      <c r="BD18" s="65">
        <f t="shared" si="29"/>
        <v>90.00312386015088</v>
      </c>
      <c r="BE18" s="65">
        <f t="shared" si="34"/>
        <v>-40.75999142857143</v>
      </c>
      <c r="BF18" s="65">
        <f t="shared" si="35"/>
        <v>-5.993282925339898</v>
      </c>
      <c r="BG18" s="65"/>
    </row>
    <row r="19" spans="1:59" s="10" customFormat="1" ht="15.75">
      <c r="A19" s="55" t="s">
        <v>128</v>
      </c>
      <c r="B19" s="57">
        <f>SUM(B7:B18)/12</f>
        <v>427.5683333333333</v>
      </c>
      <c r="C19" s="57">
        <f aca="true" t="shared" si="36" ref="C19:N19">SUM(C7:C18)/12</f>
        <v>730.5438706201427</v>
      </c>
      <c r="D19" s="57">
        <f t="shared" si="36"/>
        <v>401.40833333333336</v>
      </c>
      <c r="E19" s="57">
        <f t="shared" si="36"/>
        <v>685.8468569137418</v>
      </c>
      <c r="F19" s="57">
        <f t="shared" si="36"/>
        <v>391.9683333333334</v>
      </c>
      <c r="G19" s="57">
        <f t="shared" si="36"/>
        <v>669.7176593071507</v>
      </c>
      <c r="H19" s="57">
        <f t="shared" si="36"/>
        <v>410.56</v>
      </c>
      <c r="I19" s="57">
        <f t="shared" si="36"/>
        <v>701.4834077714027</v>
      </c>
      <c r="J19" s="57">
        <f t="shared" si="36"/>
        <v>427.37416666666667</v>
      </c>
      <c r="K19" s="57">
        <f t="shared" si="36"/>
        <v>730.2121171736086</v>
      </c>
      <c r="L19" s="57">
        <f t="shared" si="36"/>
        <v>419.05423308666667</v>
      </c>
      <c r="M19" s="57">
        <f>SUM(M7:M18)/12</f>
        <v>715.9966666666666</v>
      </c>
      <c r="N19" s="57">
        <f t="shared" si="36"/>
        <v>397.0703661899999</v>
      </c>
      <c r="O19" s="57">
        <f aca="true" t="shared" si="37" ref="O19:X19">SUM(O7:O18)/12</f>
        <v>678.4350000000001</v>
      </c>
      <c r="P19" s="57">
        <f t="shared" si="37"/>
        <v>402.6073604515557</v>
      </c>
      <c r="Q19" s="57">
        <f t="shared" si="37"/>
        <v>687.8955163761857</v>
      </c>
      <c r="R19" s="57">
        <f t="shared" si="37"/>
        <v>411.7144027708887</v>
      </c>
      <c r="S19" s="57">
        <f t="shared" si="37"/>
        <v>703.4558220096719</v>
      </c>
      <c r="T19" s="57">
        <f t="shared" si="37"/>
        <v>432.8574145555071</v>
      </c>
      <c r="U19" s="57">
        <f t="shared" si="37"/>
        <v>739.5808024199042</v>
      </c>
      <c r="V19" s="57">
        <f t="shared" si="37"/>
        <v>468.09473276199805</v>
      </c>
      <c r="W19" s="57">
        <f t="shared" si="37"/>
        <v>799.787335097746</v>
      </c>
      <c r="X19" s="57">
        <f t="shared" si="37"/>
        <v>466.5017765092776</v>
      </c>
      <c r="Y19" s="57">
        <f aca="true" t="shared" si="38" ref="Y19:AL19">SUM(Y7:Y18)/12</f>
        <v>797.0656077482982</v>
      </c>
      <c r="Z19" s="57">
        <f t="shared" si="38"/>
        <v>437.58400792666663</v>
      </c>
      <c r="AA19" s="57">
        <f t="shared" si="38"/>
        <v>747.6566666666668</v>
      </c>
      <c r="AB19" s="57">
        <f t="shared" si="38"/>
        <v>402.7406957933333</v>
      </c>
      <c r="AC19" s="57">
        <f t="shared" si="38"/>
        <v>688.1233333333334</v>
      </c>
      <c r="AD19" s="57">
        <f t="shared" si="38"/>
        <v>393.9957267766667</v>
      </c>
      <c r="AE19" s="57">
        <f t="shared" si="38"/>
        <v>673.1816666666667</v>
      </c>
      <c r="AF19" s="57">
        <f t="shared" si="38"/>
        <v>372.3918002516666</v>
      </c>
      <c r="AG19" s="57">
        <f t="shared" si="38"/>
        <v>636.2691666666667</v>
      </c>
      <c r="AH19" s="57">
        <f t="shared" si="38"/>
        <v>0</v>
      </c>
      <c r="AI19" s="57">
        <f>SUM(AI7:AI18)/12</f>
        <v>620.555</v>
      </c>
      <c r="AJ19" s="246">
        <f t="shared" si="38"/>
        <v>553.804844839293</v>
      </c>
      <c r="AK19" s="246">
        <f t="shared" si="38"/>
        <v>375.9683333333333</v>
      </c>
      <c r="AL19" s="246">
        <f t="shared" si="38"/>
        <v>698.9658333333333</v>
      </c>
      <c r="AM19" s="246"/>
      <c r="AN19" s="58">
        <f t="shared" si="13"/>
        <v>-6.118320268495087</v>
      </c>
      <c r="AO19" s="58">
        <f t="shared" si="14"/>
        <v>-2.3517199858830216</v>
      </c>
      <c r="AP19" s="58">
        <f t="shared" si="15"/>
        <v>4.743155271896942</v>
      </c>
      <c r="AQ19" s="58">
        <f t="shared" si="16"/>
        <v>4.095422512340868</v>
      </c>
      <c r="AR19" s="58">
        <f t="shared" si="17"/>
        <v>-1.9467563154066776</v>
      </c>
      <c r="AS19" s="58">
        <f t="shared" si="18"/>
        <v>-5.246067253571921</v>
      </c>
      <c r="AT19" s="58">
        <f t="shared" si="19"/>
        <v>1.3944617208996641</v>
      </c>
      <c r="AU19" s="58">
        <f>(R19-P19)/P19*100</f>
        <v>2.2620158531425614</v>
      </c>
      <c r="AV19" s="58">
        <f t="shared" si="21"/>
        <v>5.135358792969889</v>
      </c>
      <c r="AW19" s="58">
        <f t="shared" si="22"/>
        <v>8.140629459397315</v>
      </c>
      <c r="AX19" s="58">
        <f t="shared" si="23"/>
        <v>-0.34030638271048774</v>
      </c>
      <c r="AY19" s="58">
        <f>(Z19-X19)/X19*100</f>
        <v>-6.1988549752148385</v>
      </c>
      <c r="AZ19" s="58">
        <f t="shared" si="25"/>
        <v>-7.9626566561300365</v>
      </c>
      <c r="BA19" s="58">
        <f>(AD19-AB19)/AB19*100</f>
        <v>-2.171364629402666</v>
      </c>
      <c r="BB19" s="58">
        <f>(AE19-AC19)/AC19*100</f>
        <v>-2.1713646294026825</v>
      </c>
      <c r="BC19" s="58">
        <f t="shared" si="28"/>
        <v>-2.469735685761936</v>
      </c>
      <c r="BD19" s="58">
        <f t="shared" si="29"/>
        <v>-10.756525233171434</v>
      </c>
      <c r="BE19" s="58">
        <f t="shared" si="34"/>
        <v>-32.11176521172644</v>
      </c>
      <c r="BF19" s="58">
        <f t="shared" si="35"/>
        <v>85.91082582309681</v>
      </c>
      <c r="BG19" s="58"/>
    </row>
    <row r="20" spans="1:59" ht="15.75">
      <c r="A20" s="55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246"/>
      <c r="AK20" s="57"/>
      <c r="AL20" s="57"/>
      <c r="AM20" s="57"/>
      <c r="AN20" s="208"/>
      <c r="BD20" s="198"/>
      <c r="BE20" s="198"/>
      <c r="BF20" s="198"/>
      <c r="BG20" s="198"/>
    </row>
    <row r="21" spans="2:59" ht="14.25"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12"/>
      <c r="P21" s="208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08"/>
      <c r="BD21" s="198"/>
      <c r="BE21" s="198"/>
      <c r="BF21" s="198"/>
      <c r="BG21" s="198"/>
    </row>
    <row r="22" spans="1:59" ht="15.75">
      <c r="A22" s="61" t="s">
        <v>39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2"/>
      <c r="BD22" s="198"/>
      <c r="BE22" s="198"/>
      <c r="BF22" s="198"/>
      <c r="BG22" s="198"/>
    </row>
    <row r="23" spans="1:59" ht="15">
      <c r="A23" s="50" t="s">
        <v>26</v>
      </c>
      <c r="B23" s="64">
        <f>'E1'!F23/A!O24*1000</f>
        <v>430.69764316551596</v>
      </c>
      <c r="C23" s="64">
        <f>'E1'!G23/A!O24*1000</f>
        <v>735.8906139099224</v>
      </c>
      <c r="D23" s="64">
        <f>'E1'!H23/A!P24*1000</f>
        <v>385.5656236726604</v>
      </c>
      <c r="E23" s="64">
        <f>'E1'!I23/A!P24*1000</f>
        <v>658.7779803522118</v>
      </c>
      <c r="F23" s="64">
        <f>'E1'!J23/A!Q24*1000</f>
        <v>351.4099908309845</v>
      </c>
      <c r="G23" s="64">
        <f>'E1'!K23/A!Q24*1000</f>
        <v>600.4196168478089</v>
      </c>
      <c r="H23" s="64">
        <f>'E1'!L23/A!R24*1000</f>
        <v>386.0699954441913</v>
      </c>
      <c r="I23" s="64">
        <f>'E1'!M23/A!R24*1000</f>
        <v>659.6397506880389</v>
      </c>
      <c r="J23" s="64">
        <f>'E1'!N23/A!S24*1000</f>
        <v>379.75000000000006</v>
      </c>
      <c r="K23" s="64">
        <f>'E1'!O23/A!S24*1000</f>
        <v>648.841397362603</v>
      </c>
      <c r="L23" s="64">
        <f>'E1'!P23/A!T24*1000</f>
        <v>407.5595208162185</v>
      </c>
      <c r="M23" s="64">
        <f>'E1'!Q23/A!T24*1000</f>
        <v>696.3567847131745</v>
      </c>
      <c r="N23" s="64">
        <f>'E1'!R23/A!U24*1000</f>
        <v>387.98204670641223</v>
      </c>
      <c r="O23" s="64">
        <f>'E1'!S23/A!U24*1000</f>
        <v>662.9066842306548</v>
      </c>
      <c r="P23" s="64">
        <f>'E1'!T23/A!V24*1000</f>
        <v>377.75841147027336</v>
      </c>
      <c r="Q23" s="64">
        <f>'E1'!U23/A!V24*1000</f>
        <v>645.4385663300835</v>
      </c>
      <c r="R23" s="64">
        <f>'E1'!V23/A!W24*1000</f>
        <v>392.1134835119031</v>
      </c>
      <c r="S23" s="64">
        <f>'E1'!W23/A!W24*1000</f>
        <v>669.9656631114711</v>
      </c>
      <c r="T23" s="64">
        <f aca="true" t="shared" si="39" ref="T23:AA23">T7</f>
        <v>368.48265766</v>
      </c>
      <c r="U23" s="64">
        <f t="shared" si="39"/>
        <v>629.59</v>
      </c>
      <c r="V23" s="64">
        <f t="shared" si="39"/>
        <v>427.52509878</v>
      </c>
      <c r="W23" s="64">
        <f t="shared" si="39"/>
        <v>730.47</v>
      </c>
      <c r="X23" s="64">
        <f t="shared" si="39"/>
        <v>442.3114100449971</v>
      </c>
      <c r="Y23" s="64">
        <f t="shared" si="39"/>
        <v>755.7339127400109</v>
      </c>
      <c r="Z23" s="64">
        <f t="shared" si="39"/>
        <v>397.5181008</v>
      </c>
      <c r="AA23" s="64">
        <f t="shared" si="39"/>
        <v>679.2</v>
      </c>
      <c r="AB23" s="64">
        <f aca="true" t="shared" si="40" ref="AB23:AK23">AB7</f>
        <v>350.22210886</v>
      </c>
      <c r="AC23" s="64">
        <f t="shared" si="40"/>
        <v>598.39</v>
      </c>
      <c r="AD23" s="64">
        <f t="shared" si="40"/>
        <v>330.96074152</v>
      </c>
      <c r="AE23" s="64">
        <f t="shared" si="40"/>
        <v>565.48</v>
      </c>
      <c r="AF23" s="64">
        <f t="shared" si="40"/>
        <v>296.43542826</v>
      </c>
      <c r="AG23" s="64">
        <f t="shared" si="40"/>
        <v>506.49</v>
      </c>
      <c r="AH23" s="64">
        <f t="shared" si="40"/>
        <v>0</v>
      </c>
      <c r="AI23" s="64">
        <f t="shared" si="40"/>
        <v>483.26</v>
      </c>
      <c r="AJ23" s="64">
        <f t="shared" si="40"/>
        <v>469.98</v>
      </c>
      <c r="AK23" s="64" t="str">
        <f t="shared" si="40"/>
        <v>…</v>
      </c>
      <c r="AL23" s="64">
        <f>AL7</f>
        <v>641.01</v>
      </c>
      <c r="AM23" s="64">
        <f>AM7</f>
        <v>503.83</v>
      </c>
      <c r="AN23" s="65">
        <f>(D23-B23)/B23*100</f>
        <v>-10.478817381294892</v>
      </c>
      <c r="AO23" s="65">
        <f>(F23-D23)/D23*100</f>
        <v>-8.858578344285577</v>
      </c>
      <c r="AP23" s="65">
        <f>(H23-F23)/F23*100</f>
        <v>9.863124418075245</v>
      </c>
      <c r="AQ23" s="65">
        <f>(J23-H23)/H23*100</f>
        <v>-1.6370076718652544</v>
      </c>
      <c r="AR23" s="65">
        <f>(M23-K23)/K23*100</f>
        <v>7.323112788997611</v>
      </c>
      <c r="AS23" s="65">
        <f>(O23-M23)/M23*100</f>
        <v>-4.803586497157145</v>
      </c>
      <c r="AT23" s="65">
        <f aca="true" t="shared" si="41" ref="AT23:AT34">(Q23-O23)/O23*100</f>
        <v>-2.635079463837987</v>
      </c>
      <c r="AU23" s="65">
        <f aca="true" t="shared" si="42" ref="AU23:AU33">(S23-Q23)/Q23*100</f>
        <v>3.8000668167145486</v>
      </c>
      <c r="AV23" s="65">
        <f aca="true" t="shared" si="43" ref="AV23:AV34">(U23-S23)/S23*100</f>
        <v>-6.0265272288668434</v>
      </c>
      <c r="AW23" s="65">
        <f>(W23-U23)/U23*100</f>
        <v>16.02312616147016</v>
      </c>
      <c r="AX23" s="65">
        <f aca="true" t="shared" si="44" ref="AX23:AX34">(Y23-W23)/W23*100</f>
        <v>3.4585832053350343</v>
      </c>
      <c r="AY23" s="65">
        <f aca="true" t="shared" si="45" ref="AY23:AY34">(Z23-X23)/X23*100</f>
        <v>-10.127097838249345</v>
      </c>
      <c r="AZ23" s="65">
        <f aca="true" t="shared" si="46" ref="AZ23:AZ28">(AC23-AA23)/AA23*100</f>
        <v>-11.897820965842175</v>
      </c>
      <c r="BA23" s="65">
        <f>(AE23-AC23)/AC23*100</f>
        <v>-5.499757683116357</v>
      </c>
      <c r="BB23" s="65">
        <f>(AF23-AD23)/AD23*100</f>
        <v>-10.43184551177761</v>
      </c>
      <c r="BC23" s="65">
        <f aca="true" t="shared" si="47" ref="BC23:BC34">(AI23-AG23)/AG23*100</f>
        <v>-4.586467649904247</v>
      </c>
      <c r="BD23" s="65">
        <f aca="true" t="shared" si="48" ref="BD23:BD34">(AJ23-AI23)/AI23*100</f>
        <v>-2.7480031453047995</v>
      </c>
      <c r="BE23" s="65" t="s">
        <v>118</v>
      </c>
      <c r="BF23" s="65" t="s">
        <v>118</v>
      </c>
      <c r="BG23" s="65">
        <f aca="true" t="shared" si="49" ref="BG23:BG29">(AM23-AL23)/AL23*100</f>
        <v>-21.400602174693066</v>
      </c>
    </row>
    <row r="24" spans="1:59" ht="15">
      <c r="A24" s="50" t="s">
        <v>40</v>
      </c>
      <c r="B24" s="64">
        <f>'E1'!F24/A!O25*1000</f>
        <v>415.02243620046397</v>
      </c>
      <c r="C24" s="64">
        <f>'E1'!G24/A!O25*1000</f>
        <v>709.1079326955648</v>
      </c>
      <c r="D24" s="64">
        <f>'E1'!H24/A!P25*1000</f>
        <v>356.9877996202982</v>
      </c>
      <c r="E24" s="64">
        <f>'E1'!I24/A!P25*1000</f>
        <v>609.9498689849511</v>
      </c>
      <c r="F24" s="64">
        <f>'E1'!J24/A!Q25*1000</f>
        <v>335.92312957245196</v>
      </c>
      <c r="G24" s="64">
        <f>'E1'!K24/A!Q25*1000</f>
        <v>573.9587433790873</v>
      </c>
      <c r="H24" s="64">
        <f>'E1'!L24/A!R25*1000</f>
        <v>365.6823740353313</v>
      </c>
      <c r="I24" s="64">
        <f>'E1'!M24/A!R25*1000</f>
        <v>624.8054313626288</v>
      </c>
      <c r="J24" s="64">
        <f>'E1'!N24/A!S25*1000</f>
        <v>367.4924227488915</v>
      </c>
      <c r="K24" s="64">
        <f>'E1'!O24/A!S25*1000</f>
        <v>627.898083203579</v>
      </c>
      <c r="L24" s="64">
        <f>'E1'!P24/A!T25*1000</f>
        <v>367.801830186609</v>
      </c>
      <c r="M24" s="64">
        <f>'E1'!Q24/A!T25*1000</f>
        <v>628.4267371976356</v>
      </c>
      <c r="N24" s="64">
        <f>'E1'!R24/A!U25*1000</f>
        <v>380.8151218303437</v>
      </c>
      <c r="O24" s="64">
        <f>'E1'!S24/A!U25*1000</f>
        <v>650.6612660571692</v>
      </c>
      <c r="P24" s="64">
        <f>'E1'!T24/A!V25*1000</f>
        <v>367.76300358832833</v>
      </c>
      <c r="Q24" s="64">
        <f>'E1'!U24/A!V25*1000</f>
        <v>628.3603980158496</v>
      </c>
      <c r="R24" s="64">
        <f>'E1'!V24/A!W25*1000</f>
        <v>365.6876187676698</v>
      </c>
      <c r="S24" s="64">
        <f>'E1'!W24/A!W25*1000</f>
        <v>624.8143925198622</v>
      </c>
      <c r="T24" s="64">
        <f>'E1'!X24/A!X25*1000</f>
        <v>353.90245753663976</v>
      </c>
      <c r="U24" s="64">
        <f>'E1'!Y24/A!X25*1000</f>
        <v>604.6782490536737</v>
      </c>
      <c r="V24" s="64">
        <f>'E1'!Z24/A!Y25*1000</f>
        <v>409.49051327810145</v>
      </c>
      <c r="W24" s="64">
        <f>'E1'!AA24/A!Y25*1000</f>
        <v>699.6560812168343</v>
      </c>
      <c r="X24" s="64">
        <f>'E1'!AB24/A!Z25*1000</f>
        <v>422.4230867732998</v>
      </c>
      <c r="Y24" s="64">
        <f>'E1'!AC24/A!Z25*1000</f>
        <v>721.7526949314336</v>
      </c>
      <c r="Z24" s="64">
        <f>'E1'!AD24/A!AA25*1000</f>
        <v>375.17564102564086</v>
      </c>
      <c r="AA24" s="64">
        <f>'E1'!AE24/A!AA25*1000</f>
        <v>641.025641025641</v>
      </c>
      <c r="AB24" s="64">
        <f>'E1'!AF24/A!AB25*1000</f>
        <v>340.6586308303155</v>
      </c>
      <c r="AC24" s="64">
        <f>'E1'!AG24/A!AB25*1000</f>
        <v>582.0498276539116</v>
      </c>
      <c r="AD24" s="64">
        <f>'E1'!AH24/A!AC25*1000</f>
        <v>331.39392349123045</v>
      </c>
      <c r="AE24" s="64">
        <f>'E1'!AI24/A!AC25*1000</f>
        <v>566.2201353404226</v>
      </c>
      <c r="AF24" s="64">
        <f>'E1'!AJ24/A!AD25*1000</f>
        <v>300.64315019058574</v>
      </c>
      <c r="AG24" s="64">
        <f>'E1'!AK24/A!AD25*1000</f>
        <v>513.6793197555088</v>
      </c>
      <c r="AH24" s="64">
        <f>'E1'!AL24/A!AE25*1000</f>
        <v>123.58284535114989</v>
      </c>
      <c r="AI24" s="64">
        <f>'E1'!AM24/A!AE25*1000</f>
        <v>490.55939767837435</v>
      </c>
      <c r="AJ24" s="64">
        <f>'E1'!AN24/A!AF25*1000</f>
        <v>469.1087943935442</v>
      </c>
      <c r="AK24" s="64" t="s">
        <v>118</v>
      </c>
      <c r="AL24" s="64">
        <f>'E1'!AP24/A!AH25*1000</f>
        <v>585.1637681784835</v>
      </c>
      <c r="AM24" s="64">
        <f>'E1'!AQ24/A!AI25*1000</f>
        <v>487.5256404140629</v>
      </c>
      <c r="AN24" s="65">
        <f aca="true" t="shared" si="50" ref="AN24:AN33">(D24-B24)/B24*100</f>
        <v>-13.983493786859738</v>
      </c>
      <c r="AO24" s="65">
        <f aca="true" t="shared" si="51" ref="AO24:AO33">(F24-D24)/D24*100</f>
        <v>-5.9006694543206155</v>
      </c>
      <c r="AP24" s="65">
        <f aca="true" t="shared" si="52" ref="AP24:AP33">(H24-F24)/F24*100</f>
        <v>8.858944753448677</v>
      </c>
      <c r="AQ24" s="65">
        <f aca="true" t="shared" si="53" ref="AQ24:AQ33">(J24-H24)/H24*100</f>
        <v>0.49497838618421475</v>
      </c>
      <c r="AR24" s="65">
        <f aca="true" t="shared" si="54" ref="AR24:AR33">(M24-K24)/K24*100</f>
        <v>0.08419423600712572</v>
      </c>
      <c r="AS24" s="65">
        <f aca="true" t="shared" si="55" ref="AS24:AS33">(O24-M24)/M24*100</f>
        <v>3.5381258535696283</v>
      </c>
      <c r="AT24" s="65">
        <f t="shared" si="41"/>
        <v>-3.427415954303972</v>
      </c>
      <c r="AU24" s="65">
        <f t="shared" si="42"/>
        <v>-0.5643266996431494</v>
      </c>
      <c r="AV24" s="65">
        <f t="shared" si="43"/>
        <v>-3.2227400180363817</v>
      </c>
      <c r="AW24" s="65">
        <f aca="true" t="shared" si="56" ref="AW24:AW34">(W24-U24)/U24*100</f>
        <v>15.707168616003923</v>
      </c>
      <c r="AX24" s="65">
        <f t="shared" si="44"/>
        <v>3.1582107706645033</v>
      </c>
      <c r="AY24" s="65">
        <f t="shared" si="45"/>
        <v>-11.184863523573242</v>
      </c>
      <c r="AZ24" s="65">
        <f t="shared" si="46"/>
        <v>-9.200226885989784</v>
      </c>
      <c r="BA24" s="65">
        <f>(AE24-AC24)/AC24*100</f>
        <v>-2.7196455632147964</v>
      </c>
      <c r="BB24" s="65">
        <f>(AF24-AD24)/AD24*100</f>
        <v>-9.27922062561852</v>
      </c>
      <c r="BC24" s="65">
        <f t="shared" si="47"/>
        <v>-4.500847355143404</v>
      </c>
      <c r="BD24" s="65">
        <f t="shared" si="48"/>
        <v>-4.372682163739491</v>
      </c>
      <c r="BE24" s="65" t="s">
        <v>118</v>
      </c>
      <c r="BF24" s="65" t="s">
        <v>118</v>
      </c>
      <c r="BG24" s="65">
        <f t="shared" si="49"/>
        <v>-16.685607187941876</v>
      </c>
    </row>
    <row r="25" spans="1:59" ht="15">
      <c r="A25" s="50" t="s">
        <v>41</v>
      </c>
      <c r="B25" s="64">
        <f>'E1'!F25/A!O26*1000</f>
        <v>414.1575926855347</v>
      </c>
      <c r="C25" s="64">
        <f>'E1'!G25/A!O26*1000</f>
        <v>707.6302598193919</v>
      </c>
      <c r="D25" s="64">
        <f>'E1'!H25/A!P26*1000</f>
        <v>365.5520695954193</v>
      </c>
      <c r="E25" s="64">
        <f>'E1'!I25/A!P26*1000</f>
        <v>624.5827930087776</v>
      </c>
      <c r="F25" s="64">
        <f>'E1'!J25/A!Q26*1000</f>
        <v>341.70935960591135</v>
      </c>
      <c r="G25" s="64">
        <f>'E1'!K25/A!Q26*1000</f>
        <v>583.8451043543902</v>
      </c>
      <c r="H25" s="64">
        <f>'E1'!L25/A!R26*1000</f>
        <v>364.54998092916617</v>
      </c>
      <c r="I25" s="64">
        <f>'E1'!M25/A!R26*1000</f>
        <v>622.8706228692309</v>
      </c>
      <c r="J25" s="64">
        <f>'E1'!N25/A!S26*1000</f>
        <v>375.54060450645386</v>
      </c>
      <c r="K25" s="64">
        <f>'E1'!O25/A!S26*1000</f>
        <v>641.6492181550076</v>
      </c>
      <c r="L25" s="64">
        <f>'E1'!P25/A!T26*1000</f>
        <v>366.12151185505013</v>
      </c>
      <c r="M25" s="64">
        <f>'E1'!Q25/A!T26*1000</f>
        <v>625.5557428743634</v>
      </c>
      <c r="N25" s="64">
        <f>'E1'!R25/A!U26*1000</f>
        <v>376.3382519830522</v>
      </c>
      <c r="O25" s="64">
        <f>'E1'!S25/A!U26*1000</f>
        <v>643.0120797832336</v>
      </c>
      <c r="P25" s="64">
        <f>'E1'!T25/A!V26*1000</f>
        <v>368.7462473633521</v>
      </c>
      <c r="Q25" s="64">
        <f>'E1'!U25/A!V26*1000</f>
        <v>630.0403697470794</v>
      </c>
      <c r="R25" s="64">
        <f>'E1'!V25/A!W26*1000</f>
        <v>378.8152447607098</v>
      </c>
      <c r="S25" s="64">
        <f>'E1'!W25/A!W26*1000</f>
        <v>647.2442732134176</v>
      </c>
      <c r="T25" s="64">
        <f>'E1'!X25/A!X26*1000</f>
        <v>370.1922220430144</v>
      </c>
      <c r="U25" s="64">
        <f>'E1'!Y25/A!X26*1000</f>
        <v>632.5109641689438</v>
      </c>
      <c r="V25" s="64">
        <f>'E1'!Z25/A!Y26*1000</f>
        <v>413.4461686029125</v>
      </c>
      <c r="W25" s="64">
        <f>'E1'!AA25/A!Y26*1000</f>
        <v>706.4147196063938</v>
      </c>
      <c r="X25" s="64">
        <f>'E1'!AB25/A!Z26*1000</f>
        <v>424.3581179062012</v>
      </c>
      <c r="Y25" s="64">
        <f>'E1'!AC25/A!Z26*1000</f>
        <v>725.0588919142167</v>
      </c>
      <c r="Z25" s="64">
        <f>'E1'!AD25/A!AA26*1000</f>
        <v>382.9186112734028</v>
      </c>
      <c r="AA25" s="64">
        <f>'E1'!AE25/A!AA26*1000</f>
        <v>654.2552911514998</v>
      </c>
      <c r="AB25" s="64">
        <f>'E1'!AF25/A!AB26*1000</f>
        <v>343.33742329337696</v>
      </c>
      <c r="AC25" s="64">
        <f>'E1'!AG25/A!AB26*1000</f>
        <v>586.6268163174461</v>
      </c>
      <c r="AD25" s="64">
        <f>'E1'!AH25/A!AC26*1000</f>
        <v>344.37161358521206</v>
      </c>
      <c r="AE25" s="64">
        <f>'E1'!AI25/A!AC26*1000</f>
        <v>588.3938353407328</v>
      </c>
      <c r="AF25" s="64">
        <f>'E1'!AJ25/A!AD26*1000</f>
        <v>318.58823780986256</v>
      </c>
      <c r="AG25" s="64">
        <f>'E1'!AK25/A!AD26*1000</f>
        <v>544.340322327427</v>
      </c>
      <c r="AH25" s="64"/>
      <c r="AI25" s="64">
        <f>'E1'!AM25/A!AE26*1000</f>
        <v>527.5893419120218</v>
      </c>
      <c r="AJ25" s="64">
        <f>'E1'!AN25/A!AF26*1000</f>
        <v>467.64292283716844</v>
      </c>
      <c r="AK25" s="64" t="s">
        <v>118</v>
      </c>
      <c r="AL25" s="64">
        <f>'E1'!AP25/A!AH26*1000</f>
        <v>559.4491326290839</v>
      </c>
      <c r="AM25" s="64">
        <f>'E1'!AQ25/A!AI26*1000</f>
        <v>507.7521052671664</v>
      </c>
      <c r="AN25" s="65">
        <f t="shared" si="50"/>
        <v>-11.735997105580303</v>
      </c>
      <c r="AO25" s="65">
        <f t="shared" si="51"/>
        <v>-6.52238407948183</v>
      </c>
      <c r="AP25" s="65">
        <f t="shared" si="52"/>
        <v>6.684224672568698</v>
      </c>
      <c r="AQ25" s="65">
        <f t="shared" si="53"/>
        <v>3.0148468391836847</v>
      </c>
      <c r="AR25" s="65">
        <f t="shared" si="54"/>
        <v>-2.5081422723336577</v>
      </c>
      <c r="AS25" s="65">
        <f t="shared" si="55"/>
        <v>2.7905325956500913</v>
      </c>
      <c r="AT25" s="65">
        <f t="shared" si="41"/>
        <v>-2.017335357140906</v>
      </c>
      <c r="AU25" s="65">
        <f t="shared" si="42"/>
        <v>2.7306033537572394</v>
      </c>
      <c r="AV25" s="65">
        <f t="shared" si="43"/>
        <v>-2.2763135425403362</v>
      </c>
      <c r="AW25" s="65">
        <f t="shared" si="56"/>
        <v>11.684185670133337</v>
      </c>
      <c r="AX25" s="65">
        <f t="shared" si="44"/>
        <v>2.6392672449140444</v>
      </c>
      <c r="AY25" s="65">
        <f t="shared" si="45"/>
        <v>-9.765220667219108</v>
      </c>
      <c r="AZ25" s="65">
        <f t="shared" si="46"/>
        <v>-10.336710416972936</v>
      </c>
      <c r="BA25" s="65">
        <f aca="true" t="shared" si="57" ref="BA25:BA33">(AE25-AC25)/AC25*100</f>
        <v>0.3012168851023861</v>
      </c>
      <c r="BB25" s="65">
        <f aca="true" t="shared" si="58" ref="BB25:BB31">(AF25-AD25)/AD25*100</f>
        <v>-7.487079294057321</v>
      </c>
      <c r="BC25" s="65">
        <f t="shared" si="47"/>
        <v>-3.0772992057217525</v>
      </c>
      <c r="BD25" s="65">
        <f t="shared" si="48"/>
        <v>-11.362325640924293</v>
      </c>
      <c r="BE25" s="65" t="s">
        <v>118</v>
      </c>
      <c r="BF25" s="65" t="s">
        <v>118</v>
      </c>
      <c r="BG25" s="65">
        <f t="shared" si="49"/>
        <v>-9.24070203111616</v>
      </c>
    </row>
    <row r="26" spans="1:59" ht="15">
      <c r="A26" s="50" t="s">
        <v>42</v>
      </c>
      <c r="B26" s="64">
        <f>'E1'!F26/A!O27*1000</f>
        <v>405.8758075914853</v>
      </c>
      <c r="C26" s="64">
        <f>'E1'!G26/A!O27*1000</f>
        <v>693.4799898705313</v>
      </c>
      <c r="D26" s="64">
        <f>'E1'!H26/A!P27*1000</f>
        <v>370.50102777873474</v>
      </c>
      <c r="E26" s="64">
        <f>'E1'!I26/A!P27*1000</f>
        <v>633.0385900941008</v>
      </c>
      <c r="F26" s="64">
        <f>'E1'!J26/A!Q27*1000</f>
        <v>340.02475394245016</v>
      </c>
      <c r="G26" s="64">
        <f>'E1'!K26/A!Q27*1000</f>
        <v>580.96678468965</v>
      </c>
      <c r="H26" s="64">
        <f>'E1'!L26/A!R27*1000</f>
        <v>362.6158819266298</v>
      </c>
      <c r="I26" s="64">
        <f>'E1'!M26/A!R27*1000</f>
        <v>619.566018525733</v>
      </c>
      <c r="J26" s="64">
        <f>'E1'!N26/A!S27*1000</f>
        <v>378.73810252610093</v>
      </c>
      <c r="K26" s="64">
        <f>'E1'!O26/A!S27*1000</f>
        <v>647.112467880174</v>
      </c>
      <c r="L26" s="64">
        <f>'E1'!P26/A!T27*1000</f>
        <v>357.38336180039556</v>
      </c>
      <c r="M26" s="64">
        <f>'E1'!Q26/A!T27*1000</f>
        <v>610.6257270960192</v>
      </c>
      <c r="N26" s="64">
        <f>'E1'!R26/A!U27*1000</f>
        <v>361.99437308697514</v>
      </c>
      <c r="O26" s="64">
        <f>'E1'!S26/A!U27*1000</f>
        <v>618.504107626471</v>
      </c>
      <c r="P26" s="64">
        <f>'E1'!T26/A!V27*1000</f>
        <v>370.5355051239675</v>
      </c>
      <c r="Q26" s="64">
        <f>'E1'!U26/A!V27*1000</f>
        <v>633.0974981358602</v>
      </c>
      <c r="R26" s="64">
        <f>'E1'!V26/A!W27*1000</f>
        <v>389.5015857839086</v>
      </c>
      <c r="S26" s="64">
        <f>'E1'!W26/A!W27*1000</f>
        <v>665.5029708886924</v>
      </c>
      <c r="T26" s="64">
        <f>'E1'!X26/A!X27*1000</f>
        <v>362.15886164146315</v>
      </c>
      <c r="U26" s="64">
        <f>'E1'!Y26/A!X27*1000</f>
        <v>618.7851530077589</v>
      </c>
      <c r="V26" s="64">
        <f>'E1'!Z26/A!Y27*1000</f>
        <v>405.9520784757059</v>
      </c>
      <c r="W26" s="64">
        <f>'E1'!AA26/A!Y27*1000</f>
        <v>693.6103064132458</v>
      </c>
      <c r="X26" s="64">
        <f>'E1'!AB26/A!Z27*1000</f>
        <v>427.18869446307406</v>
      </c>
      <c r="Y26" s="64">
        <f>'E1'!AC26/A!Z27*1000</f>
        <v>729.8952190992153</v>
      </c>
      <c r="Z26" s="64">
        <f>'E1'!AD26/A!AA27*1000</f>
        <v>380.9314737331473</v>
      </c>
      <c r="AA26" s="64">
        <f>'E1'!AE26/A!AA27*1000</f>
        <v>650.8600650860064</v>
      </c>
      <c r="AB26" s="64">
        <f>'E1'!AF26/A!AB27*1000</f>
        <v>350.1711649409137</v>
      </c>
      <c r="AC26" s="64">
        <f>'E1'!AG26/A!AB27*1000</f>
        <v>598.3029571464197</v>
      </c>
      <c r="AD26" s="64">
        <f>'E1'!AH26/A!AC27*1000</f>
        <v>365.9855352222983</v>
      </c>
      <c r="AE26" s="64">
        <f>'E1'!AI26/A!AC27*1000</f>
        <v>625.3234130036502</v>
      </c>
      <c r="AF26" s="64">
        <f>'E1'!AJ26/A!AD27*1000</f>
        <v>327.49199436496923</v>
      </c>
      <c r="AG26" s="64">
        <f>'E1'!AK26/A!AD27*1000</f>
        <v>559.5532936111449</v>
      </c>
      <c r="AH26" s="64"/>
      <c r="AI26" s="64">
        <f>'E1'!AM26/A!AE27*1000</f>
        <v>546.3151893260377</v>
      </c>
      <c r="AJ26" s="64">
        <v>0</v>
      </c>
      <c r="AK26" s="64" t="s">
        <v>118</v>
      </c>
      <c r="AL26" s="64">
        <f>'E1'!AP26/A!AH27*1000</f>
        <v>602.9510898060071</v>
      </c>
      <c r="AM26" s="64">
        <f>'E1'!AQ26/A!AI27*1000</f>
        <v>566.9068146923349</v>
      </c>
      <c r="AN26" s="65">
        <f>(D26-B26)/B26*100</f>
        <v>-8.715666011893797</v>
      </c>
      <c r="AO26" s="65">
        <f t="shared" si="51"/>
        <v>-8.225692117238923</v>
      </c>
      <c r="AP26" s="65">
        <f t="shared" si="52"/>
        <v>6.643965688451978</v>
      </c>
      <c r="AQ26" s="65">
        <f t="shared" si="53"/>
        <v>4.446087830960813</v>
      </c>
      <c r="AR26" s="65">
        <f t="shared" si="54"/>
        <v>-5.638392488971647</v>
      </c>
      <c r="AS26" s="65">
        <f t="shared" si="55"/>
        <v>1.290214313098029</v>
      </c>
      <c r="AT26" s="65">
        <f t="shared" si="41"/>
        <v>2.3594654149334304</v>
      </c>
      <c r="AU26" s="65">
        <f t="shared" si="42"/>
        <v>5.118559597573729</v>
      </c>
      <c r="AV26" s="65">
        <f t="shared" si="43"/>
        <v>-7.019926269983125</v>
      </c>
      <c r="AW26" s="65">
        <f t="shared" si="56"/>
        <v>12.092267088468526</v>
      </c>
      <c r="AX26" s="65">
        <f t="shared" si="44"/>
        <v>5.231311061913683</v>
      </c>
      <c r="AY26" s="65">
        <f t="shared" si="45"/>
        <v>-10.828287669940947</v>
      </c>
      <c r="AZ26" s="65">
        <f t="shared" si="46"/>
        <v>-8.075024227003656</v>
      </c>
      <c r="BA26" s="65">
        <f t="shared" si="57"/>
        <v>4.516182902739352</v>
      </c>
      <c r="BB26" s="65">
        <f t="shared" si="58"/>
        <v>-10.51777656566352</v>
      </c>
      <c r="BC26" s="65">
        <f t="shared" si="47"/>
        <v>-2.3658343961615276</v>
      </c>
      <c r="BD26" s="65">
        <f t="shared" si="48"/>
        <v>-100</v>
      </c>
      <c r="BE26" s="65" t="s">
        <v>118</v>
      </c>
      <c r="BF26" s="65" t="s">
        <v>118</v>
      </c>
      <c r="BG26" s="65">
        <f t="shared" si="49"/>
        <v>-5.977976609225301</v>
      </c>
    </row>
    <row r="27" spans="1:59" ht="15">
      <c r="A27" s="50" t="s">
        <v>43</v>
      </c>
      <c r="B27" s="64">
        <f>'E1'!F27/A!O28*1000</f>
        <v>403.57115103726414</v>
      </c>
      <c r="C27" s="64">
        <f>'E1'!G27/A!O28*1000</f>
        <v>689.5422503601121</v>
      </c>
      <c r="D27" s="64">
        <f>'E1'!H27/A!P28*1000</f>
        <v>374.14909382527253</v>
      </c>
      <c r="E27" s="64">
        <f>'E1'!I27/A!P28*1000</f>
        <v>639.2716809994507</v>
      </c>
      <c r="F27" s="64">
        <f>'E1'!J27/A!Q28*1000</f>
        <v>351.94372655386263</v>
      </c>
      <c r="G27" s="64">
        <f>'E1'!K27/A!Q28*1000</f>
        <v>601.3315584732325</v>
      </c>
      <c r="H27" s="64">
        <f>'E1'!L27/A!R28*1000</f>
        <v>375.22671751898616</v>
      </c>
      <c r="I27" s="64">
        <f>'E1'!M27/A!R28*1000</f>
        <v>641.112910395791</v>
      </c>
      <c r="J27" s="64">
        <f>'E1'!N27/A!S28*1000</f>
        <v>402.7724484328655</v>
      </c>
      <c r="K27" s="64">
        <f>'E1'!O27/A!S28*1000</f>
        <v>688.1775859390054</v>
      </c>
      <c r="L27" s="64">
        <f>'E1'!P27/A!T28*1000</f>
        <v>379.2364204303762</v>
      </c>
      <c r="M27" s="64">
        <f>'E1'!Q27/A!T28*1000</f>
        <v>647.9638945696825</v>
      </c>
      <c r="N27" s="64">
        <f>'E1'!R27/A!U28*1000</f>
        <v>367.31087758393545</v>
      </c>
      <c r="O27" s="64">
        <f>'E1'!S27/A!U28*1000</f>
        <v>627.5878948730602</v>
      </c>
      <c r="P27" s="64">
        <f>'E1'!T27/A!V28*1000</f>
        <v>371.9132104598782</v>
      </c>
      <c r="Q27" s="64">
        <f>'E1'!U27/A!V28*1000</f>
        <v>635.451447458589</v>
      </c>
      <c r="R27" s="64">
        <f>'E1'!V27/A!W28*1000</f>
        <v>397.4059169119191</v>
      </c>
      <c r="S27" s="64">
        <f>'E1'!W27/A!W28*1000</f>
        <v>679.008322447126</v>
      </c>
      <c r="T27" s="64">
        <f>'E1'!X27/A!X28*1000</f>
        <v>400.111773902538</v>
      </c>
      <c r="U27" s="64">
        <f>'E1'!Y27/A!X28*1000</f>
        <v>683.631553601455</v>
      </c>
      <c r="V27" s="64">
        <f>'E1'!Z27/A!Y28*1000</f>
        <v>415.9242977938549</v>
      </c>
      <c r="W27" s="64">
        <f>'E1'!AA27/A!Y28*1000</f>
        <v>710.6488547139544</v>
      </c>
      <c r="X27" s="64">
        <f>'E1'!AB27/A!Z28*1000</f>
        <v>436.4674975769039</v>
      </c>
      <c r="Y27" s="64">
        <f>'E1'!AC27/A!Z28*1000</f>
        <v>745.7489954737505</v>
      </c>
      <c r="Z27" s="64">
        <f>'E1'!AD27/A!AA28*1000</f>
        <v>395.161755023028</v>
      </c>
      <c r="AA27" s="64">
        <f>'E1'!AE27/A!AA28*1000</f>
        <v>675.173944209085</v>
      </c>
      <c r="AB27" s="64">
        <f>'E1'!AF27/A!AB28*1000</f>
        <v>368.48675233872365</v>
      </c>
      <c r="AC27" s="64">
        <f>'E1'!AG27/A!AB28*1000</f>
        <v>629.5969961739693</v>
      </c>
      <c r="AD27" s="64">
        <f>'E1'!AH27/A!AC28*1000</f>
        <v>383.5050010295168</v>
      </c>
      <c r="AE27" s="64">
        <f>'E1'!AI27/A!AC28*1000</f>
        <v>655.2571975340044</v>
      </c>
      <c r="AF27" s="64">
        <f>'E1'!AJ27/A!AD28*1000</f>
        <v>349.48941058623933</v>
      </c>
      <c r="AG27" s="64">
        <f>'E1'!AK27/A!AD28*1000</f>
        <v>597.1381106733587</v>
      </c>
      <c r="AH27" s="64"/>
      <c r="AI27" s="64">
        <f>'E1'!AM27/A!AE28*1000</f>
        <v>582.1497124168052</v>
      </c>
      <c r="AJ27" s="64">
        <v>0</v>
      </c>
      <c r="AK27" s="64" t="s">
        <v>118</v>
      </c>
      <c r="AL27" s="64">
        <f>'E1'!AP27/A!AH28*1000</f>
        <v>639.5322816580259</v>
      </c>
      <c r="AM27" s="64">
        <f>'E1'!AQ27/A!AI28*1000</f>
        <v>629.8926692631225</v>
      </c>
      <c r="AN27" s="65">
        <f>(D27-B27)/B27*100</f>
        <v>-7.290426269660415</v>
      </c>
      <c r="AO27" s="65">
        <f t="shared" si="51"/>
        <v>-5.9348980494336825</v>
      </c>
      <c r="AP27" s="65">
        <f t="shared" si="52"/>
        <v>6.615543681685778</v>
      </c>
      <c r="AQ27" s="65">
        <f t="shared" si="53"/>
        <v>7.341089967157129</v>
      </c>
      <c r="AR27" s="65">
        <f t="shared" si="54"/>
        <v>-5.843504960198922</v>
      </c>
      <c r="AS27" s="65">
        <f t="shared" si="55"/>
        <v>-3.1446196103494417</v>
      </c>
      <c r="AT27" s="65">
        <f t="shared" si="41"/>
        <v>1.2529802836811037</v>
      </c>
      <c r="AU27" s="65">
        <f t="shared" si="42"/>
        <v>6.854477263800011</v>
      </c>
      <c r="AV27" s="65">
        <f t="shared" si="43"/>
        <v>0.6808798952076193</v>
      </c>
      <c r="AW27" s="65">
        <f t="shared" si="56"/>
        <v>3.9520266392282353</v>
      </c>
      <c r="AX27" s="65">
        <f t="shared" si="44"/>
        <v>4.9391679909094295</v>
      </c>
      <c r="AY27" s="65">
        <f t="shared" si="45"/>
        <v>-9.463646842706313</v>
      </c>
      <c r="AZ27" s="65">
        <f t="shared" si="46"/>
        <v>-6.750400904244853</v>
      </c>
      <c r="BA27" s="65">
        <f t="shared" si="57"/>
        <v>4.075654985009604</v>
      </c>
      <c r="BB27" s="65">
        <f t="shared" si="58"/>
        <v>-8.869660200509204</v>
      </c>
      <c r="BC27" s="65">
        <f t="shared" si="47"/>
        <v>-2.510038798168812</v>
      </c>
      <c r="BD27" s="65">
        <f t="shared" si="48"/>
        <v>-100</v>
      </c>
      <c r="BE27" s="65" t="s">
        <v>118</v>
      </c>
      <c r="BF27" s="65" t="s">
        <v>118</v>
      </c>
      <c r="BG27" s="65">
        <f t="shared" si="49"/>
        <v>-1.5072909798880172</v>
      </c>
    </row>
    <row r="28" spans="1:59" ht="15">
      <c r="A28" s="50" t="s">
        <v>44</v>
      </c>
      <c r="B28" s="64">
        <f>'E1'!F28/A!O29*1000</f>
        <v>413.6646602879283</v>
      </c>
      <c r="C28" s="64">
        <f>'E1'!G28/A!O29*1000</f>
        <v>706.7880348143406</v>
      </c>
      <c r="D28" s="64">
        <f>'E1'!H28/A!P29*1000</f>
        <v>384.7803711597443</v>
      </c>
      <c r="E28" s="64">
        <f>'E1'!I28/A!P29*1000</f>
        <v>657.4362967767992</v>
      </c>
      <c r="F28" s="64">
        <f>'E1'!J28/A!Q29*1000</f>
        <v>365.53276527754065</v>
      </c>
      <c r="G28" s="64">
        <f>'E1'!K28/A!Q29*1000</f>
        <v>624.5498096234253</v>
      </c>
      <c r="H28" s="64">
        <f>'E1'!L28/A!R29*1000</f>
        <v>387.7944691191821</v>
      </c>
      <c r="I28" s="64">
        <f>'E1'!M28/A!R29*1000</f>
        <v>662.5861888947435</v>
      </c>
      <c r="J28" s="64">
        <f>'E1'!N28/A!S29*1000</f>
        <v>410.6875194096993</v>
      </c>
      <c r="K28" s="64">
        <f>'E1'!O28/A!S29*1000</f>
        <v>701.7012876186185</v>
      </c>
      <c r="L28" s="64">
        <f>'E1'!P28/A!T29*1000</f>
        <v>397.2711042203851</v>
      </c>
      <c r="M28" s="64">
        <f>'E1'!Q28/A!T29*1000</f>
        <v>678.7779812880549</v>
      </c>
      <c r="N28" s="64">
        <f>'E1'!R28/A!U29*1000</f>
        <v>375.0029013054978</v>
      </c>
      <c r="O28" s="64">
        <f>'E1'!S28/A!U29*1000</f>
        <v>640.7304976908216</v>
      </c>
      <c r="P28" s="64">
        <f>'E1'!T28/A!V29*1000</f>
        <v>385.49638350325404</v>
      </c>
      <c r="Q28" s="64">
        <f>'E1'!U28/A!V29*1000</f>
        <v>658.659676498963</v>
      </c>
      <c r="R28" s="64">
        <f>'E1'!V28/A!W29*1000</f>
        <v>406.85013498966657</v>
      </c>
      <c r="S28" s="64">
        <f>'E1'!W28/A!W29*1000</f>
        <v>695.1447270674362</v>
      </c>
      <c r="T28" s="64">
        <f>'E1'!X28/A!X29*1000</f>
        <v>417.11678406464057</v>
      </c>
      <c r="U28" s="64">
        <f>'E1'!Y28/A!X29*1000</f>
        <v>712.6863384750401</v>
      </c>
      <c r="V28" s="64">
        <f>'E1'!Z28/A!Y29*1000</f>
        <v>441.74132026165</v>
      </c>
      <c r="W28" s="64">
        <f>'E1'!AA28/A!Y29*1000</f>
        <v>754.7598565144702</v>
      </c>
      <c r="X28" s="64">
        <f>'E1'!AB28/A!Z29*1000</f>
        <v>465.1322557369353</v>
      </c>
      <c r="Y28" s="64">
        <f>'E1'!AC28/A!Z29*1000</f>
        <v>794.7256425826796</v>
      </c>
      <c r="Z28" s="64">
        <f>'E1'!AD28/A!AA29*1000</f>
        <v>412.95259436739894</v>
      </c>
      <c r="AA28" s="64">
        <f>'E1'!AE28/A!AA29*1000</f>
        <v>705.5713979561693</v>
      </c>
      <c r="AB28" s="64">
        <f>'E1'!AF28/A!AB29*1000</f>
        <v>387.5591510786781</v>
      </c>
      <c r="AC28" s="64">
        <f>'E1'!AG28/A!AB29*1000</f>
        <v>662.1841241515567</v>
      </c>
      <c r="AD28" s="64">
        <f>'E1'!AH28/A!AC29*1000</f>
        <v>398.55427984849706</v>
      </c>
      <c r="AE28" s="64">
        <f>'E1'!AI28/A!AC29*1000</f>
        <v>680.9704170157859</v>
      </c>
      <c r="AF28" s="64">
        <f>'E1'!AJ28/A!AD29*1000</f>
        <v>368.17337675797154</v>
      </c>
      <c r="AG28" s="64">
        <f>'E1'!AK28/A!AD29*1000</f>
        <v>629.061562205004</v>
      </c>
      <c r="AH28" s="64">
        <f>'E1'!AL28/A!AE29*1000</f>
        <v>14.210008075471896</v>
      </c>
      <c r="AI28" s="64">
        <f>'E1'!AM28/A!AE29*1000</f>
        <v>615.074087086199</v>
      </c>
      <c r="AJ28" s="64">
        <f>'E1'!AN28/A!AF29*1000</f>
        <v>477.1689524399807</v>
      </c>
      <c r="AK28" s="64" t="s">
        <v>118</v>
      </c>
      <c r="AL28" s="64">
        <f>'E1'!AP28/A!AH29*1000</f>
        <v>684.2249189852153</v>
      </c>
      <c r="AM28" s="64">
        <f>'E1'!AQ28/A!AI29*1000</f>
        <v>675.5324752585688</v>
      </c>
      <c r="AN28" s="65">
        <f t="shared" si="50"/>
        <v>-6.982537282270942</v>
      </c>
      <c r="AO28" s="65">
        <f t="shared" si="51"/>
        <v>-5.002231746954902</v>
      </c>
      <c r="AP28" s="65">
        <f t="shared" si="52"/>
        <v>6.090207487894734</v>
      </c>
      <c r="AQ28" s="65">
        <f t="shared" si="53"/>
        <v>5.903397834042184</v>
      </c>
      <c r="AR28" s="65">
        <f t="shared" si="54"/>
        <v>-3.2668183363834222</v>
      </c>
      <c r="AS28" s="65">
        <f t="shared" si="55"/>
        <v>-5.605291368620128</v>
      </c>
      <c r="AT28" s="65">
        <f t="shared" si="41"/>
        <v>2.7982402699352917</v>
      </c>
      <c r="AU28" s="65">
        <f t="shared" si="42"/>
        <v>5.539287111426902</v>
      </c>
      <c r="AV28" s="65">
        <f t="shared" si="43"/>
        <v>2.5234473807498494</v>
      </c>
      <c r="AW28" s="65">
        <f t="shared" si="56"/>
        <v>5.903511231807297</v>
      </c>
      <c r="AX28" s="65">
        <f t="shared" si="44"/>
        <v>5.29516583629314</v>
      </c>
      <c r="AY28" s="65">
        <f t="shared" si="45"/>
        <v>-11.218241849700396</v>
      </c>
      <c r="AZ28" s="65">
        <f t="shared" si="46"/>
        <v>-6.149239315864087</v>
      </c>
      <c r="BA28" s="65">
        <f t="shared" si="57"/>
        <v>2.837019520560034</v>
      </c>
      <c r="BB28" s="65">
        <f t="shared" si="58"/>
        <v>-7.622776777625936</v>
      </c>
      <c r="BC28" s="65">
        <f t="shared" si="47"/>
        <v>-2.2235463043991497</v>
      </c>
      <c r="BD28" s="65">
        <f t="shared" si="48"/>
        <v>-22.420898155459394</v>
      </c>
      <c r="BE28" s="65" t="s">
        <v>118</v>
      </c>
      <c r="BF28" s="65" t="s">
        <v>118</v>
      </c>
      <c r="BG28" s="65">
        <f t="shared" si="49"/>
        <v>-1.2704073595475596</v>
      </c>
    </row>
    <row r="29" spans="1:59" ht="15">
      <c r="A29" s="50" t="s">
        <v>45</v>
      </c>
      <c r="B29" s="64">
        <f>'E1'!F29/A!O30*1000</f>
        <v>430.8554042134266</v>
      </c>
      <c r="C29" s="64">
        <f>'E1'!G29/A!O30*1000</f>
        <v>736.1601646637756</v>
      </c>
      <c r="D29" s="64">
        <f>'E1'!H29/A!P30*1000</f>
        <v>398.47755373757326</v>
      </c>
      <c r="E29" s="64">
        <f>'E1'!I29/A!P30*1000</f>
        <v>680.8393226720704</v>
      </c>
      <c r="F29" s="64">
        <f>'E1'!J29/A!Q30*1000</f>
        <v>377.4594990448388</v>
      </c>
      <c r="G29" s="64">
        <f>'E1'!K29/A!Q30*1000</f>
        <v>644.9278441291409</v>
      </c>
      <c r="H29" s="64">
        <f>'E1'!L29/A!R30*1000</f>
        <v>404.66714087918416</v>
      </c>
      <c r="I29" s="64">
        <f>'E1'!M29/A!R30*1000</f>
        <v>691.4148601837501</v>
      </c>
      <c r="J29" s="64">
        <f>'E1'!N29/A!S30*1000</f>
        <v>428.4577695559445</v>
      </c>
      <c r="K29" s="64">
        <f>'E1'!O29/A!S30*1000</f>
        <v>732.0635626321083</v>
      </c>
      <c r="L29" s="64">
        <f>'E1'!P29/A!T30*1000</f>
        <v>415.0167697877728</v>
      </c>
      <c r="M29" s="64">
        <f>'E1'!Q29/A!T30*1000</f>
        <v>709.0982510546733</v>
      </c>
      <c r="N29" s="64">
        <f>'E1'!R29/A!U30*1000</f>
        <v>378.19332342248657</v>
      </c>
      <c r="O29" s="64">
        <f>'E1'!S29/A!U30*1000</f>
        <v>672.4639717502131</v>
      </c>
      <c r="P29" s="64">
        <f>'E1'!T29/A!V30*1000</f>
        <v>400.0701951397048</v>
      </c>
      <c r="Q29" s="64">
        <f>'E1'!U29/A!V30*1000</f>
        <v>683.5605120673478</v>
      </c>
      <c r="R29" s="64">
        <f>'E1'!V29/A!W30*1000</f>
        <v>417.74688556024256</v>
      </c>
      <c r="S29" s="64">
        <f>'E1'!W29/A!W30*1000</f>
        <v>713.7629307986391</v>
      </c>
      <c r="T29" s="64">
        <f>'E1'!X29/A!X30*1000</f>
        <v>432.9000548277777</v>
      </c>
      <c r="U29" s="64">
        <f>'E1'!Y29/A!X30*1000</f>
        <v>739.6536576505667</v>
      </c>
      <c r="V29" s="64">
        <f>'E1'!Z29/A!Y30*1000</f>
        <v>471.69667114455217</v>
      </c>
      <c r="W29" s="64">
        <f>'E1'!AA29/A!Y30*1000</f>
        <v>805.9416122099261</v>
      </c>
      <c r="X29" s="64">
        <f>'E1'!AB29/A!Z30*1000</f>
        <v>472.71816697141264</v>
      </c>
      <c r="Y29" s="64">
        <f>'E1'!AC29/A!Z30*1000</f>
        <v>807.6869414520595</v>
      </c>
      <c r="Z29" s="64">
        <f>'E1'!AD29/A!AA30*1000</f>
        <v>432.9758532843821</v>
      </c>
      <c r="AA29" s="64">
        <f>'E1'!AE29/A!AA30*1000</f>
        <v>739.7831670027751</v>
      </c>
      <c r="AB29" s="64">
        <f>'E1'!AF29/A!AB30*1000</f>
        <v>415.4993585714516</v>
      </c>
      <c r="AC29" s="64">
        <f>'E1'!AG29/A!AB30*1000</f>
        <v>709.9228029460588</v>
      </c>
      <c r="AD29" s="64">
        <f>'E1'!AH29/A!AC30*1000</f>
        <v>417.36191473827574</v>
      </c>
      <c r="AE29" s="64">
        <f>'E1'!AI29/A!AC30*1000</f>
        <v>713.1051690973384</v>
      </c>
      <c r="AF29" s="64">
        <f>'E1'!AJ29/A!AD30*1000</f>
        <v>391.51763957386913</v>
      </c>
      <c r="AG29" s="64">
        <f>'E1'!AK29/A!AD30*1000</f>
        <v>668.9476033001112</v>
      </c>
      <c r="AH29" s="64"/>
      <c r="AI29" s="64">
        <f>'E1'!AM29/A!AE30*1000</f>
        <v>653.1640241324336</v>
      </c>
      <c r="AJ29" s="64">
        <f>'E1'!AN29/A!AF30*1000</f>
        <v>513.1186187520087</v>
      </c>
      <c r="AK29" s="64">
        <f>'E1'!AO29/A!AG30*1000</f>
        <v>790.3906049268987</v>
      </c>
      <c r="AL29" s="64">
        <f>'E1'!AP29/A!AH30*1000</f>
        <v>726.3554129707004</v>
      </c>
      <c r="AM29" s="64">
        <f>'E1'!AQ29/A!AI30*1000</f>
        <v>722.6977722549929</v>
      </c>
      <c r="AN29" s="65">
        <f t="shared" si="50"/>
        <v>-7.514783419036515</v>
      </c>
      <c r="AO29" s="65">
        <f t="shared" si="51"/>
        <v>-5.274589370365482</v>
      </c>
      <c r="AP29" s="65">
        <f t="shared" si="52"/>
        <v>7.2080956773360505</v>
      </c>
      <c r="AQ29" s="65">
        <f t="shared" si="53"/>
        <v>5.879061152598787</v>
      </c>
      <c r="AR29" s="65">
        <f t="shared" si="54"/>
        <v>-3.137065242649708</v>
      </c>
      <c r="AS29" s="65">
        <f t="shared" si="55"/>
        <v>-5.16631923008869</v>
      </c>
      <c r="AT29" s="65">
        <f t="shared" si="41"/>
        <v>1.6501315733323005</v>
      </c>
      <c r="AU29" s="65">
        <f t="shared" si="42"/>
        <v>4.418397230107355</v>
      </c>
      <c r="AV29" s="65">
        <f t="shared" si="43"/>
        <v>3.627356610262479</v>
      </c>
      <c r="AW29" s="65">
        <f t="shared" si="56"/>
        <v>8.96202619614107</v>
      </c>
      <c r="AX29" s="65">
        <f t="shared" si="44"/>
        <v>0.2165577773491076</v>
      </c>
      <c r="AY29" s="65">
        <f t="shared" si="45"/>
        <v>-8.407189836102482</v>
      </c>
      <c r="AZ29" s="65">
        <f aca="true" t="shared" si="59" ref="AZ29:AZ34">(AC29-AA29)/AA29*100</f>
        <v>-4.036367058430826</v>
      </c>
      <c r="BA29" s="65">
        <f t="shared" si="57"/>
        <v>0.4482693242241656</v>
      </c>
      <c r="BB29" s="65">
        <f t="shared" si="58"/>
        <v>-6.192293607003731</v>
      </c>
      <c r="BC29" s="65">
        <f t="shared" si="47"/>
        <v>-2.359464192683045</v>
      </c>
      <c r="BD29" s="65">
        <f t="shared" si="48"/>
        <v>-21.44107761697997</v>
      </c>
      <c r="BE29" s="65">
        <f aca="true" t="shared" si="60" ref="BE29:BE34">(AK29-AJ29)/AJ29*100</f>
        <v>54.036625458897284</v>
      </c>
      <c r="BF29" s="65">
        <f>AL29/AK29*100-100</f>
        <v>-8.101714716373792</v>
      </c>
      <c r="BG29" s="65">
        <f t="shared" si="49"/>
        <v>-0.5035607431833216</v>
      </c>
    </row>
    <row r="30" spans="1:59" s="9" customFormat="1" ht="15">
      <c r="A30" s="50" t="s">
        <v>46</v>
      </c>
      <c r="B30" s="64">
        <f>'E1'!F30/A!O31*1000</f>
        <v>447.1932435265001</v>
      </c>
      <c r="C30" s="64">
        <f>'E1'!G30/A!O31*1000</f>
        <v>764.0750204630655</v>
      </c>
      <c r="D30" s="64">
        <f>'E1'!H30/A!P31*1000</f>
        <v>415.1226938898964</v>
      </c>
      <c r="E30" s="64">
        <f>'E1'!I30/A!P31*1000</f>
        <v>709.2792331282382</v>
      </c>
      <c r="F30" s="64">
        <f>'E1'!J30/A!Q31*1000</f>
        <v>397.6829494007872</v>
      </c>
      <c r="G30" s="64">
        <f>'E1'!K30/A!Q31*1000</f>
        <v>679.4816605569139</v>
      </c>
      <c r="H30" s="64">
        <f>'E1'!L30/A!R31*1000</f>
        <v>421.33767769003117</v>
      </c>
      <c r="I30" s="64">
        <f>'E1'!M30/A!R31*1000</f>
        <v>719.8981634072779</v>
      </c>
      <c r="J30" s="64">
        <f>'E1'!N30/A!S31*1000</f>
        <v>448.49067250771424</v>
      </c>
      <c r="K30" s="64">
        <f>'E1'!O30/A!S31*1000</f>
        <v>766.2918094904512</v>
      </c>
      <c r="L30" s="64">
        <f>'E1'!P30/A!T31*1000</f>
        <v>431.0018447890284</v>
      </c>
      <c r="M30" s="64">
        <f>'E1'!Q30/A!T31*1000</f>
        <v>736.4103732423246</v>
      </c>
      <c r="N30" s="64">
        <f>'E1'!R30/A!U31*1000</f>
        <v>408.88563964301636</v>
      </c>
      <c r="O30" s="64">
        <f>'E1'!S30/A!U31*1000</f>
        <v>698.6225932520776</v>
      </c>
      <c r="P30" s="64">
        <f>'E1'!T30/A!V31*1000</f>
        <v>413.0908135756741</v>
      </c>
      <c r="Q30" s="64">
        <f>'E1'!U30/A!V31*1000</f>
        <v>705.807559494654</v>
      </c>
      <c r="R30" s="64">
        <f>'E1'!V30/A!W31*1000</f>
        <v>427.01739371748306</v>
      </c>
      <c r="S30" s="64">
        <f>'E1'!W30/A!W31*1000</f>
        <v>729.6025343983894</v>
      </c>
      <c r="T30" s="64">
        <f>'E1'!X30/A!X31*1000</f>
        <v>447.51417557941545</v>
      </c>
      <c r="U30" s="64">
        <f>'E1'!Y30/A!X31*1000</f>
        <v>764.6233654312604</v>
      </c>
      <c r="V30" s="64">
        <f>'E1'!Z30/A!Y31*1000</f>
        <v>495.15179851898165</v>
      </c>
      <c r="W30" s="64">
        <f>'E1'!AA30/A!Y31*1000</f>
        <v>846.017076649538</v>
      </c>
      <c r="X30" s="64">
        <f>'E1'!AB30/A!Z31*1000</f>
        <v>480.465019286681</v>
      </c>
      <c r="Y30" s="64">
        <f>'E1'!AC30/A!Z31*1000</f>
        <v>820.9232244840554</v>
      </c>
      <c r="Z30" s="64">
        <f>'E1'!AD30/A!AA31*1000</f>
        <v>454.6703722858397</v>
      </c>
      <c r="AA30" s="64">
        <f>'E1'!AE30/A!AA31*1000</f>
        <v>776.8504534386284</v>
      </c>
      <c r="AB30" s="64">
        <f>'E1'!AF30/A!AB31*1000</f>
        <v>433.2486562717866</v>
      </c>
      <c r="AC30" s="64">
        <f>'E1'!AG30/A!AB31*1000</f>
        <v>740.2492785802662</v>
      </c>
      <c r="AD30" s="64">
        <f>'E1'!AH30/A!AC31*1000</f>
        <v>429.0264899894236</v>
      </c>
      <c r="AE30" s="64">
        <f>'E1'!AI30/A!AC31*1000</f>
        <v>733.0352791844906</v>
      </c>
      <c r="AF30" s="64">
        <f>'E1'!AJ30/A!AD31*1000</f>
        <v>406.67132336773284</v>
      </c>
      <c r="AG30" s="64">
        <f>'E1'!AK30/A!AD31*1000</f>
        <v>694.8392092724654</v>
      </c>
      <c r="AH30" s="64"/>
      <c r="AI30" s="64">
        <f>'E1'!AM30/A!AE31*1000</f>
        <v>678.6949016212037</v>
      </c>
      <c r="AJ30" s="64">
        <f>'E1'!AN30/A!AF31*1000</f>
        <v>554.5491345033104</v>
      </c>
      <c r="AK30" s="64">
        <f>'E1'!AO30/A!AG31*1000</f>
        <v>809.2485549132949</v>
      </c>
      <c r="AL30" s="64">
        <f>'E1'!AP30/A!AH31*1000</f>
        <v>760.2112100008836</v>
      </c>
      <c r="AM30" s="64"/>
      <c r="AN30" s="65">
        <f>(D30-B30)/B30*100</f>
        <v>-7.17151927066251</v>
      </c>
      <c r="AO30" s="65">
        <f t="shared" si="51"/>
        <v>-4.2011060213766065</v>
      </c>
      <c r="AP30" s="65">
        <f t="shared" si="52"/>
        <v>5.948137410690089</v>
      </c>
      <c r="AQ30" s="65">
        <f t="shared" si="53"/>
        <v>6.444473460467242</v>
      </c>
      <c r="AR30" s="65">
        <f t="shared" si="54"/>
        <v>-3.8994852715438038</v>
      </c>
      <c r="AS30" s="65">
        <f t="shared" si="55"/>
        <v>-5.131348140014915</v>
      </c>
      <c r="AT30" s="65">
        <f t="shared" si="41"/>
        <v>1.028447449592269</v>
      </c>
      <c r="AU30" s="65">
        <f t="shared" si="42"/>
        <v>3.371311993423837</v>
      </c>
      <c r="AV30" s="65">
        <f t="shared" si="43"/>
        <v>4.799987579778384</v>
      </c>
      <c r="AW30" s="65">
        <f t="shared" si="56"/>
        <v>10.64494166645957</v>
      </c>
      <c r="AX30" s="65">
        <f t="shared" si="44"/>
        <v>-2.96611650734773</v>
      </c>
      <c r="AY30" s="65">
        <f t="shared" si="45"/>
        <v>-5.368683663825761</v>
      </c>
      <c r="AZ30" s="65">
        <f t="shared" si="59"/>
        <v>-4.711482717986693</v>
      </c>
      <c r="BA30" s="65">
        <f t="shared" si="57"/>
        <v>-0.9745364979769207</v>
      </c>
      <c r="BB30" s="65">
        <f t="shared" si="58"/>
        <v>-5.210672800703259</v>
      </c>
      <c r="BC30" s="65">
        <f t="shared" si="47"/>
        <v>-2.323459504849423</v>
      </c>
      <c r="BD30" s="65">
        <f t="shared" si="48"/>
        <v>-18.291837292625214</v>
      </c>
      <c r="BE30" s="65">
        <f t="shared" si="60"/>
        <v>45.929098895467504</v>
      </c>
      <c r="BF30" s="65">
        <f>AL30/AK30*100-100</f>
        <v>-6.05961476417653</v>
      </c>
      <c r="BG30" s="65"/>
    </row>
    <row r="31" spans="1:59" s="9" customFormat="1" ht="15">
      <c r="A31" s="50" t="s">
        <v>47</v>
      </c>
      <c r="B31" s="64">
        <f>'E1'!F31/A!O32*1000</f>
        <v>450.2638817599138</v>
      </c>
      <c r="C31" s="64">
        <f>'E1'!G31/A!O32*1000</f>
        <v>769.3215173746207</v>
      </c>
      <c r="D31" s="64">
        <f>'E1'!H31/A!P32*1000</f>
        <v>423.2237409842004</v>
      </c>
      <c r="E31" s="64">
        <f>'E1'!I31/A!P32*1000</f>
        <v>723.1206938702222</v>
      </c>
      <c r="F31" s="64">
        <f>'E1'!J31/A!Q32*1000</f>
        <v>406.42798609727305</v>
      </c>
      <c r="G31" s="64">
        <f>'E1'!K31/A!Q32*1000</f>
        <v>694.4234428614172</v>
      </c>
      <c r="H31" s="64">
        <f>'E1'!L31/A!R32*1000</f>
        <v>429.522862960615</v>
      </c>
      <c r="I31" s="64">
        <f>'E1'!M31/A!R32*1000</f>
        <v>733.8833827585285</v>
      </c>
      <c r="J31" s="64">
        <f>'E1'!N31/A!S32*1000</f>
        <v>454.81859606538904</v>
      </c>
      <c r="K31" s="64">
        <f>'E1'!O31/A!S32*1000</f>
        <v>777.1037088020125</v>
      </c>
      <c r="L31" s="64">
        <f>'E1'!P31/A!T32*1000</f>
        <v>437.7096912531478</v>
      </c>
      <c r="M31" s="64">
        <f>'E1'!Q31/A!T32*1000</f>
        <v>747.8714093794493</v>
      </c>
      <c r="N31" s="64">
        <f>'E1'!R31/A!U32*1000</f>
        <v>411.32103511317143</v>
      </c>
      <c r="O31" s="64">
        <f>'E1'!S31/A!U32*1000</f>
        <v>702.7837134627055</v>
      </c>
      <c r="P31" s="64">
        <f>'E1'!T31/A!V32*1000</f>
        <v>418.5086173279993</v>
      </c>
      <c r="Q31" s="64">
        <f>'E1'!U31/A!V32*1000</f>
        <v>715.0644267949699</v>
      </c>
      <c r="R31" s="64">
        <f>'E1'!V31/A!W32*1000</f>
        <v>431.1100186076073</v>
      </c>
      <c r="S31" s="64">
        <f>'E1'!W31/A!W32*1000</f>
        <v>736.5951991846679</v>
      </c>
      <c r="T31" s="64">
        <f>'E1'!X31/A!X32*1000</f>
        <v>456.99777445127796</v>
      </c>
      <c r="U31" s="64">
        <f>'E1'!Y31/A!X32*1000</f>
        <v>780.8270561331582</v>
      </c>
      <c r="V31" s="64">
        <f>'E1'!Z31/A!Y32*1000</f>
        <v>510.05739872559764</v>
      </c>
      <c r="W31" s="64">
        <f>'E1'!AA31/A!Y32*1000</f>
        <v>871.484806647139</v>
      </c>
      <c r="X31" s="64">
        <f>'E1'!AB31/A!Z32*1000</f>
        <v>484.31479274942257</v>
      </c>
      <c r="Y31" s="64">
        <f>'E1'!AC31/A!Z32*1000</f>
        <v>827.5009529714674</v>
      </c>
      <c r="Z31" s="64">
        <f>'E1'!AD31/A!AA32*1000</f>
        <v>465.489687038822</v>
      </c>
      <c r="AA31" s="64">
        <f>'E1'!AE31/A!AA32*1000</f>
        <v>795.3363502202764</v>
      </c>
      <c r="AB31" s="64">
        <f>'E1'!AF31/A!AB32*1000</f>
        <v>438.9077561746863</v>
      </c>
      <c r="AC31" s="64">
        <f>'E1'!AG31/A!AB32*1000</f>
        <v>749.9184248312523</v>
      </c>
      <c r="AD31" s="64">
        <f>'E1'!AH31/A!AC32*1000</f>
        <v>432.22800476945156</v>
      </c>
      <c r="AE31" s="64">
        <f>'E1'!AI31/A!AC32*1000</f>
        <v>738.5053919522334</v>
      </c>
      <c r="AF31" s="64">
        <f>'E1'!AJ31/A!AD32*1000</f>
        <v>409.81247654147234</v>
      </c>
      <c r="AG31" s="64">
        <f>'E1'!AK31/A!AD32*1000</f>
        <v>700.2061881126998</v>
      </c>
      <c r="AH31" s="64"/>
      <c r="AI31" s="64">
        <f>'E1'!AM31/A!AE32*1000</f>
        <v>685.1613137109587</v>
      </c>
      <c r="AJ31" s="64">
        <f>'E1'!AN31/A!AF32*1000</f>
        <v>583.5797491778764</v>
      </c>
      <c r="AK31" s="64">
        <f>'E1'!AO31/A!AG32*1000</f>
        <v>804.3762005614935</v>
      </c>
      <c r="AL31" s="64">
        <f>'E1'!AP31/A!AH32*1000</f>
        <v>773.6107951257875</v>
      </c>
      <c r="AM31" s="64"/>
      <c r="AN31" s="65">
        <f t="shared" si="50"/>
        <v>-6.005398583164953</v>
      </c>
      <c r="AO31" s="65">
        <f t="shared" si="51"/>
        <v>-3.9685285253301403</v>
      </c>
      <c r="AP31" s="65">
        <f t="shared" si="52"/>
        <v>5.682403194009994</v>
      </c>
      <c r="AQ31" s="65">
        <f t="shared" si="53"/>
        <v>5.889263479577232</v>
      </c>
      <c r="AR31" s="65">
        <f t="shared" si="54"/>
        <v>-3.7616986113253614</v>
      </c>
      <c r="AS31" s="65">
        <f t="shared" si="55"/>
        <v>-6.028803260998527</v>
      </c>
      <c r="AT31" s="65">
        <f t="shared" si="41"/>
        <v>1.7474385215553432</v>
      </c>
      <c r="AU31" s="65">
        <f t="shared" si="42"/>
        <v>3.011025522022155</v>
      </c>
      <c r="AV31" s="65">
        <f t="shared" si="43"/>
        <v>6.004907036789032</v>
      </c>
      <c r="AW31" s="65">
        <f t="shared" si="56"/>
        <v>11.610477608567967</v>
      </c>
      <c r="AX31" s="65">
        <f t="shared" si="44"/>
        <v>-5.047001776759653</v>
      </c>
      <c r="AY31" s="65">
        <f t="shared" si="45"/>
        <v>-3.886956581221005</v>
      </c>
      <c r="AZ31" s="65">
        <f t="shared" si="59"/>
        <v>-5.710530566903562</v>
      </c>
      <c r="BA31" s="65">
        <f t="shared" si="57"/>
        <v>-1.5219032498884286</v>
      </c>
      <c r="BB31" s="65">
        <f t="shared" si="58"/>
        <v>-5.18604254713564</v>
      </c>
      <c r="BC31" s="65">
        <f t="shared" si="47"/>
        <v>-2.1486348817185306</v>
      </c>
      <c r="BD31" s="65">
        <f t="shared" si="48"/>
        <v>-14.825934053821285</v>
      </c>
      <c r="BE31" s="65">
        <f t="shared" si="60"/>
        <v>37.83483777404311</v>
      </c>
      <c r="BF31" s="65">
        <f>AL31/AK31*100-100</f>
        <v>-3.824753319930437</v>
      </c>
      <c r="BG31" s="65"/>
    </row>
    <row r="32" spans="1:59" s="9" customFormat="1" ht="15">
      <c r="A32" s="50" t="s">
        <v>48</v>
      </c>
      <c r="B32" s="64">
        <f>'E1'!F32/A!O33*1000</f>
        <v>445.4699635986036</v>
      </c>
      <c r="C32" s="64">
        <f>'E1'!G32/A!O33*1000</f>
        <v>761.1306218943669</v>
      </c>
      <c r="D32" s="64">
        <f>'E1'!H32/A!P33*1000</f>
        <v>422.2176978772268</v>
      </c>
      <c r="E32" s="64">
        <f>'E1'!I32/A!P33*1000</f>
        <v>721.4017671675606</v>
      </c>
      <c r="F32" s="64">
        <f>'E1'!J32/A!Q33*1000</f>
        <v>407.16480680509386</v>
      </c>
      <c r="G32" s="64">
        <f>'E1'!K32/A!Q33*1000</f>
        <v>695.6823757848356</v>
      </c>
      <c r="H32" s="64">
        <f>'E1'!L32/A!R33*1000</f>
        <v>430.09765890928145</v>
      </c>
      <c r="I32" s="64">
        <f>'E1'!M32/A!R33*1000</f>
        <v>734.8654799449173</v>
      </c>
      <c r="J32" s="64">
        <f>'E1'!N32/A!S33*1000</f>
        <v>452.86925099894324</v>
      </c>
      <c r="K32" s="64">
        <f>'E1'!O32/A!S33*1000</f>
        <v>773.7730550117437</v>
      </c>
      <c r="L32" s="64">
        <f>'E1'!P32/A!T33*1000</f>
        <v>437.2581355198066</v>
      </c>
      <c r="M32" s="64">
        <f>'E1'!Q32/A!T33*1000</f>
        <v>747.0998806026008</v>
      </c>
      <c r="N32" s="64">
        <f>'E1'!R32/A!U33*1000</f>
        <v>409.6467422543141</v>
      </c>
      <c r="O32" s="64">
        <f>'E1'!S32/A!U33*1000</f>
        <v>699.9230142707759</v>
      </c>
      <c r="P32" s="64">
        <f>'E1'!T32/A!V33*1000</f>
        <v>419.28852318434645</v>
      </c>
      <c r="Q32" s="64">
        <f>'E1'!U32/A!V33*1000</f>
        <v>716.3969750652624</v>
      </c>
      <c r="R32" s="64">
        <f>'E1'!V32/A!W33*1000</f>
        <v>430.4146994415932</v>
      </c>
      <c r="S32" s="64">
        <f>'E1'!W32/A!W33*1000</f>
        <v>735.4071758553997</v>
      </c>
      <c r="T32" s="64">
        <f>'E1'!X32/A!X33*1000</f>
        <v>458.7457945217051</v>
      </c>
      <c r="U32" s="64">
        <f>'E1'!Y32/A!X33*1000</f>
        <v>783.8137257450444</v>
      </c>
      <c r="V32" s="64">
        <f>'E1'!Z32/A!Y33*1000</f>
        <v>512.1655641700953</v>
      </c>
      <c r="W32" s="64">
        <f>'E1'!AA32/A!Y33*1000</f>
        <v>875.0868211642672</v>
      </c>
      <c r="X32" s="64">
        <f>'E1'!AB32/A!Z33*1000</f>
        <v>486.6077740931012</v>
      </c>
      <c r="Y32" s="64">
        <f>'E1'!AC32/A!Z33*1000</f>
        <v>831.4187442003256</v>
      </c>
      <c r="Z32" s="64">
        <f>'E1'!AD32/A!AA33*1000</f>
        <v>468.03762715030854</v>
      </c>
      <c r="AA32" s="64">
        <f>'E1'!AE32/A!AA33*1000</f>
        <v>799.6897643673026</v>
      </c>
      <c r="AB32" s="64">
        <f>'E1'!AF32/A!AB33*1000</f>
        <v>438.54051281396124</v>
      </c>
      <c r="AC32" s="64">
        <f>'E1'!AG32/A!AB33*1000</f>
        <v>749.2909522957816</v>
      </c>
      <c r="AD32" s="64">
        <f>'E1'!AH32/A!AC33*1000</f>
        <v>428.2141302571563</v>
      </c>
      <c r="AE32" s="64">
        <f>'E1'!AI32/A!AC33*1000</f>
        <v>731.6472801750226</v>
      </c>
      <c r="AF32" s="64">
        <f>'E1'!AJ32/A!AD33*1000</f>
        <v>408.24766153868774</v>
      </c>
      <c r="AG32" s="64">
        <f>'E1'!AK32/A!AD33*1000</f>
        <v>697.5325429434552</v>
      </c>
      <c r="AH32" s="64"/>
      <c r="AI32" s="64">
        <f>'E1'!AM32/A!AE33*1000</f>
        <v>685.2481179675649</v>
      </c>
      <c r="AJ32" s="64">
        <f>'E1'!AN32/A!AF33*1000</f>
        <v>613.8916288163915</v>
      </c>
      <c r="AK32" s="64">
        <f>'E1'!AO32/A!AG33*1000</f>
        <v>801.523331933792</v>
      </c>
      <c r="AL32" s="64">
        <f>'E1'!AP32/A!AH33*1000</f>
        <v>776.9665393029062</v>
      </c>
      <c r="AM32" s="64"/>
      <c r="AN32" s="65">
        <f t="shared" si="50"/>
        <v>-5.219715720795169</v>
      </c>
      <c r="AO32" s="65">
        <f t="shared" si="51"/>
        <v>-3.565196614877576</v>
      </c>
      <c r="AP32" s="65">
        <f t="shared" si="52"/>
        <v>5.632326694474196</v>
      </c>
      <c r="AQ32" s="65">
        <f t="shared" si="53"/>
        <v>5.294516633131663</v>
      </c>
      <c r="AR32" s="65">
        <f t="shared" si="54"/>
        <v>-3.44715730747927</v>
      </c>
      <c r="AS32" s="65">
        <f t="shared" si="55"/>
        <v>-6.314666560215847</v>
      </c>
      <c r="AT32" s="65">
        <f t="shared" si="41"/>
        <v>2.353681827657879</v>
      </c>
      <c r="AU32" s="65">
        <f t="shared" si="42"/>
        <v>2.6535847374851826</v>
      </c>
      <c r="AV32" s="65">
        <f t="shared" si="43"/>
        <v>6.582278699325974</v>
      </c>
      <c r="AW32" s="65">
        <f t="shared" si="56"/>
        <v>11.644743185948208</v>
      </c>
      <c r="AX32" s="65">
        <f t="shared" si="44"/>
        <v>-4.9901422244987135</v>
      </c>
      <c r="AY32" s="65">
        <f t="shared" si="45"/>
        <v>-3.8162454303986766</v>
      </c>
      <c r="AZ32" s="65">
        <f t="shared" si="59"/>
        <v>-6.302295504731818</v>
      </c>
      <c r="BA32" s="65">
        <f t="shared" si="57"/>
        <v>-2.3547157571701436</v>
      </c>
      <c r="BB32" s="65">
        <f>(AF32-AD32)/AD32*100</f>
        <v>-4.662730000637309</v>
      </c>
      <c r="BC32" s="65">
        <f t="shared" si="47"/>
        <v>-1.761125713798573</v>
      </c>
      <c r="BD32" s="65">
        <f t="shared" si="48"/>
        <v>-10.413233875463328</v>
      </c>
      <c r="BE32" s="65">
        <f t="shared" si="60"/>
        <v>30.564303911288405</v>
      </c>
      <c r="BF32" s="65">
        <f>AL32/AK32*100-100</f>
        <v>-3.063765164719399</v>
      </c>
      <c r="BG32" s="65"/>
    </row>
    <row r="33" spans="1:59" s="9" customFormat="1" ht="15">
      <c r="A33" s="50" t="s">
        <v>49</v>
      </c>
      <c r="B33" s="64">
        <f>'E1'!F33/A!O34*1000</f>
        <v>442.55007380625824</v>
      </c>
      <c r="C33" s="64">
        <f>'E1'!G33/A!O34*1000</f>
        <v>756.1416939865059</v>
      </c>
      <c r="D33" s="64">
        <f>'E1'!H33/A!P34*1000</f>
        <v>419.9919481439327</v>
      </c>
      <c r="E33" s="64">
        <f>'E1'!I33/A!P34*1000</f>
        <v>717.5988479651116</v>
      </c>
      <c r="F33" s="64">
        <f>'E1'!J33/A!Q34*1000</f>
        <v>407.3426185505268</v>
      </c>
      <c r="G33" s="64">
        <f>'E1'!K33/A!Q34*1000</f>
        <v>695.9861851893761</v>
      </c>
      <c r="H33" s="64">
        <f>'E1'!L33/A!R34*1000</f>
        <v>428.5790951273813</v>
      </c>
      <c r="I33" s="64">
        <f>'E1'!M33/A!R34*1000</f>
        <v>732.2708596783409</v>
      </c>
      <c r="J33" s="64">
        <f>'E1'!N33/A!S34*1000</f>
        <v>451.4866302332197</v>
      </c>
      <c r="K33" s="64">
        <f>'E1'!O33/A!S34*1000</f>
        <v>771.4107071785519</v>
      </c>
      <c r="L33" s="64">
        <f>'E1'!P33/A!T34*1000</f>
        <v>437.07037721652387</v>
      </c>
      <c r="M33" s="64">
        <f>'E1'!Q33/A!T34*1000</f>
        <v>746.7790764949816</v>
      </c>
      <c r="N33" s="64">
        <f>'E1'!R33/A!U34*1000</f>
        <v>409.15082801495817</v>
      </c>
      <c r="O33" s="64">
        <f>'E1'!S33/A!U34*1000</f>
        <v>699.0756944866134</v>
      </c>
      <c r="P33" s="64">
        <f>'E1'!T33/A!V34*1000</f>
        <v>418.19397677913395</v>
      </c>
      <c r="Q33" s="64">
        <f>'E1'!U33/A!V34*1000</f>
        <v>714.5268314996631</v>
      </c>
      <c r="R33" s="64">
        <f>'E1'!V33/A!W34*1000</f>
        <v>429.523063955115</v>
      </c>
      <c r="S33" s="64">
        <f>'E1'!W33/A!W34*1000</f>
        <v>733.8837261780209</v>
      </c>
      <c r="T33" s="64">
        <f>'E1'!X33/A!X34*1000</f>
        <v>458.0102425364952</v>
      </c>
      <c r="U33" s="64">
        <f>'E1'!Y33/A!X34*1000</f>
        <v>782.5569605629078</v>
      </c>
      <c r="V33" s="64">
        <f>'E1'!Z33/A!Y34*1000</f>
        <v>509.138735985338</v>
      </c>
      <c r="W33" s="64">
        <f>'E1'!AA33/A!Y34*1000</f>
        <v>869.915178164993</v>
      </c>
      <c r="X33" s="64">
        <f>'E1'!AB33/A!Z34*1000</f>
        <v>485.94299948665633</v>
      </c>
      <c r="Y33" s="64">
        <f>'E1'!AC33/A!Z34*1000</f>
        <v>830.2829093495635</v>
      </c>
      <c r="Z33" s="64">
        <f>'E1'!AD33/A!AA34*1000</f>
        <v>467.00794985920476</v>
      </c>
      <c r="AA33" s="64">
        <f>'E1'!AE33/A!AA34*1000</f>
        <v>797.9304562635701</v>
      </c>
      <c r="AB33" s="64">
        <f>'E1'!AF33/A!AB34*1000</f>
        <v>436.7922215939824</v>
      </c>
      <c r="AC33" s="64">
        <f>'E1'!AG33/A!AB34*1000</f>
        <v>746.3038193973804</v>
      </c>
      <c r="AD33" s="64">
        <f>'E1'!AH33/A!AC34*1000</f>
        <v>425.5206646836371</v>
      </c>
      <c r="AE33" s="64">
        <f>'E1'!AI33/A!AC34*1000</f>
        <v>727.0452210138106</v>
      </c>
      <c r="AF33" s="64">
        <f>'E1'!AJ33/A!AD34*1000</f>
        <v>405.37816214873357</v>
      </c>
      <c r="AG33" s="64">
        <f>'E1'!AK33/A!AD34*1000</f>
        <v>692.6297121497514</v>
      </c>
      <c r="AH33" s="64"/>
      <c r="AI33" s="64">
        <f>'E1'!AM33/A!AE34*1000</f>
        <v>679.7972352719491</v>
      </c>
      <c r="AJ33" s="64">
        <f>'E1'!AN33/A!AF34*1000</f>
        <v>615.6674687118095</v>
      </c>
      <c r="AK33" s="64">
        <f>'E1'!AO33/A!AG34*1000</f>
        <v>793.2595762072127</v>
      </c>
      <c r="AL33" s="64">
        <f>'E1'!AP33/A!AH34*1000</f>
        <v>770.4852640164034</v>
      </c>
      <c r="AM33" s="64"/>
      <c r="AN33" s="65">
        <f t="shared" si="50"/>
        <v>-5.097304688779955</v>
      </c>
      <c r="AO33" s="65">
        <f t="shared" si="51"/>
        <v>-3.0118028808187765</v>
      </c>
      <c r="AP33" s="65">
        <f t="shared" si="52"/>
        <v>5.213418780588588</v>
      </c>
      <c r="AQ33" s="65">
        <f t="shared" si="53"/>
        <v>5.344995910038468</v>
      </c>
      <c r="AR33" s="65">
        <f t="shared" si="54"/>
        <v>-3.1930631056005043</v>
      </c>
      <c r="AS33" s="65">
        <f t="shared" si="55"/>
        <v>-6.387884115910785</v>
      </c>
      <c r="AT33" s="65">
        <f t="shared" si="41"/>
        <v>2.210223747572381</v>
      </c>
      <c r="AU33" s="65">
        <f t="shared" si="42"/>
        <v>2.7090507766840806</v>
      </c>
      <c r="AV33" s="65">
        <f t="shared" si="43"/>
        <v>6.6322814703047435</v>
      </c>
      <c r="AW33" s="65">
        <f t="shared" si="56"/>
        <v>11.16317686820482</v>
      </c>
      <c r="AX33" s="65">
        <f t="shared" si="44"/>
        <v>-4.55587737864629</v>
      </c>
      <c r="AY33" s="65">
        <f t="shared" si="45"/>
        <v>-3.8965577541922216</v>
      </c>
      <c r="AZ33" s="65">
        <f t="shared" si="59"/>
        <v>-6.470067217128079</v>
      </c>
      <c r="BA33" s="65">
        <f t="shared" si="57"/>
        <v>-2.580530593977198</v>
      </c>
      <c r="BB33" s="65">
        <f>(AF33-AD33)/AD33*100</f>
        <v>-4.733613242938257</v>
      </c>
      <c r="BC33" s="65">
        <f t="shared" si="47"/>
        <v>-1.852718220529903</v>
      </c>
      <c r="BD33" s="65">
        <f t="shared" si="48"/>
        <v>-9.433660984879536</v>
      </c>
      <c r="BE33" s="65">
        <f t="shared" si="60"/>
        <v>28.84545903765025</v>
      </c>
      <c r="BF33" s="65">
        <f>AL33/AK33*100-100</f>
        <v>-2.8709785389165177</v>
      </c>
      <c r="BG33" s="65"/>
    </row>
    <row r="34" spans="1:59" s="10" customFormat="1" ht="15.75">
      <c r="A34" s="209" t="s">
        <v>50</v>
      </c>
      <c r="B34" s="70">
        <f>'E1'!F34/A!O35*1000</f>
        <v>440.7016541459152</v>
      </c>
      <c r="C34" s="70">
        <f>'E1'!G34/A!O35*1000</f>
        <v>752.9834814905759</v>
      </c>
      <c r="D34" s="70">
        <f>'E1'!H34/A!P35*1000</f>
        <v>418.17712761179513</v>
      </c>
      <c r="E34" s="70">
        <f>'E1'!I34/A!P35*1000</f>
        <v>714.4980429880623</v>
      </c>
      <c r="F34" s="70">
        <f>'E1'!J34/A!Q35*1000</f>
        <v>407.1474298771243</v>
      </c>
      <c r="G34" s="70">
        <f>'E1'!K34/A!Q35*1000</f>
        <v>695.6526855406602</v>
      </c>
      <c r="H34" s="70">
        <f>'E1'!L34/A!R35*1000</f>
        <v>427.8792312443695</v>
      </c>
      <c r="I34" s="70">
        <f>'E1'!M34/A!R35*1000</f>
        <v>731.0750712390598</v>
      </c>
      <c r="J34" s="70">
        <f>'E1'!N34/A!S35*1000</f>
        <v>450.16484714012114</v>
      </c>
      <c r="K34" s="70">
        <f>'E1'!O34/A!S35*1000</f>
        <v>769.0572519478906</v>
      </c>
      <c r="L34" s="70">
        <f>'E1'!P34/A!T35*1000</f>
        <v>436.51554424839827</v>
      </c>
      <c r="M34" s="70">
        <f>'E1'!Q34/A!T35*1000</f>
        <v>745.8310880859192</v>
      </c>
      <c r="N34" s="70">
        <f>'E1'!R34/A!U35*1000</f>
        <v>408.1653082888818</v>
      </c>
      <c r="O34" s="70">
        <f>'E1'!S34/A!U35*1000</f>
        <v>697.3918340621346</v>
      </c>
      <c r="P34" s="70">
        <f>'E1'!T34/A!V35*1000</f>
        <v>417.4233999194283</v>
      </c>
      <c r="Q34" s="70">
        <f>'E1'!U34/A!V35*1000</f>
        <v>713.2102227664792</v>
      </c>
      <c r="R34" s="70">
        <f>'E1'!V34/A!W35*1000</f>
        <v>427.97980070611965</v>
      </c>
      <c r="S34" s="70">
        <f>'E1'!W34/A!W35*1000</f>
        <v>731.2469043663647</v>
      </c>
      <c r="T34" s="70">
        <f>'E1'!X34/A!X35*1000</f>
        <v>457.70812696373525</v>
      </c>
      <c r="U34" s="70">
        <f>'E1'!Y34/A!X35*1000</f>
        <v>782.040765459828</v>
      </c>
      <c r="V34" s="70">
        <f>'E1'!Z34/A!Y35*1000</f>
        <v>506.68544296614215</v>
      </c>
      <c r="W34" s="70">
        <f>'E1'!AA34/A!Y35*1000</f>
        <v>865.723478176277</v>
      </c>
      <c r="X34" s="70">
        <f>'E1'!AB34/A!Z35*1000</f>
        <v>485.10092309986226</v>
      </c>
      <c r="Y34" s="70">
        <f>'E1'!AC34/A!Z35*1000</f>
        <v>828.8441364213381</v>
      </c>
      <c r="Z34" s="70">
        <f>'E1'!AD34/A!AA35*1000</f>
        <v>464.82560555012395</v>
      </c>
      <c r="AA34" s="70">
        <f>'E1'!AE34/A!AA35*1000</f>
        <v>794.2016996314959</v>
      </c>
      <c r="AB34" s="70">
        <f>'E1'!AF34/A!AB35*1000</f>
        <v>434.08853439680956</v>
      </c>
      <c r="AC34" s="70">
        <f>'E1'!AG34/A!AB35*1000</f>
        <v>741.6842955552607</v>
      </c>
      <c r="AD34" s="70">
        <f>'E1'!AH34/A!AC35*1000</f>
        <v>422.93694934356455</v>
      </c>
      <c r="AE34" s="70">
        <f>'E1'!AI34/A!AC35*1000</f>
        <v>722.6306812596572</v>
      </c>
      <c r="AF34" s="70">
        <f>'E1'!AJ34/A!AD35*1000</f>
        <v>402.7912544098512</v>
      </c>
      <c r="AG34" s="70">
        <f>'E1'!AK34/A!AD35*1000</f>
        <v>688.2097178583898</v>
      </c>
      <c r="AH34" s="70">
        <f>'E1'!AL34/A!AE35*1000</f>
        <v>5.828048753166289</v>
      </c>
      <c r="AI34" s="70">
        <f>'E1'!AM34/A!AE35*1000</f>
        <v>674.6669428709414</v>
      </c>
      <c r="AJ34" s="70">
        <f>'E1'!AN34/A!AF35*1000</f>
        <v>620.6374887060433</v>
      </c>
      <c r="AK34" s="70">
        <f>'E1'!AO34/A!AG35*1000</f>
        <v>781.4423952118069</v>
      </c>
      <c r="AL34" s="70">
        <f>'E1'!AP34/A!AH35*1000</f>
        <v>761.9928274207454</v>
      </c>
      <c r="AM34" s="70"/>
      <c r="AN34" s="66">
        <f>(D34-B34)/B34*100</f>
        <v>-5.111060129277903</v>
      </c>
      <c r="AO34" s="66">
        <f>(F34-D34)/D34*100</f>
        <v>-2.6375659992839187</v>
      </c>
      <c r="AP34" s="66">
        <f>(H34-F34)/F34*100</f>
        <v>5.09196419918505</v>
      </c>
      <c r="AQ34" s="66">
        <f>(J34-H34)/H34*100</f>
        <v>5.208389252953459</v>
      </c>
      <c r="AR34" s="66">
        <f>(M34-K34)/K34*100</f>
        <v>-3.020082549529761</v>
      </c>
      <c r="AS34" s="66">
        <f>(O34-M34)/M34*100</f>
        <v>-6.494668135662961</v>
      </c>
      <c r="AT34" s="66">
        <f t="shared" si="41"/>
        <v>2.2682210963392504</v>
      </c>
      <c r="AU34" s="66">
        <f>(R34-P34)/P34*100</f>
        <v>2.5289432237696743</v>
      </c>
      <c r="AV34" s="66">
        <f t="shared" si="43"/>
        <v>6.9461984440777735</v>
      </c>
      <c r="AW34" s="66">
        <f t="shared" si="56"/>
        <v>10.700556340850707</v>
      </c>
      <c r="AX34" s="66">
        <f t="shared" si="44"/>
        <v>-4.259944738085245</v>
      </c>
      <c r="AY34" s="66">
        <f t="shared" si="45"/>
        <v>-4.179608115395083</v>
      </c>
      <c r="AZ34" s="66">
        <f t="shared" si="59"/>
        <v>-6.612602831321422</v>
      </c>
      <c r="BA34" s="66">
        <f>(AD34-AB34)/AB34*100</f>
        <v>-2.5689655841154084</v>
      </c>
      <c r="BB34" s="66">
        <f>(AF34-AD34)/AD34*100</f>
        <v>-4.7632856303950835</v>
      </c>
      <c r="BC34" s="66">
        <f t="shared" si="47"/>
        <v>-1.967826759202353</v>
      </c>
      <c r="BD34" s="66">
        <f t="shared" si="48"/>
        <v>-8.008315026520204</v>
      </c>
      <c r="BE34" s="66">
        <f t="shared" si="60"/>
        <v>25.909634759740836</v>
      </c>
      <c r="BF34" s="66">
        <f>(AL34-AK34)/AK34*100</f>
        <v>-2.4889317383132026</v>
      </c>
      <c r="BG34" s="66"/>
    </row>
    <row r="35" spans="1:59" ht="15">
      <c r="A35" s="11" t="s">
        <v>51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BC35" s="198"/>
      <c r="BD35" s="198"/>
      <c r="BE35" s="198"/>
      <c r="BF35" s="198"/>
      <c r="BG35" s="198"/>
    </row>
    <row r="36" spans="1:59" ht="12" customHeight="1">
      <c r="A36" s="12" t="s">
        <v>52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BD36" s="198"/>
      <c r="BE36" s="198"/>
      <c r="BF36" s="198"/>
      <c r="BG36" s="198"/>
    </row>
    <row r="37" spans="1:59" ht="12" customHeight="1">
      <c r="A37" s="12" t="s">
        <v>53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12"/>
      <c r="AI37" s="212"/>
      <c r="AJ37" s="212"/>
      <c r="AK37" s="212"/>
      <c r="AL37" s="212"/>
      <c r="AM37" s="212"/>
      <c r="AN37" s="208"/>
      <c r="BD37" s="198"/>
      <c r="BG37" s="198"/>
    </row>
    <row r="38" spans="1:59" ht="12" customHeight="1">
      <c r="A38" s="9" t="s">
        <v>119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BD38" s="198"/>
      <c r="BG38" s="198"/>
    </row>
    <row r="39" spans="2:40" ht="14.25"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08"/>
    </row>
    <row r="40" spans="1:40" ht="15">
      <c r="A40" s="50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08"/>
    </row>
    <row r="41" spans="2:42" ht="14.25"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12"/>
      <c r="AI41" s="212"/>
      <c r="AJ41" s="212"/>
      <c r="AK41" s="212"/>
      <c r="AL41" s="212"/>
      <c r="AM41" s="212"/>
      <c r="AN41" s="208"/>
      <c r="AO41" s="208"/>
      <c r="AP41" s="208"/>
    </row>
    <row r="42" spans="2:42" ht="14.25"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14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12"/>
      <c r="AI42" s="212"/>
      <c r="AJ42" s="212"/>
      <c r="AK42" s="212"/>
      <c r="AL42" s="212"/>
      <c r="AM42" s="212"/>
      <c r="AN42" s="208"/>
      <c r="AO42" s="208"/>
      <c r="AP42" s="208"/>
    </row>
    <row r="43" spans="2:42" ht="14.25"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12"/>
      <c r="AI43" s="212"/>
      <c r="AJ43" s="212"/>
      <c r="AK43" s="212"/>
      <c r="AL43" s="212"/>
      <c r="AM43" s="212"/>
      <c r="AN43" s="208"/>
      <c r="AO43" s="208"/>
      <c r="AP43" s="208"/>
    </row>
    <row r="44" spans="2:42" ht="14.25"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12"/>
      <c r="AI44" s="212"/>
      <c r="AJ44" s="212"/>
      <c r="AK44" s="212"/>
      <c r="AL44" s="212"/>
      <c r="AM44" s="212"/>
      <c r="AN44" s="208"/>
      <c r="AO44" s="208"/>
      <c r="AP44" s="208"/>
    </row>
    <row r="45" spans="41:42" ht="14.25">
      <c r="AO45" s="201"/>
      <c r="AP45" s="201"/>
    </row>
    <row r="46" spans="41:42" ht="14.25">
      <c r="AO46" s="201"/>
      <c r="AP46" s="201"/>
    </row>
    <row r="47" spans="41:42" ht="14.25">
      <c r="AO47" s="201"/>
      <c r="AP47" s="201"/>
    </row>
    <row r="48" spans="41:42" ht="14.25">
      <c r="AO48" s="201"/>
      <c r="AP48" s="201"/>
    </row>
    <row r="49" spans="41:42" ht="14.25">
      <c r="AO49" s="201"/>
      <c r="AP49" s="201"/>
    </row>
  </sheetData>
  <sheetProtection/>
  <mergeCells count="17">
    <mergeCell ref="R4:S4"/>
    <mergeCell ref="T4:U4"/>
    <mergeCell ref="V4:W4"/>
    <mergeCell ref="X4:Y4"/>
    <mergeCell ref="AD4:AE4"/>
    <mergeCell ref="AB4:AC4"/>
    <mergeCell ref="Z4:AA4"/>
    <mergeCell ref="AH4:AI4"/>
    <mergeCell ref="AF4:AG4"/>
    <mergeCell ref="N4:O4"/>
    <mergeCell ref="P4:Q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9" max="65535" man="1"/>
  </colBreaks>
  <ignoredErrors>
    <ignoredError sqref="AB7:AC10 B23:B34 AA23:AA34 C7:Z18 C20:Z34 AB20:AC23 AB24:AE34 AB11:AB18 AD23:AE23 B19:AE19 AD7:AD18 AF7:AG8 AF9:AF16 AN20:BB34 AF17:AG17 AF18 AF19:AG34 AN7:BC19 AI23:AI34 BC23:BC34 AJ23:AJ25 BD7:BD9 BD23:BD25 BD12 BD28 AJ28 BD26:BD27 BD10:BD11 AJ12 AJ29:AJ34 BD29:BD34 BD14:BD17 BD13 AJ18:AJ19 AI19 BD18:BD19 BF14:BF17 BF30:BF34 AK29:AL30 AK31:AL33 AK19:AL19 AK34:AL34 BE13:BE19 BE29:BE34 BF18:BF20 BG7 BG23 AM23 AK23:AL23 BG24:BG28 BG8:BG10 AL24:AM24 BG11:BG13 AL25:AM28 AM29" unlockedFormula="1"/>
    <ignoredError sqref="T4:AA5" numberStoredAsText="1"/>
    <ignoredError sqref="BF13 BF29:BG2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 Matsi</cp:lastModifiedBy>
  <cp:lastPrinted>2023-02-17T11:24:50Z</cp:lastPrinted>
  <dcterms:created xsi:type="dcterms:W3CDTF">2016-02-11T06:41:25Z</dcterms:created>
  <dcterms:modified xsi:type="dcterms:W3CDTF">2023-12-04T07:20:51Z</dcterms:modified>
  <cp:category/>
  <cp:version/>
  <cp:contentType/>
  <cp:contentStatus/>
</cp:coreProperties>
</file>