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<sst xmlns="http://schemas.openxmlformats.org/spreadsheetml/2006/main" count="2296" uniqueCount="140">
  <si>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</si>
  <si>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</si>
  <si>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</si>
  <si>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</si>
  <si>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</si>
  <si>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</si>
  <si>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</si>
  <si>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</si>
  <si>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</si>
  <si>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</si>
  <si>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</si>
  <si>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</si>
  <si>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</si>
  <si>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</si>
  <si>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</si>
  <si>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</si>
  <si>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</si>
  <si>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</si>
  <si>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</si>
  <si>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</si>
  <si>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</si>
  <si>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</si>
  <si>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</si>
  <si>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</si>
  <si>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</si>
  <si>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</si>
  <si>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</si>
  <si>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</si>
  <si>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</si>
  <si>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</si>
  <si>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</si>
  <si>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</si>
  <si>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</si>
  <si>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</si>
  <si>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</si>
  <si>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</si>
  <si>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</si>
  <si>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</si>
  <si>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</si>
  <si>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</si>
  <si>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</si>
  <si>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</si>
  <si>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</si>
  <si>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</si>
  <si>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</si>
  <si>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</si>
  <si>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</si>
  <si>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</si>
  <si>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</si>
  <si>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</si>
  <si>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</si>
  <si>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</si>
  <si>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</si>
  <si>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</si>
  <si>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</si>
  <si>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</si>
  <si>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</si>
  <si>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</si>
  <si>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</si>
  <si>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</si>
  <si>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</si>
  <si>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</si>
  <si>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</si>
  <si>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</si>
  <si>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</si>
  <si>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</si>
  <si>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</si>
  <si>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</si>
  <si>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</si>
  <si>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</si>
  <si>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</si>
  <si>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</si>
  <si>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</si>
  <si>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</si>
  <si>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</si>
  <si>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</si>
  <si>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</si>
  <si>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</si>
  <si>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</si>
  <si>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</si>
  <si>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</si>
  <si>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</si>
  <si>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</si>
  <si>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</si>
  <si>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</si>
  <si>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</si>
  <si>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</si>
  <si>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</si>
  <si>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</si>
  <si>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</si>
  <si>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</si>
  <si>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</si>
  <si>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</si>
  <si>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</si>
  <si>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</si>
  <si>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</si>
  <si>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</si>
  <si>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</si>
  <si>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</si>
  <si>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</si>
  <si>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</si>
  <si>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</si>
  <si>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</si>
  <si>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</si>
  <si>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</si>
  <si>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</si>
  <si>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</si>
  <si>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</si>
  <si>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</si>
  <si>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</si>
  <si>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</si>
  <si>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</si>
  <si>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</si>
  <si>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</si>
  <si>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</si>
  <si>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</si>
  <si>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</si>
  <si>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</si>
  <si>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</si>
  <si>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</si>
  <si>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</si>
  <si>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</si>
  <si>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</si>
  <si>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</si>
  <si>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</si>
  <si>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</si>
  <si>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</si>
  <si>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</si>
  <si>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</si>
  <si>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</si>
  <si>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</si>
  <si>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</si>
  <si>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</si>
  <si>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</si>
  <si>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</si>
  <si>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</si>
  <si>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</si>
  <si>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</si>
  <si>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</si>
  <si>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Jan-May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</si>
</sst>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  <xf numFmtId="2" fontId="86" fillId="0" borderId="0" xfId="0" applyNumberFormat="1" applyFont="1" applyFill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Q1">
      <selection activeCell="BH28" sqref="BH28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>(AI10-AH10)/AH10*100</f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>
        <v>342.736</v>
      </c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>
        <f>(AI11-AH11)/AH11*100</f>
        <v>18.456460504259773</v>
      </c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>
        <v>420.076</v>
      </c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>
        <f>(AI12-AH12)/AH12*100</f>
        <v>33.34984032658453</v>
      </c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I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>
        <f t="shared" si="58"/>
        <v>393.89300000000003</v>
      </c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>
        <f>(AI26-AH26)/AH26*100</f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>
        <f t="shared" si="58"/>
        <v>736.629</v>
      </c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>
        <f>(AI27-AH27)/AH27*100</f>
        <v>37.935173395251304</v>
      </c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4">
        <f t="shared" si="58"/>
        <v>1121.3610280590692</v>
      </c>
      <c r="AF28" s="244">
        <f t="shared" si="58"/>
        <v>246.5556397186129</v>
      </c>
      <c r="AG28" s="244">
        <f t="shared" si="58"/>
        <v>156.825</v>
      </c>
      <c r="AH28" s="244">
        <f t="shared" si="58"/>
        <v>849.058</v>
      </c>
      <c r="AI28" s="244">
        <f t="shared" si="58"/>
        <v>1156.705</v>
      </c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>
        <f>(AI28-AH28)/AH28*100</f>
        <v>36.233920415330864</v>
      </c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6">
      <selection activeCell="AF50" sqref="AF50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391.559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71.822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16.351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23.754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15.828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21.672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9.434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6.214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77.013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124.511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20.274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38.334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14.466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 t="s">
        <v>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10.797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10.785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6.615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90.841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1156.705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Jan-May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25.679739883743707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30.588055753382832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95.47695302687765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3" t="s">
        <v>118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3" t="s">
        <v>118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3" t="s">
        <v>118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63.26270196437878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36.23392041533086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S13">
      <selection activeCell="W21" sqref="W21:X2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>(X9-W9)/W9*100</f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>
        <v>335259</v>
      </c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>
        <f>(X10-W10)/W10*100</f>
        <v>43.82687184415205</v>
      </c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>
        <v>373621</v>
      </c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>
        <f>(X11-W11)/W11*100</f>
        <v>28.78686558109394</v>
      </c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  <c r="X21" s="223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/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>
        <f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>
        <f>(X27-W27)/W27*100</f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>
        <v>160452</v>
      </c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>
        <f>(X28-W28)/W28*100</f>
        <v>4.241054026662509</v>
      </c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>
        <v>187266</v>
      </c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>
        <f>(X29-W29)/W29*100</f>
        <v>11.781243844349335</v>
      </c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41">
        <f t="shared" si="43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  <c r="X39" s="223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X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>
        <f t="shared" si="49"/>
        <v>232358</v>
      </c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>
        <f t="shared" si="49"/>
        <v>316657</v>
      </c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41">
        <f t="shared" si="70"/>
        <v>-79.56950068721231</v>
      </c>
      <c r="AR55" s="241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tabSelected="1" view="pageBreakPreview" zoomScale="85" zoomScaleSheetLayoutView="85" zoomScalePageLayoutView="0" workbookViewId="0" topLeftCell="A158">
      <selection activeCell="F177" sqref="F177:F178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2"/>
      <c r="S3" s="262"/>
      <c r="T3" s="262"/>
      <c r="U3" s="262"/>
      <c r="V3" s="262"/>
      <c r="W3" s="262"/>
      <c r="X3" s="266"/>
      <c r="Y3" s="266"/>
    </row>
    <row r="4" spans="1:25" s="168" customFormat="1" ht="15.75" thickBot="1">
      <c r="A4" s="169"/>
      <c r="B4" s="262">
        <v>2001</v>
      </c>
      <c r="C4" s="262"/>
      <c r="D4" s="262"/>
      <c r="E4" s="262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70"/>
    </row>
    <row r="5" spans="1:38" s="172" customFormat="1" ht="15.75" thickBot="1">
      <c r="A5" s="171"/>
      <c r="B5" s="263" t="s">
        <v>96</v>
      </c>
      <c r="C5" s="257"/>
      <c r="D5" s="257" t="s">
        <v>97</v>
      </c>
      <c r="E5" s="257"/>
      <c r="F5" s="257" t="s">
        <v>98</v>
      </c>
      <c r="G5" s="257"/>
      <c r="H5" s="257" t="s">
        <v>99</v>
      </c>
      <c r="I5" s="257"/>
      <c r="J5" s="257" t="s">
        <v>100</v>
      </c>
      <c r="K5" s="257"/>
      <c r="L5" s="257" t="s">
        <v>101</v>
      </c>
      <c r="M5" s="257"/>
      <c r="N5" s="257" t="s">
        <v>102</v>
      </c>
      <c r="O5" s="257"/>
      <c r="P5" s="257" t="s">
        <v>103</v>
      </c>
      <c r="Q5" s="257"/>
      <c r="R5" s="257" t="s">
        <v>104</v>
      </c>
      <c r="S5" s="257"/>
      <c r="T5" s="257" t="s">
        <v>105</v>
      </c>
      <c r="U5" s="257"/>
      <c r="V5" s="257" t="s">
        <v>106</v>
      </c>
      <c r="W5" s="257"/>
      <c r="X5" s="257" t="s">
        <v>107</v>
      </c>
      <c r="Y5" s="258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2">
        <v>2002</v>
      </c>
      <c r="C12" s="262"/>
      <c r="D12" s="262"/>
      <c r="E12" s="262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3" t="s">
        <v>96</v>
      </c>
      <c r="C13" s="257"/>
      <c r="D13" s="257" t="s">
        <v>97</v>
      </c>
      <c r="E13" s="257"/>
      <c r="F13" s="257" t="s">
        <v>98</v>
      </c>
      <c r="G13" s="257"/>
      <c r="H13" s="257" t="s">
        <v>99</v>
      </c>
      <c r="I13" s="257"/>
      <c r="J13" s="257" t="s">
        <v>100</v>
      </c>
      <c r="K13" s="257"/>
      <c r="L13" s="257" t="s">
        <v>101</v>
      </c>
      <c r="M13" s="257"/>
      <c r="N13" s="257" t="s">
        <v>102</v>
      </c>
      <c r="O13" s="257"/>
      <c r="P13" s="257" t="s">
        <v>103</v>
      </c>
      <c r="Q13" s="257"/>
      <c r="R13" s="257" t="s">
        <v>104</v>
      </c>
      <c r="S13" s="257"/>
      <c r="T13" s="257" t="s">
        <v>105</v>
      </c>
      <c r="U13" s="257"/>
      <c r="V13" s="257" t="s">
        <v>106</v>
      </c>
      <c r="W13" s="257"/>
      <c r="X13" s="257" t="s">
        <v>107</v>
      </c>
      <c r="Y13" s="258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6"/>
    </row>
    <row r="21" spans="1:38" s="172" customFormat="1" ht="15.75" thickBot="1">
      <c r="A21" s="171"/>
      <c r="B21" s="263" t="s">
        <v>96</v>
      </c>
      <c r="C21" s="257"/>
      <c r="D21" s="257" t="s">
        <v>97</v>
      </c>
      <c r="E21" s="257"/>
      <c r="F21" s="257" t="s">
        <v>98</v>
      </c>
      <c r="G21" s="257"/>
      <c r="H21" s="257" t="s">
        <v>99</v>
      </c>
      <c r="I21" s="257"/>
      <c r="J21" s="257" t="s">
        <v>100</v>
      </c>
      <c r="K21" s="257"/>
      <c r="L21" s="257" t="s">
        <v>101</v>
      </c>
      <c r="M21" s="257"/>
      <c r="N21" s="257" t="s">
        <v>102</v>
      </c>
      <c r="O21" s="257"/>
      <c r="P21" s="257" t="s">
        <v>103</v>
      </c>
      <c r="Q21" s="257"/>
      <c r="R21" s="257" t="s">
        <v>104</v>
      </c>
      <c r="S21" s="257"/>
      <c r="T21" s="257" t="s">
        <v>105</v>
      </c>
      <c r="U21" s="257"/>
      <c r="V21" s="257" t="s">
        <v>106</v>
      </c>
      <c r="W21" s="257"/>
      <c r="X21" s="257" t="s">
        <v>107</v>
      </c>
      <c r="Y21" s="258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2">
        <v>2004</v>
      </c>
      <c r="C28" s="262"/>
      <c r="D28" s="262"/>
      <c r="E28" s="262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4"/>
    </row>
    <row r="29" spans="1:38" s="172" customFormat="1" ht="15.75" thickBot="1">
      <c r="A29" s="171"/>
      <c r="B29" s="263" t="s">
        <v>96</v>
      </c>
      <c r="C29" s="257"/>
      <c r="D29" s="257" t="s">
        <v>97</v>
      </c>
      <c r="E29" s="257"/>
      <c r="F29" s="257" t="s">
        <v>98</v>
      </c>
      <c r="G29" s="257"/>
      <c r="H29" s="257" t="s">
        <v>99</v>
      </c>
      <c r="I29" s="257"/>
      <c r="J29" s="257" t="s">
        <v>100</v>
      </c>
      <c r="K29" s="257"/>
      <c r="L29" s="257" t="s">
        <v>101</v>
      </c>
      <c r="M29" s="257"/>
      <c r="N29" s="257" t="s">
        <v>102</v>
      </c>
      <c r="O29" s="257"/>
      <c r="P29" s="257" t="s">
        <v>103</v>
      </c>
      <c r="Q29" s="257"/>
      <c r="R29" s="257" t="s">
        <v>104</v>
      </c>
      <c r="S29" s="257"/>
      <c r="T29" s="257" t="s">
        <v>105</v>
      </c>
      <c r="U29" s="257"/>
      <c r="V29" s="257" t="s">
        <v>106</v>
      </c>
      <c r="W29" s="257"/>
      <c r="X29" s="257" t="s">
        <v>107</v>
      </c>
      <c r="Y29" s="258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2">
        <v>2005</v>
      </c>
      <c r="C36" s="262"/>
      <c r="D36" s="262"/>
      <c r="E36" s="262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4"/>
    </row>
    <row r="37" spans="1:38" s="172" customFormat="1" ht="15.75" thickBot="1">
      <c r="A37" s="171"/>
      <c r="B37" s="263" t="s">
        <v>96</v>
      </c>
      <c r="C37" s="257"/>
      <c r="D37" s="257" t="s">
        <v>97</v>
      </c>
      <c r="E37" s="257"/>
      <c r="F37" s="257" t="s">
        <v>98</v>
      </c>
      <c r="G37" s="257"/>
      <c r="H37" s="257" t="s">
        <v>99</v>
      </c>
      <c r="I37" s="257"/>
      <c r="J37" s="257" t="s">
        <v>100</v>
      </c>
      <c r="K37" s="257"/>
      <c r="L37" s="257" t="s">
        <v>101</v>
      </c>
      <c r="M37" s="257"/>
      <c r="N37" s="257" t="s">
        <v>102</v>
      </c>
      <c r="O37" s="257"/>
      <c r="P37" s="257" t="s">
        <v>103</v>
      </c>
      <c r="Q37" s="257"/>
      <c r="R37" s="257" t="s">
        <v>104</v>
      </c>
      <c r="S37" s="257"/>
      <c r="T37" s="257" t="s">
        <v>105</v>
      </c>
      <c r="U37" s="257"/>
      <c r="V37" s="257" t="s">
        <v>106</v>
      </c>
      <c r="W37" s="257"/>
      <c r="X37" s="257" t="s">
        <v>107</v>
      </c>
      <c r="Y37" s="258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2">
        <v>2006</v>
      </c>
      <c r="C44" s="262"/>
      <c r="D44" s="262"/>
      <c r="E44" s="262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72" customFormat="1" ht="15.75" thickBot="1">
      <c r="A45" s="171"/>
      <c r="B45" s="263" t="s">
        <v>96</v>
      </c>
      <c r="C45" s="257"/>
      <c r="D45" s="257" t="s">
        <v>97</v>
      </c>
      <c r="E45" s="257"/>
      <c r="F45" s="257" t="s">
        <v>98</v>
      </c>
      <c r="G45" s="257"/>
      <c r="H45" s="257" t="s">
        <v>99</v>
      </c>
      <c r="I45" s="257"/>
      <c r="J45" s="257" t="s">
        <v>100</v>
      </c>
      <c r="K45" s="257"/>
      <c r="L45" s="257" t="s">
        <v>101</v>
      </c>
      <c r="M45" s="257"/>
      <c r="N45" s="257" t="s">
        <v>102</v>
      </c>
      <c r="O45" s="257"/>
      <c r="P45" s="257" t="s">
        <v>103</v>
      </c>
      <c r="Q45" s="257"/>
      <c r="R45" s="257" t="s">
        <v>104</v>
      </c>
      <c r="S45" s="257"/>
      <c r="T45" s="257" t="s">
        <v>105</v>
      </c>
      <c r="U45" s="257"/>
      <c r="V45" s="257" t="s">
        <v>106</v>
      </c>
      <c r="W45" s="257"/>
      <c r="X45" s="257" t="s">
        <v>107</v>
      </c>
      <c r="Y45" s="258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2">
        <v>2007</v>
      </c>
      <c r="C52" s="262"/>
      <c r="D52" s="262"/>
      <c r="E52" s="262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72" customFormat="1" ht="15.75" thickBot="1">
      <c r="A53" s="171"/>
      <c r="B53" s="263" t="s">
        <v>96</v>
      </c>
      <c r="C53" s="257"/>
      <c r="D53" s="257" t="s">
        <v>97</v>
      </c>
      <c r="E53" s="257"/>
      <c r="F53" s="257" t="s">
        <v>98</v>
      </c>
      <c r="G53" s="257"/>
      <c r="H53" s="257" t="s">
        <v>99</v>
      </c>
      <c r="I53" s="257"/>
      <c r="J53" s="257" t="s">
        <v>100</v>
      </c>
      <c r="K53" s="257"/>
      <c r="L53" s="257" t="s">
        <v>101</v>
      </c>
      <c r="M53" s="257"/>
      <c r="N53" s="257" t="s">
        <v>102</v>
      </c>
      <c r="O53" s="257"/>
      <c r="P53" s="257" t="s">
        <v>103</v>
      </c>
      <c r="Q53" s="257"/>
      <c r="R53" s="257" t="s">
        <v>104</v>
      </c>
      <c r="S53" s="257"/>
      <c r="T53" s="257" t="s">
        <v>105</v>
      </c>
      <c r="U53" s="257"/>
      <c r="V53" s="257" t="s">
        <v>106</v>
      </c>
      <c r="W53" s="257"/>
      <c r="X53" s="257" t="s">
        <v>107</v>
      </c>
      <c r="Y53" s="258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2">
        <v>2008</v>
      </c>
      <c r="C60" s="262"/>
      <c r="D60" s="262"/>
      <c r="E60" s="262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72" customFormat="1" ht="15.75" thickBot="1">
      <c r="A61" s="171"/>
      <c r="B61" s="263" t="s">
        <v>96</v>
      </c>
      <c r="C61" s="257"/>
      <c r="D61" s="257" t="s">
        <v>97</v>
      </c>
      <c r="E61" s="257"/>
      <c r="F61" s="257" t="s">
        <v>98</v>
      </c>
      <c r="G61" s="257"/>
      <c r="H61" s="257" t="s">
        <v>99</v>
      </c>
      <c r="I61" s="257"/>
      <c r="J61" s="257" t="s">
        <v>100</v>
      </c>
      <c r="K61" s="257"/>
      <c r="L61" s="257" t="s">
        <v>101</v>
      </c>
      <c r="M61" s="257"/>
      <c r="N61" s="257" t="s">
        <v>102</v>
      </c>
      <c r="O61" s="257"/>
      <c r="P61" s="257" t="s">
        <v>103</v>
      </c>
      <c r="Q61" s="257"/>
      <c r="R61" s="257" t="s">
        <v>104</v>
      </c>
      <c r="S61" s="257"/>
      <c r="T61" s="257" t="s">
        <v>105</v>
      </c>
      <c r="U61" s="257"/>
      <c r="V61" s="257" t="s">
        <v>106</v>
      </c>
      <c r="W61" s="257"/>
      <c r="X61" s="257" t="s">
        <v>107</v>
      </c>
      <c r="Y61" s="258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2">
        <v>2009</v>
      </c>
      <c r="C68" s="262"/>
      <c r="D68" s="262"/>
      <c r="E68" s="262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72" customFormat="1" ht="15.75" thickBot="1">
      <c r="A69" s="171"/>
      <c r="B69" s="263" t="s">
        <v>96</v>
      </c>
      <c r="C69" s="257"/>
      <c r="D69" s="257" t="s">
        <v>97</v>
      </c>
      <c r="E69" s="257"/>
      <c r="F69" s="257" t="s">
        <v>98</v>
      </c>
      <c r="G69" s="257"/>
      <c r="H69" s="257" t="s">
        <v>99</v>
      </c>
      <c r="I69" s="257"/>
      <c r="J69" s="257" t="s">
        <v>100</v>
      </c>
      <c r="K69" s="257"/>
      <c r="L69" s="257" t="s">
        <v>101</v>
      </c>
      <c r="M69" s="257"/>
      <c r="N69" s="257" t="s">
        <v>102</v>
      </c>
      <c r="O69" s="257"/>
      <c r="P69" s="257" t="s">
        <v>103</v>
      </c>
      <c r="Q69" s="257"/>
      <c r="R69" s="257" t="s">
        <v>104</v>
      </c>
      <c r="S69" s="257"/>
      <c r="T69" s="257" t="s">
        <v>105</v>
      </c>
      <c r="U69" s="257"/>
      <c r="V69" s="257" t="s">
        <v>106</v>
      </c>
      <c r="W69" s="257"/>
      <c r="X69" s="257" t="s">
        <v>107</v>
      </c>
      <c r="Y69" s="258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2">
        <v>2010</v>
      </c>
      <c r="C76" s="262"/>
      <c r="D76" s="262"/>
      <c r="E76" s="262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5"/>
    </row>
    <row r="77" spans="1:38" s="172" customFormat="1" ht="15.75" thickBot="1">
      <c r="A77" s="171"/>
      <c r="B77" s="263" t="s">
        <v>96</v>
      </c>
      <c r="C77" s="257"/>
      <c r="D77" s="257" t="s">
        <v>97</v>
      </c>
      <c r="E77" s="257"/>
      <c r="F77" s="257" t="s">
        <v>98</v>
      </c>
      <c r="G77" s="257"/>
      <c r="H77" s="257" t="s">
        <v>99</v>
      </c>
      <c r="I77" s="257"/>
      <c r="J77" s="257" t="s">
        <v>100</v>
      </c>
      <c r="K77" s="257"/>
      <c r="L77" s="257" t="s">
        <v>101</v>
      </c>
      <c r="M77" s="257"/>
      <c r="N77" s="257" t="s">
        <v>102</v>
      </c>
      <c r="O77" s="257"/>
      <c r="P77" s="257" t="s">
        <v>103</v>
      </c>
      <c r="Q77" s="257"/>
      <c r="R77" s="257" t="s">
        <v>104</v>
      </c>
      <c r="S77" s="257"/>
      <c r="T77" s="257" t="s">
        <v>105</v>
      </c>
      <c r="U77" s="257"/>
      <c r="V77" s="257" t="s">
        <v>106</v>
      </c>
      <c r="W77" s="257"/>
      <c r="X77" s="257" t="s">
        <v>107</v>
      </c>
      <c r="Y77" s="258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2">
        <v>2011</v>
      </c>
      <c r="C84" s="262"/>
      <c r="D84" s="262"/>
      <c r="E84" s="262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5"/>
    </row>
    <row r="85" spans="1:38" s="172" customFormat="1" ht="15.75" thickBot="1">
      <c r="A85" s="171"/>
      <c r="B85" s="263" t="s">
        <v>96</v>
      </c>
      <c r="C85" s="257"/>
      <c r="D85" s="257" t="s">
        <v>97</v>
      </c>
      <c r="E85" s="257"/>
      <c r="F85" s="257" t="s">
        <v>98</v>
      </c>
      <c r="G85" s="257"/>
      <c r="H85" s="257" t="s">
        <v>99</v>
      </c>
      <c r="I85" s="257"/>
      <c r="J85" s="257" t="s">
        <v>100</v>
      </c>
      <c r="K85" s="257"/>
      <c r="L85" s="257" t="s">
        <v>101</v>
      </c>
      <c r="M85" s="257"/>
      <c r="N85" s="257" t="s">
        <v>102</v>
      </c>
      <c r="O85" s="257"/>
      <c r="P85" s="257" t="s">
        <v>103</v>
      </c>
      <c r="Q85" s="257"/>
      <c r="R85" s="257" t="s">
        <v>104</v>
      </c>
      <c r="S85" s="257"/>
      <c r="T85" s="257" t="s">
        <v>105</v>
      </c>
      <c r="U85" s="257"/>
      <c r="V85" s="257" t="s">
        <v>106</v>
      </c>
      <c r="W85" s="257"/>
      <c r="X85" s="257" t="s">
        <v>107</v>
      </c>
      <c r="Y85" s="258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2">
        <v>2012</v>
      </c>
      <c r="C92" s="262"/>
      <c r="D92" s="262"/>
      <c r="E92" s="262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5"/>
    </row>
    <row r="93" spans="1:38" s="172" customFormat="1" ht="15.75" thickBot="1">
      <c r="A93" s="171"/>
      <c r="B93" s="263" t="s">
        <v>96</v>
      </c>
      <c r="C93" s="257"/>
      <c r="D93" s="257" t="s">
        <v>97</v>
      </c>
      <c r="E93" s="257"/>
      <c r="F93" s="257" t="s">
        <v>98</v>
      </c>
      <c r="G93" s="257"/>
      <c r="H93" s="257" t="s">
        <v>99</v>
      </c>
      <c r="I93" s="257"/>
      <c r="J93" s="257" t="s">
        <v>100</v>
      </c>
      <c r="K93" s="257"/>
      <c r="L93" s="257" t="s">
        <v>101</v>
      </c>
      <c r="M93" s="257"/>
      <c r="N93" s="257" t="s">
        <v>102</v>
      </c>
      <c r="O93" s="257"/>
      <c r="P93" s="257" t="s">
        <v>103</v>
      </c>
      <c r="Q93" s="257"/>
      <c r="R93" s="257" t="s">
        <v>104</v>
      </c>
      <c r="S93" s="257"/>
      <c r="T93" s="257" t="s">
        <v>105</v>
      </c>
      <c r="U93" s="257"/>
      <c r="V93" s="257" t="s">
        <v>106</v>
      </c>
      <c r="W93" s="257"/>
      <c r="X93" s="257" t="s">
        <v>107</v>
      </c>
      <c r="Y93" s="258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2">
        <v>2013</v>
      </c>
      <c r="C100" s="262"/>
      <c r="D100" s="262"/>
      <c r="E100" s="262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5"/>
    </row>
    <row r="101" spans="1:38" s="172" customFormat="1" ht="15.75" thickBot="1">
      <c r="A101" s="171"/>
      <c r="B101" s="263" t="s">
        <v>96</v>
      </c>
      <c r="C101" s="257"/>
      <c r="D101" s="257" t="s">
        <v>97</v>
      </c>
      <c r="E101" s="257"/>
      <c r="F101" s="257" t="s">
        <v>98</v>
      </c>
      <c r="G101" s="257"/>
      <c r="H101" s="257" t="s">
        <v>99</v>
      </c>
      <c r="I101" s="257"/>
      <c r="J101" s="257" t="s">
        <v>100</v>
      </c>
      <c r="K101" s="257"/>
      <c r="L101" s="257" t="s">
        <v>101</v>
      </c>
      <c r="M101" s="257"/>
      <c r="N101" s="257" t="s">
        <v>102</v>
      </c>
      <c r="O101" s="257"/>
      <c r="P101" s="257" t="s">
        <v>103</v>
      </c>
      <c r="Q101" s="257"/>
      <c r="R101" s="257" t="s">
        <v>104</v>
      </c>
      <c r="S101" s="257"/>
      <c r="T101" s="257" t="s">
        <v>105</v>
      </c>
      <c r="U101" s="257"/>
      <c r="V101" s="257" t="s">
        <v>106</v>
      </c>
      <c r="W101" s="257"/>
      <c r="X101" s="257" t="s">
        <v>107</v>
      </c>
      <c r="Y101" s="258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2">
        <v>2014</v>
      </c>
      <c r="C108" s="262"/>
      <c r="D108" s="262"/>
      <c r="E108" s="262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5"/>
    </row>
    <row r="109" spans="1:38" s="172" customFormat="1" ht="15.75" thickBot="1">
      <c r="A109" s="171"/>
      <c r="B109" s="263" t="s">
        <v>96</v>
      </c>
      <c r="C109" s="257"/>
      <c r="D109" s="257" t="s">
        <v>97</v>
      </c>
      <c r="E109" s="257"/>
      <c r="F109" s="257" t="s">
        <v>98</v>
      </c>
      <c r="G109" s="257"/>
      <c r="H109" s="257" t="s">
        <v>99</v>
      </c>
      <c r="I109" s="257"/>
      <c r="J109" s="257" t="s">
        <v>100</v>
      </c>
      <c r="K109" s="257"/>
      <c r="L109" s="257" t="s">
        <v>101</v>
      </c>
      <c r="M109" s="257"/>
      <c r="N109" s="257" t="s">
        <v>102</v>
      </c>
      <c r="O109" s="257"/>
      <c r="P109" s="257" t="s">
        <v>103</v>
      </c>
      <c r="Q109" s="257"/>
      <c r="R109" s="257" t="s">
        <v>104</v>
      </c>
      <c r="S109" s="257"/>
      <c r="T109" s="257" t="s">
        <v>105</v>
      </c>
      <c r="U109" s="257"/>
      <c r="V109" s="257" t="s">
        <v>106</v>
      </c>
      <c r="W109" s="257"/>
      <c r="X109" s="257" t="s">
        <v>107</v>
      </c>
      <c r="Y109" s="258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2">
        <v>2015</v>
      </c>
      <c r="C116" s="262"/>
      <c r="D116" s="262"/>
      <c r="E116" s="262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5"/>
    </row>
    <row r="117" spans="1:38" s="172" customFormat="1" ht="15.75" thickBot="1">
      <c r="A117" s="171"/>
      <c r="B117" s="263" t="s">
        <v>96</v>
      </c>
      <c r="C117" s="257"/>
      <c r="D117" s="257" t="s">
        <v>97</v>
      </c>
      <c r="E117" s="257"/>
      <c r="F117" s="257" t="s">
        <v>98</v>
      </c>
      <c r="G117" s="257"/>
      <c r="H117" s="257" t="s">
        <v>99</v>
      </c>
      <c r="I117" s="257"/>
      <c r="J117" s="257" t="s">
        <v>100</v>
      </c>
      <c r="K117" s="257"/>
      <c r="L117" s="257" t="s">
        <v>101</v>
      </c>
      <c r="M117" s="257"/>
      <c r="N117" s="257" t="s">
        <v>102</v>
      </c>
      <c r="O117" s="257"/>
      <c r="P117" s="257" t="s">
        <v>103</v>
      </c>
      <c r="Q117" s="257"/>
      <c r="R117" s="257" t="s">
        <v>104</v>
      </c>
      <c r="S117" s="257"/>
      <c r="T117" s="257" t="s">
        <v>105</v>
      </c>
      <c r="U117" s="257"/>
      <c r="V117" s="257" t="s">
        <v>106</v>
      </c>
      <c r="W117" s="257"/>
      <c r="X117" s="257" t="s">
        <v>107</v>
      </c>
      <c r="Y117" s="258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2">
        <v>2016</v>
      </c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195"/>
    </row>
    <row r="125" spans="1:38" s="172" customFormat="1" ht="15.75" thickBot="1">
      <c r="A125" s="171"/>
      <c r="B125" s="265" t="s">
        <v>96</v>
      </c>
      <c r="C125" s="260"/>
      <c r="D125" s="259" t="s">
        <v>97</v>
      </c>
      <c r="E125" s="260"/>
      <c r="F125" s="259" t="s">
        <v>98</v>
      </c>
      <c r="G125" s="260"/>
      <c r="H125" s="259" t="s">
        <v>99</v>
      </c>
      <c r="I125" s="260"/>
      <c r="J125" s="259" t="s">
        <v>100</v>
      </c>
      <c r="K125" s="260"/>
      <c r="L125" s="259" t="s">
        <v>101</v>
      </c>
      <c r="M125" s="260"/>
      <c r="N125" s="259" t="s">
        <v>102</v>
      </c>
      <c r="O125" s="260"/>
      <c r="P125" s="259" t="s">
        <v>103</v>
      </c>
      <c r="Q125" s="260"/>
      <c r="R125" s="259" t="s">
        <v>104</v>
      </c>
      <c r="S125" s="260"/>
      <c r="T125" s="259" t="s">
        <v>105</v>
      </c>
      <c r="U125" s="260"/>
      <c r="V125" s="259" t="s">
        <v>106</v>
      </c>
      <c r="W125" s="260"/>
      <c r="X125" s="259" t="s">
        <v>107</v>
      </c>
      <c r="Y125" s="261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2">
        <v>2017</v>
      </c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195"/>
    </row>
    <row r="133" spans="1:38" s="172" customFormat="1" ht="15.75" thickBot="1">
      <c r="A133" s="171"/>
      <c r="B133" s="265" t="s">
        <v>96</v>
      </c>
      <c r="C133" s="260"/>
      <c r="D133" s="259" t="s">
        <v>97</v>
      </c>
      <c r="E133" s="260"/>
      <c r="F133" s="259" t="s">
        <v>98</v>
      </c>
      <c r="G133" s="260"/>
      <c r="H133" s="259" t="s">
        <v>99</v>
      </c>
      <c r="I133" s="260"/>
      <c r="J133" s="259" t="s">
        <v>100</v>
      </c>
      <c r="K133" s="260"/>
      <c r="L133" s="259" t="s">
        <v>101</v>
      </c>
      <c r="M133" s="260"/>
      <c r="N133" s="259" t="s">
        <v>102</v>
      </c>
      <c r="O133" s="260"/>
      <c r="P133" s="259" t="s">
        <v>103</v>
      </c>
      <c r="Q133" s="260"/>
      <c r="R133" s="259" t="s">
        <v>104</v>
      </c>
      <c r="S133" s="260"/>
      <c r="T133" s="259" t="s">
        <v>105</v>
      </c>
      <c r="U133" s="260"/>
      <c r="V133" s="259" t="s">
        <v>106</v>
      </c>
      <c r="W133" s="260"/>
      <c r="X133" s="259" t="s">
        <v>107</v>
      </c>
      <c r="Y133" s="261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2">
        <v>2018</v>
      </c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195"/>
      <c r="AA140" s="187"/>
    </row>
    <row r="141" spans="1:27" ht="14.25" customHeight="1" thickBot="1">
      <c r="A141" s="171"/>
      <c r="B141" s="265" t="s">
        <v>96</v>
      </c>
      <c r="C141" s="260"/>
      <c r="D141" s="259" t="s">
        <v>97</v>
      </c>
      <c r="E141" s="260"/>
      <c r="F141" s="259" t="s">
        <v>98</v>
      </c>
      <c r="G141" s="260"/>
      <c r="H141" s="259" t="s">
        <v>99</v>
      </c>
      <c r="I141" s="260"/>
      <c r="J141" s="259" t="s">
        <v>100</v>
      </c>
      <c r="K141" s="260"/>
      <c r="L141" s="259" t="s">
        <v>101</v>
      </c>
      <c r="M141" s="260"/>
      <c r="N141" s="259" t="s">
        <v>102</v>
      </c>
      <c r="O141" s="260"/>
      <c r="P141" s="259" t="s">
        <v>103</v>
      </c>
      <c r="Q141" s="260"/>
      <c r="R141" s="259" t="s">
        <v>104</v>
      </c>
      <c r="S141" s="260"/>
      <c r="T141" s="259" t="s">
        <v>105</v>
      </c>
      <c r="U141" s="260"/>
      <c r="V141" s="259" t="s">
        <v>106</v>
      </c>
      <c r="W141" s="260"/>
      <c r="X141" s="259" t="s">
        <v>107</v>
      </c>
      <c r="Y141" s="261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2">
        <v>2019</v>
      </c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195"/>
      <c r="AA148" s="200"/>
    </row>
    <row r="149" spans="1:27" s="201" customFormat="1" ht="15.75" customHeight="1" thickBot="1">
      <c r="A149" s="171"/>
      <c r="B149" s="265" t="s">
        <v>96</v>
      </c>
      <c r="C149" s="260"/>
      <c r="D149" s="259" t="s">
        <v>97</v>
      </c>
      <c r="E149" s="260"/>
      <c r="F149" s="259" t="s">
        <v>98</v>
      </c>
      <c r="G149" s="260"/>
      <c r="H149" s="259" t="s">
        <v>99</v>
      </c>
      <c r="I149" s="260"/>
      <c r="J149" s="259" t="s">
        <v>100</v>
      </c>
      <c r="K149" s="260"/>
      <c r="L149" s="259" t="s">
        <v>101</v>
      </c>
      <c r="M149" s="260"/>
      <c r="N149" s="259" t="s">
        <v>102</v>
      </c>
      <c r="O149" s="260"/>
      <c r="P149" s="259" t="s">
        <v>103</v>
      </c>
      <c r="Q149" s="260"/>
      <c r="R149" s="259" t="s">
        <v>104</v>
      </c>
      <c r="S149" s="260"/>
      <c r="T149" s="259" t="s">
        <v>105</v>
      </c>
      <c r="U149" s="260"/>
      <c r="V149" s="259" t="s">
        <v>106</v>
      </c>
      <c r="W149" s="260"/>
      <c r="X149" s="259" t="s">
        <v>107</v>
      </c>
      <c r="Y149" s="261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2">
        <v>2020</v>
      </c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195"/>
      <c r="AA156" s="200"/>
    </row>
    <row r="157" spans="1:27" s="201" customFormat="1" ht="15.75" customHeight="1" thickBot="1">
      <c r="A157" s="171"/>
      <c r="B157" s="265" t="s">
        <v>96</v>
      </c>
      <c r="C157" s="260"/>
      <c r="D157" s="259" t="s">
        <v>97</v>
      </c>
      <c r="E157" s="260"/>
      <c r="F157" s="259" t="s">
        <v>98</v>
      </c>
      <c r="G157" s="260"/>
      <c r="H157" s="259" t="s">
        <v>99</v>
      </c>
      <c r="I157" s="260"/>
      <c r="J157" s="259" t="s">
        <v>100</v>
      </c>
      <c r="K157" s="260"/>
      <c r="L157" s="259" t="s">
        <v>101</v>
      </c>
      <c r="M157" s="260"/>
      <c r="N157" s="259" t="s">
        <v>102</v>
      </c>
      <c r="O157" s="260"/>
      <c r="P157" s="259" t="s">
        <v>103</v>
      </c>
      <c r="Q157" s="260"/>
      <c r="R157" s="259" t="s">
        <v>104</v>
      </c>
      <c r="S157" s="260"/>
      <c r="T157" s="259" t="s">
        <v>105</v>
      </c>
      <c r="U157" s="260"/>
      <c r="V157" s="259" t="s">
        <v>106</v>
      </c>
      <c r="W157" s="260"/>
      <c r="X157" s="259" t="s">
        <v>107</v>
      </c>
      <c r="Y157" s="261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2">
        <v>2021</v>
      </c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195"/>
      <c r="AA164" s="200"/>
    </row>
    <row r="165" spans="1:27" s="201" customFormat="1" ht="15.75" customHeight="1" thickBot="1">
      <c r="A165" s="171"/>
      <c r="B165" s="265" t="s">
        <v>96</v>
      </c>
      <c r="C165" s="260"/>
      <c r="D165" s="259" t="s">
        <v>97</v>
      </c>
      <c r="E165" s="260"/>
      <c r="F165" s="259" t="s">
        <v>98</v>
      </c>
      <c r="G165" s="260"/>
      <c r="H165" s="259" t="s">
        <v>99</v>
      </c>
      <c r="I165" s="260"/>
      <c r="J165" s="259" t="s">
        <v>100</v>
      </c>
      <c r="K165" s="260"/>
      <c r="L165" s="259" t="s">
        <v>101</v>
      </c>
      <c r="M165" s="260"/>
      <c r="N165" s="259" t="s">
        <v>102</v>
      </c>
      <c r="O165" s="260"/>
      <c r="P165" s="259" t="s">
        <v>103</v>
      </c>
      <c r="Q165" s="260"/>
      <c r="R165" s="259" t="s">
        <v>104</v>
      </c>
      <c r="S165" s="260"/>
      <c r="T165" s="259" t="s">
        <v>105</v>
      </c>
      <c r="U165" s="260"/>
      <c r="V165" s="259" t="s">
        <v>106</v>
      </c>
      <c r="W165" s="260"/>
      <c r="X165" s="259" t="s">
        <v>107</v>
      </c>
      <c r="Y165" s="261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73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2">
        <v>2022</v>
      </c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195"/>
      <c r="AA172" s="200"/>
    </row>
    <row r="173" spans="1:27" s="201" customFormat="1" ht="15.75" customHeight="1" thickBot="1">
      <c r="A173" s="171"/>
      <c r="B173" s="265" t="s">
        <v>96</v>
      </c>
      <c r="C173" s="260"/>
      <c r="D173" s="259" t="s">
        <v>97</v>
      </c>
      <c r="E173" s="260"/>
      <c r="F173" s="259" t="s">
        <v>98</v>
      </c>
      <c r="G173" s="260"/>
      <c r="H173" s="259" t="s">
        <v>99</v>
      </c>
      <c r="I173" s="260"/>
      <c r="J173" s="259" t="s">
        <v>100</v>
      </c>
      <c r="K173" s="260"/>
      <c r="L173" s="259" t="s">
        <v>101</v>
      </c>
      <c r="M173" s="260"/>
      <c r="N173" s="259" t="s">
        <v>102</v>
      </c>
      <c r="O173" s="260"/>
      <c r="P173" s="259" t="s">
        <v>103</v>
      </c>
      <c r="Q173" s="260"/>
      <c r="R173" s="259" t="s">
        <v>104</v>
      </c>
      <c r="S173" s="260"/>
      <c r="T173" s="259" t="s">
        <v>105</v>
      </c>
      <c r="U173" s="260"/>
      <c r="V173" s="259" t="s">
        <v>106</v>
      </c>
      <c r="W173" s="260"/>
      <c r="X173" s="259" t="s">
        <v>107</v>
      </c>
      <c r="Y173" s="261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>
        <f>+E177*Index!$B$13</f>
        <v>321.9592274</v>
      </c>
      <c r="E177" s="226">
        <v>550.1</v>
      </c>
      <c r="F177" s="174">
        <f>+G177*Index!$B$13</f>
        <v>313.93512086</v>
      </c>
      <c r="G177" s="174">
        <v>536.39</v>
      </c>
      <c r="H177" s="174"/>
      <c r="I177" s="194"/>
      <c r="J177" s="174"/>
      <c r="K177" s="194"/>
      <c r="L177" s="174"/>
      <c r="M177" s="194"/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73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>
        <f>+E178*Index!$B$13</f>
        <v>28.491138319999997</v>
      </c>
      <c r="E178" s="194">
        <v>48.68</v>
      </c>
      <c r="F178" s="194">
        <f>+G178*Index!$B$13</f>
        <v>32.3656522</v>
      </c>
      <c r="G178" s="190">
        <v>55.3</v>
      </c>
      <c r="H178" s="194"/>
      <c r="I178" s="194"/>
      <c r="J178" s="194"/>
      <c r="K178" s="194"/>
      <c r="L178" s="194"/>
      <c r="M178" s="194"/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2">
        <v>2023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195"/>
      <c r="AA180" s="200"/>
    </row>
    <row r="181" spans="1:27" s="201" customFormat="1" ht="15.75" customHeight="1" thickBot="1">
      <c r="A181" s="171"/>
      <c r="B181" s="265" t="s">
        <v>96</v>
      </c>
      <c r="C181" s="260"/>
      <c r="D181" s="259" t="s">
        <v>97</v>
      </c>
      <c r="E181" s="260"/>
      <c r="F181" s="259" t="s">
        <v>98</v>
      </c>
      <c r="G181" s="260"/>
      <c r="H181" s="259" t="s">
        <v>99</v>
      </c>
      <c r="I181" s="260"/>
      <c r="J181" s="259" t="s">
        <v>100</v>
      </c>
      <c r="K181" s="260"/>
      <c r="L181" s="259" t="s">
        <v>101</v>
      </c>
      <c r="M181" s="260"/>
      <c r="N181" s="259" t="s">
        <v>102</v>
      </c>
      <c r="O181" s="260"/>
      <c r="P181" s="259" t="s">
        <v>103</v>
      </c>
      <c r="Q181" s="260"/>
      <c r="R181" s="259" t="s">
        <v>104</v>
      </c>
      <c r="S181" s="260"/>
      <c r="T181" s="259" t="s">
        <v>105</v>
      </c>
      <c r="U181" s="260"/>
      <c r="V181" s="259" t="s">
        <v>106</v>
      </c>
      <c r="W181" s="260"/>
      <c r="X181" s="259" t="s">
        <v>107</v>
      </c>
      <c r="Y181" s="261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>
        <f>+E185*Index!$B$13</f>
        <v>278.23340685999995</v>
      </c>
      <c r="E185" s="226">
        <v>475.39</v>
      </c>
      <c r="F185" s="174">
        <f>+G185*Index!$B$13</f>
        <v>310.61661728</v>
      </c>
      <c r="G185" s="174">
        <v>530.72</v>
      </c>
      <c r="H185" s="174"/>
      <c r="I185" s="194"/>
      <c r="J185" s="174"/>
      <c r="K185" s="194"/>
      <c r="L185" s="174"/>
      <c r="M185" s="194"/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>
        <f>+E186*Index!$B$13</f>
        <v>39.18994703999999</v>
      </c>
      <c r="E186" s="190">
        <v>66.96</v>
      </c>
      <c r="F186" s="194">
        <f>+G186*Index!$B$13</f>
        <v>43.140546539999995</v>
      </c>
      <c r="G186" s="190">
        <v>73.71</v>
      </c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0"/>
      <c r="G188" s="190"/>
      <c r="H188" s="194"/>
      <c r="I188" s="190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4" t="s">
        <v>78</v>
      </c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3" t="s">
        <v>96</v>
      </c>
      <c r="C196" s="257"/>
      <c r="D196" s="257" t="s">
        <v>97</v>
      </c>
      <c r="E196" s="257"/>
      <c r="F196" s="257" t="s">
        <v>98</v>
      </c>
      <c r="G196" s="257"/>
      <c r="H196" s="257" t="s">
        <v>99</v>
      </c>
      <c r="I196" s="257"/>
      <c r="J196" s="257" t="s">
        <v>100</v>
      </c>
      <c r="K196" s="257"/>
      <c r="L196" s="257" t="s">
        <v>101</v>
      </c>
      <c r="M196" s="257"/>
      <c r="N196" s="257" t="s">
        <v>102</v>
      </c>
      <c r="O196" s="257"/>
      <c r="P196" s="257" t="s">
        <v>103</v>
      </c>
      <c r="Q196" s="257"/>
      <c r="R196" s="257" t="s">
        <v>104</v>
      </c>
      <c r="S196" s="257"/>
      <c r="T196" s="257" t="s">
        <v>105</v>
      </c>
      <c r="U196" s="257"/>
      <c r="V196" s="257" t="s">
        <v>106</v>
      </c>
      <c r="W196" s="257"/>
      <c r="X196" s="257" t="s">
        <v>107</v>
      </c>
      <c r="Y196" s="258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2" t="s">
        <v>79</v>
      </c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3" t="s">
        <v>96</v>
      </c>
      <c r="C203" s="257"/>
      <c r="D203" s="257" t="s">
        <v>97</v>
      </c>
      <c r="E203" s="257"/>
      <c r="F203" s="257" t="s">
        <v>98</v>
      </c>
      <c r="G203" s="257"/>
      <c r="H203" s="257" t="s">
        <v>99</v>
      </c>
      <c r="I203" s="257"/>
      <c r="J203" s="257" t="s">
        <v>100</v>
      </c>
      <c r="K203" s="257"/>
      <c r="L203" s="257" t="s">
        <v>101</v>
      </c>
      <c r="M203" s="257"/>
      <c r="N203" s="257" t="s">
        <v>102</v>
      </c>
      <c r="O203" s="257"/>
      <c r="P203" s="257" t="s">
        <v>103</v>
      </c>
      <c r="Q203" s="257"/>
      <c r="R203" s="257" t="s">
        <v>104</v>
      </c>
      <c r="S203" s="257"/>
      <c r="T203" s="257" t="s">
        <v>105</v>
      </c>
      <c r="U203" s="257"/>
      <c r="V203" s="257" t="s">
        <v>106</v>
      </c>
      <c r="W203" s="257"/>
      <c r="X203" s="257" t="s">
        <v>107</v>
      </c>
      <c r="Y203" s="258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2" t="s">
        <v>80</v>
      </c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199"/>
    </row>
    <row r="210" spans="1:38" s="172" customFormat="1" ht="15.75" thickBot="1">
      <c r="A210" s="171"/>
      <c r="B210" s="263" t="s">
        <v>96</v>
      </c>
      <c r="C210" s="257"/>
      <c r="D210" s="257" t="s">
        <v>97</v>
      </c>
      <c r="E210" s="257"/>
      <c r="F210" s="257" t="s">
        <v>98</v>
      </c>
      <c r="G210" s="257"/>
      <c r="H210" s="257" t="s">
        <v>99</v>
      </c>
      <c r="I210" s="257"/>
      <c r="J210" s="257" t="s">
        <v>100</v>
      </c>
      <c r="K210" s="257"/>
      <c r="L210" s="257" t="s">
        <v>101</v>
      </c>
      <c r="M210" s="257"/>
      <c r="N210" s="257" t="s">
        <v>102</v>
      </c>
      <c r="O210" s="257"/>
      <c r="P210" s="257" t="s">
        <v>103</v>
      </c>
      <c r="Q210" s="257"/>
      <c r="R210" s="257" t="s">
        <v>104</v>
      </c>
      <c r="S210" s="257"/>
      <c r="T210" s="257" t="s">
        <v>105</v>
      </c>
      <c r="U210" s="257"/>
      <c r="V210" s="257" t="s">
        <v>106</v>
      </c>
      <c r="W210" s="257"/>
      <c r="X210" s="257" t="s">
        <v>107</v>
      </c>
      <c r="Y210" s="258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2" t="s">
        <v>81</v>
      </c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199"/>
    </row>
    <row r="217" spans="1:38" s="172" customFormat="1" ht="15.75" thickBot="1">
      <c r="A217" s="171"/>
      <c r="B217" s="263" t="s">
        <v>96</v>
      </c>
      <c r="C217" s="257"/>
      <c r="D217" s="257" t="s">
        <v>97</v>
      </c>
      <c r="E217" s="257"/>
      <c r="F217" s="257" t="s">
        <v>98</v>
      </c>
      <c r="G217" s="257"/>
      <c r="H217" s="257" t="s">
        <v>99</v>
      </c>
      <c r="I217" s="257"/>
      <c r="J217" s="257" t="s">
        <v>100</v>
      </c>
      <c r="K217" s="257"/>
      <c r="L217" s="257" t="s">
        <v>101</v>
      </c>
      <c r="M217" s="257"/>
      <c r="N217" s="257" t="s">
        <v>102</v>
      </c>
      <c r="O217" s="257"/>
      <c r="P217" s="257" t="s">
        <v>103</v>
      </c>
      <c r="Q217" s="257"/>
      <c r="R217" s="257" t="s">
        <v>104</v>
      </c>
      <c r="S217" s="257"/>
      <c r="T217" s="257" t="s">
        <v>105</v>
      </c>
      <c r="U217" s="257"/>
      <c r="V217" s="257" t="s">
        <v>106</v>
      </c>
      <c r="W217" s="257"/>
      <c r="X217" s="257" t="s">
        <v>107</v>
      </c>
      <c r="Y217" s="258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2" t="s">
        <v>82</v>
      </c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199"/>
    </row>
    <row r="224" spans="1:38" s="172" customFormat="1" ht="15.75" thickBot="1">
      <c r="A224" s="171"/>
      <c r="B224" s="263" t="s">
        <v>96</v>
      </c>
      <c r="C224" s="257"/>
      <c r="D224" s="257" t="s">
        <v>97</v>
      </c>
      <c r="E224" s="257"/>
      <c r="F224" s="257" t="s">
        <v>98</v>
      </c>
      <c r="G224" s="257"/>
      <c r="H224" s="257" t="s">
        <v>99</v>
      </c>
      <c r="I224" s="257"/>
      <c r="J224" s="257" t="s">
        <v>100</v>
      </c>
      <c r="K224" s="257"/>
      <c r="L224" s="257" t="s">
        <v>101</v>
      </c>
      <c r="M224" s="257"/>
      <c r="N224" s="257" t="s">
        <v>102</v>
      </c>
      <c r="O224" s="257"/>
      <c r="P224" s="257" t="s">
        <v>103</v>
      </c>
      <c r="Q224" s="257"/>
      <c r="R224" s="257" t="s">
        <v>104</v>
      </c>
      <c r="S224" s="257"/>
      <c r="T224" s="257" t="s">
        <v>105</v>
      </c>
      <c r="U224" s="257"/>
      <c r="V224" s="257" t="s">
        <v>106</v>
      </c>
      <c r="W224" s="257"/>
      <c r="X224" s="257" t="s">
        <v>107</v>
      </c>
      <c r="Y224" s="258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2" t="s">
        <v>83</v>
      </c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199"/>
    </row>
    <row r="231" spans="1:38" s="172" customFormat="1" ht="15.75" thickBot="1">
      <c r="A231" s="171"/>
      <c r="B231" s="263" t="s">
        <v>96</v>
      </c>
      <c r="C231" s="257"/>
      <c r="D231" s="257" t="s">
        <v>97</v>
      </c>
      <c r="E231" s="257"/>
      <c r="F231" s="257" t="s">
        <v>98</v>
      </c>
      <c r="G231" s="257"/>
      <c r="H231" s="257" t="s">
        <v>99</v>
      </c>
      <c r="I231" s="257"/>
      <c r="J231" s="257" t="s">
        <v>100</v>
      </c>
      <c r="K231" s="257"/>
      <c r="L231" s="257" t="s">
        <v>101</v>
      </c>
      <c r="M231" s="257"/>
      <c r="N231" s="257" t="s">
        <v>102</v>
      </c>
      <c r="O231" s="257"/>
      <c r="P231" s="257" t="s">
        <v>103</v>
      </c>
      <c r="Q231" s="257"/>
      <c r="R231" s="257" t="s">
        <v>104</v>
      </c>
      <c r="S231" s="257"/>
      <c r="T231" s="257" t="s">
        <v>105</v>
      </c>
      <c r="U231" s="257"/>
      <c r="V231" s="257" t="s">
        <v>106</v>
      </c>
      <c r="W231" s="257"/>
      <c r="X231" s="257" t="s">
        <v>107</v>
      </c>
      <c r="Y231" s="258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2" t="s">
        <v>84</v>
      </c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199"/>
    </row>
    <row r="238" spans="1:38" s="172" customFormat="1" ht="15.75" thickBot="1">
      <c r="A238" s="171"/>
      <c r="B238" s="263" t="s">
        <v>96</v>
      </c>
      <c r="C238" s="257"/>
      <c r="D238" s="257" t="s">
        <v>97</v>
      </c>
      <c r="E238" s="257"/>
      <c r="F238" s="257" t="s">
        <v>98</v>
      </c>
      <c r="G238" s="257"/>
      <c r="H238" s="257" t="s">
        <v>99</v>
      </c>
      <c r="I238" s="257"/>
      <c r="J238" s="257" t="s">
        <v>100</v>
      </c>
      <c r="K238" s="257"/>
      <c r="L238" s="257" t="s">
        <v>101</v>
      </c>
      <c r="M238" s="257"/>
      <c r="N238" s="257" t="s">
        <v>102</v>
      </c>
      <c r="O238" s="257"/>
      <c r="P238" s="257" t="s">
        <v>103</v>
      </c>
      <c r="Q238" s="257"/>
      <c r="R238" s="257" t="s">
        <v>104</v>
      </c>
      <c r="S238" s="257"/>
      <c r="T238" s="257" t="s">
        <v>105</v>
      </c>
      <c r="U238" s="257"/>
      <c r="V238" s="257" t="s">
        <v>106</v>
      </c>
      <c r="W238" s="257"/>
      <c r="X238" s="257" t="s">
        <v>107</v>
      </c>
      <c r="Y238" s="258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2" t="s">
        <v>85</v>
      </c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199"/>
    </row>
    <row r="245" spans="1:38" s="172" customFormat="1" ht="15.75" thickBot="1">
      <c r="A245" s="171"/>
      <c r="B245" s="263" t="s">
        <v>96</v>
      </c>
      <c r="C245" s="257"/>
      <c r="D245" s="257" t="s">
        <v>97</v>
      </c>
      <c r="E245" s="257"/>
      <c r="F245" s="257" t="s">
        <v>98</v>
      </c>
      <c r="G245" s="257"/>
      <c r="H245" s="257" t="s">
        <v>99</v>
      </c>
      <c r="I245" s="257"/>
      <c r="J245" s="257" t="s">
        <v>100</v>
      </c>
      <c r="K245" s="257"/>
      <c r="L245" s="257" t="s">
        <v>101</v>
      </c>
      <c r="M245" s="257"/>
      <c r="N245" s="257" t="s">
        <v>102</v>
      </c>
      <c r="O245" s="257"/>
      <c r="P245" s="257" t="s">
        <v>103</v>
      </c>
      <c r="Q245" s="257"/>
      <c r="R245" s="257" t="s">
        <v>104</v>
      </c>
      <c r="S245" s="257"/>
      <c r="T245" s="257" t="s">
        <v>105</v>
      </c>
      <c r="U245" s="257"/>
      <c r="V245" s="257" t="s">
        <v>106</v>
      </c>
      <c r="W245" s="257"/>
      <c r="X245" s="257" t="s">
        <v>107</v>
      </c>
      <c r="Y245" s="258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2" t="s">
        <v>86</v>
      </c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199"/>
    </row>
    <row r="252" spans="1:38" s="172" customFormat="1" ht="15.75" thickBot="1">
      <c r="A252" s="171"/>
      <c r="B252" s="263" t="s">
        <v>96</v>
      </c>
      <c r="C252" s="257"/>
      <c r="D252" s="257" t="s">
        <v>97</v>
      </c>
      <c r="E252" s="257"/>
      <c r="F252" s="257" t="s">
        <v>98</v>
      </c>
      <c r="G252" s="257"/>
      <c r="H252" s="257" t="s">
        <v>99</v>
      </c>
      <c r="I252" s="257"/>
      <c r="J252" s="257" t="s">
        <v>100</v>
      </c>
      <c r="K252" s="257"/>
      <c r="L252" s="257" t="s">
        <v>101</v>
      </c>
      <c r="M252" s="257"/>
      <c r="N252" s="257" t="s">
        <v>102</v>
      </c>
      <c r="O252" s="257"/>
      <c r="P252" s="257" t="s">
        <v>103</v>
      </c>
      <c r="Q252" s="257"/>
      <c r="R252" s="257" t="s">
        <v>104</v>
      </c>
      <c r="S252" s="257"/>
      <c r="T252" s="257" t="s">
        <v>105</v>
      </c>
      <c r="U252" s="257"/>
      <c r="V252" s="257" t="s">
        <v>106</v>
      </c>
      <c r="W252" s="257"/>
      <c r="X252" s="257" t="s">
        <v>107</v>
      </c>
      <c r="Y252" s="258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2" t="s">
        <v>87</v>
      </c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199"/>
    </row>
    <row r="259" spans="1:38" s="172" customFormat="1" ht="15.75" thickBot="1">
      <c r="A259" s="171"/>
      <c r="B259" s="263" t="s">
        <v>96</v>
      </c>
      <c r="C259" s="257"/>
      <c r="D259" s="257" t="s">
        <v>97</v>
      </c>
      <c r="E259" s="257"/>
      <c r="F259" s="257" t="s">
        <v>98</v>
      </c>
      <c r="G259" s="257"/>
      <c r="H259" s="257" t="s">
        <v>99</v>
      </c>
      <c r="I259" s="257"/>
      <c r="J259" s="257" t="s">
        <v>100</v>
      </c>
      <c r="K259" s="257"/>
      <c r="L259" s="257" t="s">
        <v>101</v>
      </c>
      <c r="M259" s="257"/>
      <c r="N259" s="257" t="s">
        <v>102</v>
      </c>
      <c r="O259" s="257"/>
      <c r="P259" s="257" t="s">
        <v>103</v>
      </c>
      <c r="Q259" s="257"/>
      <c r="R259" s="257" t="s">
        <v>104</v>
      </c>
      <c r="S259" s="257"/>
      <c r="T259" s="257" t="s">
        <v>105</v>
      </c>
      <c r="U259" s="257"/>
      <c r="V259" s="257" t="s">
        <v>106</v>
      </c>
      <c r="W259" s="257"/>
      <c r="X259" s="257" t="s">
        <v>107</v>
      </c>
      <c r="Y259" s="258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2" t="s">
        <v>88</v>
      </c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199"/>
    </row>
    <row r="266" spans="1:38" s="172" customFormat="1" ht="15.75" thickBot="1">
      <c r="A266" s="171"/>
      <c r="B266" s="263" t="s">
        <v>96</v>
      </c>
      <c r="C266" s="257"/>
      <c r="D266" s="257" t="s">
        <v>97</v>
      </c>
      <c r="E266" s="257"/>
      <c r="F266" s="257" t="s">
        <v>98</v>
      </c>
      <c r="G266" s="257"/>
      <c r="H266" s="257" t="s">
        <v>99</v>
      </c>
      <c r="I266" s="257"/>
      <c r="J266" s="257" t="s">
        <v>100</v>
      </c>
      <c r="K266" s="257"/>
      <c r="L266" s="257" t="s">
        <v>101</v>
      </c>
      <c r="M266" s="257"/>
      <c r="N266" s="257" t="s">
        <v>102</v>
      </c>
      <c r="O266" s="257"/>
      <c r="P266" s="257" t="s">
        <v>103</v>
      </c>
      <c r="Q266" s="257"/>
      <c r="R266" s="257" t="s">
        <v>104</v>
      </c>
      <c r="S266" s="257"/>
      <c r="T266" s="257" t="s">
        <v>105</v>
      </c>
      <c r="U266" s="257"/>
      <c r="V266" s="257" t="s">
        <v>106</v>
      </c>
      <c r="W266" s="257"/>
      <c r="X266" s="257" t="s">
        <v>107</v>
      </c>
      <c r="Y266" s="258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2" t="s">
        <v>89</v>
      </c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199"/>
    </row>
    <row r="273" spans="1:38" s="172" customFormat="1" ht="15.75" thickBot="1">
      <c r="A273" s="171"/>
      <c r="B273" s="263" t="s">
        <v>96</v>
      </c>
      <c r="C273" s="257"/>
      <c r="D273" s="257" t="s">
        <v>97</v>
      </c>
      <c r="E273" s="257"/>
      <c r="F273" s="257" t="s">
        <v>98</v>
      </c>
      <c r="G273" s="257"/>
      <c r="H273" s="257" t="s">
        <v>99</v>
      </c>
      <c r="I273" s="257"/>
      <c r="J273" s="257" t="s">
        <v>100</v>
      </c>
      <c r="K273" s="257"/>
      <c r="L273" s="257" t="s">
        <v>101</v>
      </c>
      <c r="M273" s="257"/>
      <c r="N273" s="257" t="s">
        <v>102</v>
      </c>
      <c r="O273" s="257"/>
      <c r="P273" s="257" t="s">
        <v>103</v>
      </c>
      <c r="Q273" s="257"/>
      <c r="R273" s="257" t="s">
        <v>104</v>
      </c>
      <c r="S273" s="257"/>
      <c r="T273" s="257" t="s">
        <v>105</v>
      </c>
      <c r="U273" s="257"/>
      <c r="V273" s="257" t="s">
        <v>106</v>
      </c>
      <c r="W273" s="257"/>
      <c r="X273" s="257" t="s">
        <v>107</v>
      </c>
      <c r="Y273" s="258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2" t="s">
        <v>90</v>
      </c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199"/>
    </row>
    <row r="280" spans="1:38" s="172" customFormat="1" ht="15.75" thickBot="1">
      <c r="A280" s="171"/>
      <c r="B280" s="263" t="s">
        <v>96</v>
      </c>
      <c r="C280" s="257"/>
      <c r="D280" s="257" t="s">
        <v>97</v>
      </c>
      <c r="E280" s="257"/>
      <c r="F280" s="257" t="s">
        <v>98</v>
      </c>
      <c r="G280" s="257"/>
      <c r="H280" s="257" t="s">
        <v>99</v>
      </c>
      <c r="I280" s="257"/>
      <c r="J280" s="257" t="s">
        <v>100</v>
      </c>
      <c r="K280" s="257"/>
      <c r="L280" s="257" t="s">
        <v>101</v>
      </c>
      <c r="M280" s="257"/>
      <c r="N280" s="257" t="s">
        <v>102</v>
      </c>
      <c r="O280" s="257"/>
      <c r="P280" s="257" t="s">
        <v>103</v>
      </c>
      <c r="Q280" s="257"/>
      <c r="R280" s="257" t="s">
        <v>104</v>
      </c>
      <c r="S280" s="257"/>
      <c r="T280" s="257" t="s">
        <v>105</v>
      </c>
      <c r="U280" s="257"/>
      <c r="V280" s="257" t="s">
        <v>106</v>
      </c>
      <c r="W280" s="257"/>
      <c r="X280" s="257" t="s">
        <v>107</v>
      </c>
      <c r="Y280" s="258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2" t="s">
        <v>91</v>
      </c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199"/>
    </row>
    <row r="287" spans="1:38" s="172" customFormat="1" ht="15.75" thickBot="1">
      <c r="A287" s="171"/>
      <c r="B287" s="263" t="s">
        <v>96</v>
      </c>
      <c r="C287" s="257"/>
      <c r="D287" s="257" t="s">
        <v>97</v>
      </c>
      <c r="E287" s="257"/>
      <c r="F287" s="257" t="s">
        <v>98</v>
      </c>
      <c r="G287" s="257"/>
      <c r="H287" s="257" t="s">
        <v>99</v>
      </c>
      <c r="I287" s="257"/>
      <c r="J287" s="257" t="s">
        <v>100</v>
      </c>
      <c r="K287" s="257"/>
      <c r="L287" s="257" t="s">
        <v>101</v>
      </c>
      <c r="M287" s="257"/>
      <c r="N287" s="257" t="s">
        <v>102</v>
      </c>
      <c r="O287" s="257"/>
      <c r="P287" s="257" t="s">
        <v>103</v>
      </c>
      <c r="Q287" s="257"/>
      <c r="R287" s="257" t="s">
        <v>104</v>
      </c>
      <c r="S287" s="257"/>
      <c r="T287" s="257" t="s">
        <v>105</v>
      </c>
      <c r="U287" s="257"/>
      <c r="V287" s="257" t="s">
        <v>106</v>
      </c>
      <c r="W287" s="257"/>
      <c r="X287" s="257" t="s">
        <v>107</v>
      </c>
      <c r="Y287" s="258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2" t="s">
        <v>92</v>
      </c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</row>
    <row r="294" spans="1:38" s="172" customFormat="1" ht="15.75" thickBot="1">
      <c r="A294" s="171"/>
      <c r="B294" s="263" t="s">
        <v>96</v>
      </c>
      <c r="C294" s="257"/>
      <c r="D294" s="257" t="s">
        <v>97</v>
      </c>
      <c r="E294" s="257"/>
      <c r="F294" s="257" t="s">
        <v>98</v>
      </c>
      <c r="G294" s="257"/>
      <c r="H294" s="257" t="s">
        <v>99</v>
      </c>
      <c r="I294" s="257"/>
      <c r="J294" s="257" t="s">
        <v>100</v>
      </c>
      <c r="K294" s="257"/>
      <c r="L294" s="257" t="s">
        <v>101</v>
      </c>
      <c r="M294" s="257"/>
      <c r="N294" s="257" t="s">
        <v>102</v>
      </c>
      <c r="O294" s="257"/>
      <c r="P294" s="257" t="s">
        <v>103</v>
      </c>
      <c r="Q294" s="257"/>
      <c r="R294" s="257" t="s">
        <v>104</v>
      </c>
      <c r="S294" s="257"/>
      <c r="T294" s="257" t="s">
        <v>105</v>
      </c>
      <c r="U294" s="257"/>
      <c r="V294" s="257" t="s">
        <v>106</v>
      </c>
      <c r="W294" s="257"/>
      <c r="X294" s="257" t="s">
        <v>107</v>
      </c>
      <c r="Y294" s="258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2" t="s">
        <v>132</v>
      </c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</row>
    <row r="301" spans="1:38" s="172" customFormat="1" ht="15.75" thickBot="1">
      <c r="A301" s="171"/>
      <c r="B301" s="263" t="s">
        <v>96</v>
      </c>
      <c r="C301" s="257"/>
      <c r="D301" s="257" t="s">
        <v>97</v>
      </c>
      <c r="E301" s="257"/>
      <c r="F301" s="257" t="s">
        <v>98</v>
      </c>
      <c r="G301" s="257"/>
      <c r="H301" s="257" t="s">
        <v>99</v>
      </c>
      <c r="I301" s="257"/>
      <c r="J301" s="257" t="s">
        <v>100</v>
      </c>
      <c r="K301" s="257"/>
      <c r="L301" s="257" t="s">
        <v>101</v>
      </c>
      <c r="M301" s="257"/>
      <c r="N301" s="257" t="s">
        <v>102</v>
      </c>
      <c r="O301" s="257"/>
      <c r="P301" s="257" t="s">
        <v>103</v>
      </c>
      <c r="Q301" s="257"/>
      <c r="R301" s="257" t="s">
        <v>104</v>
      </c>
      <c r="S301" s="257"/>
      <c r="T301" s="257" t="s">
        <v>105</v>
      </c>
      <c r="U301" s="257"/>
      <c r="V301" s="257" t="s">
        <v>106</v>
      </c>
      <c r="W301" s="257"/>
      <c r="X301" s="257" t="s">
        <v>107</v>
      </c>
      <c r="Y301" s="258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2" t="s">
        <v>133</v>
      </c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</row>
    <row r="308" spans="1:38" s="172" customFormat="1" ht="15.75" thickBot="1">
      <c r="A308" s="171"/>
      <c r="B308" s="263" t="s">
        <v>96</v>
      </c>
      <c r="C308" s="257"/>
      <c r="D308" s="257" t="s">
        <v>97</v>
      </c>
      <c r="E308" s="257"/>
      <c r="F308" s="257" t="s">
        <v>98</v>
      </c>
      <c r="G308" s="257"/>
      <c r="H308" s="257" t="s">
        <v>99</v>
      </c>
      <c r="I308" s="257"/>
      <c r="J308" s="257" t="s">
        <v>100</v>
      </c>
      <c r="K308" s="257"/>
      <c r="L308" s="257" t="s">
        <v>101</v>
      </c>
      <c r="M308" s="257"/>
      <c r="N308" s="257" t="s">
        <v>102</v>
      </c>
      <c r="O308" s="257"/>
      <c r="P308" s="257" t="s">
        <v>103</v>
      </c>
      <c r="Q308" s="257"/>
      <c r="R308" s="257" t="s">
        <v>104</v>
      </c>
      <c r="S308" s="257"/>
      <c r="T308" s="257" t="s">
        <v>105</v>
      </c>
      <c r="U308" s="257"/>
      <c r="V308" s="257" t="s">
        <v>106</v>
      </c>
      <c r="W308" s="257"/>
      <c r="X308" s="257" t="s">
        <v>107</v>
      </c>
      <c r="Y308" s="258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2" t="s">
        <v>134</v>
      </c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</row>
    <row r="315" spans="1:25" ht="15.75" thickBot="1">
      <c r="A315" s="171"/>
      <c r="B315" s="263" t="s">
        <v>96</v>
      </c>
      <c r="C315" s="257"/>
      <c r="D315" s="257" t="s">
        <v>97</v>
      </c>
      <c r="E315" s="257"/>
      <c r="F315" s="257" t="s">
        <v>98</v>
      </c>
      <c r="G315" s="257"/>
      <c r="H315" s="257" t="s">
        <v>99</v>
      </c>
      <c r="I315" s="257"/>
      <c r="J315" s="257" t="s">
        <v>100</v>
      </c>
      <c r="K315" s="257"/>
      <c r="L315" s="257" t="s">
        <v>101</v>
      </c>
      <c r="M315" s="257"/>
      <c r="N315" s="257" t="s">
        <v>102</v>
      </c>
      <c r="O315" s="257"/>
      <c r="P315" s="257" t="s">
        <v>103</v>
      </c>
      <c r="Q315" s="257"/>
      <c r="R315" s="257" t="s">
        <v>104</v>
      </c>
      <c r="S315" s="257"/>
      <c r="T315" s="257" t="s">
        <v>105</v>
      </c>
      <c r="U315" s="257"/>
      <c r="V315" s="257" t="s">
        <v>106</v>
      </c>
      <c r="W315" s="257"/>
      <c r="X315" s="257" t="s">
        <v>107</v>
      </c>
      <c r="Y315" s="258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2" t="s">
        <v>135</v>
      </c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3" t="s">
        <v>96</v>
      </c>
      <c r="C322" s="257"/>
      <c r="D322" s="257" t="s">
        <v>97</v>
      </c>
      <c r="E322" s="257"/>
      <c r="F322" s="257" t="s">
        <v>98</v>
      </c>
      <c r="G322" s="257"/>
      <c r="H322" s="257" t="s">
        <v>99</v>
      </c>
      <c r="I322" s="257"/>
      <c r="J322" s="257" t="s">
        <v>100</v>
      </c>
      <c r="K322" s="257"/>
      <c r="L322" s="257" t="s">
        <v>101</v>
      </c>
      <c r="M322" s="257"/>
      <c r="N322" s="257" t="s">
        <v>102</v>
      </c>
      <c r="O322" s="257"/>
      <c r="P322" s="257" t="s">
        <v>103</v>
      </c>
      <c r="Q322" s="257"/>
      <c r="R322" s="257" t="s">
        <v>104</v>
      </c>
      <c r="S322" s="257"/>
      <c r="T322" s="257" t="s">
        <v>105</v>
      </c>
      <c r="U322" s="257"/>
      <c r="V322" s="257" t="s">
        <v>106</v>
      </c>
      <c r="W322" s="257"/>
      <c r="X322" s="257" t="s">
        <v>107</v>
      </c>
      <c r="Y322" s="258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2" t="s">
        <v>136</v>
      </c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3" t="s">
        <v>96</v>
      </c>
      <c r="C329" s="257"/>
      <c r="D329" s="257" t="s">
        <v>97</v>
      </c>
      <c r="E329" s="257"/>
      <c r="F329" s="257" t="s">
        <v>98</v>
      </c>
      <c r="G329" s="257"/>
      <c r="H329" s="257" t="s">
        <v>99</v>
      </c>
      <c r="I329" s="257"/>
      <c r="J329" s="257" t="s">
        <v>100</v>
      </c>
      <c r="K329" s="257"/>
      <c r="L329" s="257" t="s">
        <v>101</v>
      </c>
      <c r="M329" s="257"/>
      <c r="N329" s="257" t="s">
        <v>102</v>
      </c>
      <c r="O329" s="257"/>
      <c r="P329" s="257" t="s">
        <v>103</v>
      </c>
      <c r="Q329" s="257"/>
      <c r="R329" s="257" t="s">
        <v>104</v>
      </c>
      <c r="S329" s="257"/>
      <c r="T329" s="257" t="s">
        <v>105</v>
      </c>
      <c r="U329" s="257"/>
      <c r="V329" s="257" t="s">
        <v>106</v>
      </c>
      <c r="W329" s="257"/>
      <c r="X329" s="257" t="s">
        <v>107</v>
      </c>
      <c r="Y329" s="258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2" t="s">
        <v>137</v>
      </c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3" t="s">
        <v>96</v>
      </c>
      <c r="C336" s="257"/>
      <c r="D336" s="257" t="s">
        <v>97</v>
      </c>
      <c r="E336" s="257"/>
      <c r="F336" s="257" t="s">
        <v>98</v>
      </c>
      <c r="G336" s="257"/>
      <c r="H336" s="257" t="s">
        <v>99</v>
      </c>
      <c r="I336" s="257"/>
      <c r="J336" s="257" t="s">
        <v>100</v>
      </c>
      <c r="K336" s="257"/>
      <c r="L336" s="257" t="s">
        <v>101</v>
      </c>
      <c r="M336" s="257"/>
      <c r="N336" s="257" t="s">
        <v>102</v>
      </c>
      <c r="O336" s="257"/>
      <c r="P336" s="257" t="s">
        <v>103</v>
      </c>
      <c r="Q336" s="257"/>
      <c r="R336" s="257" t="s">
        <v>104</v>
      </c>
      <c r="S336" s="257"/>
      <c r="T336" s="257" t="s">
        <v>105</v>
      </c>
      <c r="U336" s="257"/>
      <c r="V336" s="257" t="s">
        <v>106</v>
      </c>
      <c r="W336" s="257"/>
      <c r="X336" s="257" t="s">
        <v>107</v>
      </c>
      <c r="Y336" s="258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2" t="s">
        <v>138</v>
      </c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3" t="s">
        <v>96</v>
      </c>
      <c r="C343" s="257"/>
      <c r="D343" s="257" t="s">
        <v>97</v>
      </c>
      <c r="E343" s="257"/>
      <c r="F343" s="257" t="s">
        <v>98</v>
      </c>
      <c r="G343" s="257"/>
      <c r="H343" s="257" t="s">
        <v>99</v>
      </c>
      <c r="I343" s="257"/>
      <c r="J343" s="257" t="s">
        <v>100</v>
      </c>
      <c r="K343" s="257"/>
      <c r="L343" s="257" t="s">
        <v>101</v>
      </c>
      <c r="M343" s="257"/>
      <c r="N343" s="257" t="s">
        <v>102</v>
      </c>
      <c r="O343" s="257"/>
      <c r="P343" s="257" t="s">
        <v>103</v>
      </c>
      <c r="Q343" s="257"/>
      <c r="R343" s="257" t="s">
        <v>104</v>
      </c>
      <c r="S343" s="257"/>
      <c r="T343" s="257" t="s">
        <v>105</v>
      </c>
      <c r="U343" s="257"/>
      <c r="V343" s="257" t="s">
        <v>106</v>
      </c>
      <c r="W343" s="257"/>
      <c r="X343" s="257" t="s">
        <v>107</v>
      </c>
      <c r="Y343" s="258"/>
    </row>
    <row r="344" spans="1:25" s="201" customFormat="1" ht="14.25">
      <c r="A344" s="175" t="s">
        <v>114</v>
      </c>
      <c r="B344" s="184" t="s">
        <v>118</v>
      </c>
      <c r="C344" s="190"/>
      <c r="D344" s="184" t="s">
        <v>118</v>
      </c>
      <c r="E344" s="193"/>
      <c r="F344" s="184" t="s">
        <v>118</v>
      </c>
      <c r="G344" s="193"/>
      <c r="H344" s="193"/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 t="s">
        <v>118</v>
      </c>
      <c r="E345" s="193"/>
      <c r="F345" s="184" t="s">
        <v>118</v>
      </c>
      <c r="G345" s="193"/>
      <c r="H345" s="193"/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C185/C177*100-100</f>
        <v>-21.400602174693063</v>
      </c>
      <c r="C346" s="174"/>
      <c r="D346" s="256">
        <f>E185/E177*100-100</f>
        <v>-13.581167060534455</v>
      </c>
      <c r="E346" s="191"/>
      <c r="F346" s="256">
        <f>G185/G177*100-100</f>
        <v>-1.0570666865526874</v>
      </c>
      <c r="G346" s="191"/>
      <c r="H346" s="191"/>
      <c r="I346" s="174"/>
      <c r="J346" s="191"/>
      <c r="K346" s="191"/>
      <c r="L346" s="191"/>
      <c r="M346" s="191"/>
      <c r="N346" s="191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256">
        <f>E186/E178*100-100</f>
        <v>37.551355792933435</v>
      </c>
      <c r="E347" s="193"/>
      <c r="F347" s="256">
        <f>G186/G178*100-100</f>
        <v>33.29113924050634</v>
      </c>
      <c r="G347" s="193"/>
      <c r="H347" s="193"/>
      <c r="I347" s="190"/>
      <c r="J347" s="193"/>
      <c r="K347" s="193"/>
      <c r="L347" s="193"/>
      <c r="M347" s="193"/>
      <c r="N347" s="193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N181:O181"/>
    <mergeCell ref="P181:Q181"/>
    <mergeCell ref="R181:S181"/>
    <mergeCell ref="T181:U181"/>
    <mergeCell ref="V181:W181"/>
    <mergeCell ref="X181:Y181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165:O165"/>
    <mergeCell ref="P165:Q165"/>
    <mergeCell ref="R165:S165"/>
    <mergeCell ref="T165:U165"/>
    <mergeCell ref="V165:W165"/>
    <mergeCell ref="X165:Y165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B315:C315"/>
    <mergeCell ref="D315:E315"/>
    <mergeCell ref="F315:G315"/>
    <mergeCell ref="H315:I315"/>
    <mergeCell ref="J315:K315"/>
    <mergeCell ref="L315:M315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D141:E141"/>
    <mergeCell ref="F141:G141"/>
    <mergeCell ref="H141:I141"/>
    <mergeCell ref="J141:K141"/>
    <mergeCell ref="N141:O141"/>
    <mergeCell ref="P141:Q141"/>
    <mergeCell ref="B301:C301"/>
    <mergeCell ref="D301:E301"/>
    <mergeCell ref="F301:G301"/>
    <mergeCell ref="H301:I301"/>
    <mergeCell ref="J301:K301"/>
    <mergeCell ref="P301:Q30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H224:I224"/>
    <mergeCell ref="D217:E217"/>
    <mergeCell ref="F217:G217"/>
    <mergeCell ref="H217:I217"/>
    <mergeCell ref="J217:K217"/>
    <mergeCell ref="H231:I231"/>
    <mergeCell ref="J231:K231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M1">
      <selection activeCell="BM10" sqref="BM10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>
        <v>56.6</v>
      </c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>
        <f t="shared" si="5"/>
        <v>42.92929292929293</v>
      </c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>
        <v>97.8</v>
      </c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>
        <f t="shared" si="5"/>
        <v>41.53400868306802</v>
      </c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/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/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/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/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/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/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>AQ8+AQ7</f>
        <v>102.2</v>
      </c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>
        <f>(AQ24-AP24)/AP24*100</f>
        <v>50.73746312684367</v>
      </c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>
        <f>AQ24+AQ9</f>
        <v>200</v>
      </c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>
        <f>(AQ25-AP25)/AP25*100</f>
        <v>46.0920379839299</v>
      </c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5" ref="T26:Y26">(T10+T9+T8+T7)</f>
        <v>127.70987880254201</v>
      </c>
      <c r="U26" s="13">
        <f t="shared" si="55"/>
        <v>218.20528299999998</v>
      </c>
      <c r="V26" s="13">
        <f t="shared" si="55"/>
        <v>157.92809197511514</v>
      </c>
      <c r="W26" s="13">
        <f t="shared" si="55"/>
        <v>269.836165582471</v>
      </c>
      <c r="X26" s="13">
        <f t="shared" si="55"/>
        <v>140.1475119602901</v>
      </c>
      <c r="Y26" s="13">
        <f t="shared" si="55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6" ref="AF26:AM26">AF7+AF10+AF9+AF8</f>
        <v>167.095727</v>
      </c>
      <c r="AG26" s="66">
        <f t="shared" si="56"/>
        <v>285.5</v>
      </c>
      <c r="AH26" s="66">
        <f t="shared" si="56"/>
        <v>209.35250979999998</v>
      </c>
      <c r="AI26" s="66">
        <f t="shared" si="56"/>
        <v>357.70000000000005</v>
      </c>
      <c r="AJ26" s="66">
        <f t="shared" si="56"/>
        <v>223.867305</v>
      </c>
      <c r="AK26" s="66">
        <f t="shared" si="56"/>
        <v>382.5</v>
      </c>
      <c r="AL26" s="66">
        <f t="shared" si="56"/>
        <v>23.1768504</v>
      </c>
      <c r="AM26" s="66">
        <f t="shared" si="56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/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/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7" ref="P27:V27">(P7+P8+P11+P10+P9)</f>
        <v>258.87133142282</v>
      </c>
      <c r="Q27" s="13">
        <f t="shared" si="57"/>
        <v>442.30793000000006</v>
      </c>
      <c r="R27" s="13">
        <f t="shared" si="57"/>
        <v>228.49197568600596</v>
      </c>
      <c r="S27" s="13">
        <f>(S7+S8+S11+S10+S9)</f>
        <v>390.40171899999996</v>
      </c>
      <c r="T27" s="13">
        <f t="shared" si="57"/>
        <v>224.143537940328</v>
      </c>
      <c r="U27" s="13">
        <f t="shared" si="57"/>
        <v>382.97197200000005</v>
      </c>
      <c r="V27" s="13">
        <f t="shared" si="57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8" ref="AA27:AI27">AA11+AA10+AA9+AA8+AA7</f>
        <v>437.7</v>
      </c>
      <c r="AB27" s="65">
        <f t="shared" si="58"/>
        <v>278.297787</v>
      </c>
      <c r="AC27" s="65">
        <f t="shared" si="58"/>
        <v>475.5</v>
      </c>
      <c r="AD27" s="65">
        <f t="shared" si="58"/>
        <v>276.1908006</v>
      </c>
      <c r="AE27" s="65">
        <f t="shared" si="58"/>
        <v>471.9</v>
      </c>
      <c r="AF27" s="65">
        <f>AF11+AF10+AF9+AF8+AF7</f>
        <v>310.31227479999995</v>
      </c>
      <c r="AG27" s="65">
        <f t="shared" si="58"/>
        <v>530.2</v>
      </c>
      <c r="AH27" s="65">
        <f t="shared" si="58"/>
        <v>379.95988079999995</v>
      </c>
      <c r="AI27" s="65">
        <f t="shared" si="58"/>
        <v>649.2</v>
      </c>
      <c r="AJ27" s="65">
        <f aca="true" t="shared" si="59" ref="AJ27:AP27">AJ11+AJ10+AJ9+AJ8+AJ7</f>
        <v>396.34755279999996</v>
      </c>
      <c r="AK27" s="65">
        <f t="shared" si="59"/>
        <v>677.2</v>
      </c>
      <c r="AL27" s="65">
        <f t="shared" si="59"/>
        <v>23.1768504</v>
      </c>
      <c r="AM27" s="65">
        <f t="shared" si="59"/>
        <v>652.8000000000001</v>
      </c>
      <c r="AN27" s="65">
        <f t="shared" si="59"/>
        <v>115.3</v>
      </c>
      <c r="AO27" s="65">
        <f t="shared" si="59"/>
        <v>123</v>
      </c>
      <c r="AP27" s="65">
        <f t="shared" si="59"/>
        <v>543.0000000000001</v>
      </c>
      <c r="AQ27" s="65"/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/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0" ref="T28:Y28">(T8+T9+T12+T11+T10+T7)</f>
        <v>338.4492483713664</v>
      </c>
      <c r="U28" s="13">
        <f t="shared" si="60"/>
        <v>578.2748736</v>
      </c>
      <c r="V28" s="13">
        <f t="shared" si="60"/>
        <v>396.17682854834766</v>
      </c>
      <c r="W28" s="13">
        <f t="shared" si="60"/>
        <v>676.9083002975491</v>
      </c>
      <c r="X28" s="13">
        <f t="shared" si="60"/>
        <v>414.5039645292597</v>
      </c>
      <c r="Y28" s="13">
        <f t="shared" si="60"/>
        <v>708.2220712508324</v>
      </c>
      <c r="Z28" s="13">
        <f>(Z8+Z9+Z12+Z11+Z10+Z7)</f>
        <v>408.22861499999993</v>
      </c>
      <c r="AA28" s="65">
        <f aca="true" t="shared" si="61" ref="AA28:AI28">AA12+AA11+AA10+AA9+AA8+AA7</f>
        <v>697.4999999999999</v>
      </c>
      <c r="AB28" s="65">
        <f t="shared" si="61"/>
        <v>455.7528638</v>
      </c>
      <c r="AC28" s="65">
        <f t="shared" si="61"/>
        <v>778.6999999999999</v>
      </c>
      <c r="AD28" s="65">
        <f t="shared" si="61"/>
        <v>427.7767665999999</v>
      </c>
      <c r="AE28" s="65">
        <f t="shared" si="61"/>
        <v>730.9</v>
      </c>
      <c r="AF28" s="65">
        <f>AF12+AF11+AF10+AF9+AF8+AF7</f>
        <v>486.4797487999999</v>
      </c>
      <c r="AG28" s="65">
        <f t="shared" si="61"/>
        <v>831.2</v>
      </c>
      <c r="AH28" s="65">
        <f t="shared" si="61"/>
        <v>583.1670136</v>
      </c>
      <c r="AI28" s="65">
        <f t="shared" si="61"/>
        <v>996.4000000000001</v>
      </c>
      <c r="AJ28" s="65">
        <f aca="true" t="shared" si="62" ref="AJ28:AP28">AJ12+AJ11+AJ10+AJ9+AJ8+AJ7</f>
        <v>605.7000626</v>
      </c>
      <c r="AK28" s="65">
        <f t="shared" si="62"/>
        <v>1034.9</v>
      </c>
      <c r="AL28" s="65">
        <f t="shared" si="62"/>
        <v>23.1768504</v>
      </c>
      <c r="AM28" s="65">
        <f t="shared" si="62"/>
        <v>1003.2</v>
      </c>
      <c r="AN28" s="65">
        <f t="shared" si="62"/>
        <v>122.00000000000001</v>
      </c>
      <c r="AO28" s="65">
        <f t="shared" si="62"/>
        <v>258.8</v>
      </c>
      <c r="AP28" s="65">
        <f t="shared" si="62"/>
        <v>835.7000000000002</v>
      </c>
      <c r="AQ28" s="65"/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/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3" ref="AF29:AM29">AF7+AF13+AF12+AF11+AF10+AF9+AF8</f>
        <v>721.8769516</v>
      </c>
      <c r="AG29" s="65">
        <f t="shared" si="63"/>
        <v>1233.4</v>
      </c>
      <c r="AH29" s="65">
        <f t="shared" si="63"/>
        <v>832.3181554</v>
      </c>
      <c r="AI29" s="65">
        <f t="shared" si="63"/>
        <v>1422.0999999999997</v>
      </c>
      <c r="AJ29" s="65">
        <f t="shared" si="63"/>
        <v>855.3779509999998</v>
      </c>
      <c r="AK29" s="65">
        <f t="shared" si="63"/>
        <v>1461.5000000000002</v>
      </c>
      <c r="AL29" s="65">
        <f t="shared" si="63"/>
        <v>23.1768504</v>
      </c>
      <c r="AM29" s="65">
        <f t="shared" si="63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4" ref="T30:Y30">(T8+T9+T10+T11+T14+T13+T12+T7)</f>
        <v>614.8142112966424</v>
      </c>
      <c r="U30" s="13">
        <f t="shared" si="64"/>
        <v>1050.4724476000001</v>
      </c>
      <c r="V30" s="13">
        <f t="shared" si="64"/>
        <v>713.0690864731317</v>
      </c>
      <c r="W30" s="13">
        <f t="shared" si="64"/>
        <v>1218.3508689487858</v>
      </c>
      <c r="X30" s="13">
        <f>(X8+X9+X10+X11+X14+X13+X12+X7)</f>
        <v>773.6455012030214</v>
      </c>
      <c r="Y30" s="13">
        <f t="shared" si="64"/>
        <v>1321.8518184696763</v>
      </c>
      <c r="Z30" s="13">
        <f>(Z8+Z9+Z10+Z11+Z14+Z13+Z12+Z7)</f>
        <v>810.9556544</v>
      </c>
      <c r="AA30" s="65">
        <f aca="true" t="shared" si="65" ref="AA30:AI30">AA14+AA13+AA12+AA11+AA10+AA9+AA8+AA7</f>
        <v>1385.6000000000001</v>
      </c>
      <c r="AB30" s="65">
        <f t="shared" si="65"/>
        <v>833.5472308</v>
      </c>
      <c r="AC30" s="65">
        <f t="shared" si="65"/>
        <v>1424.2</v>
      </c>
      <c r="AD30" s="65">
        <f t="shared" si="65"/>
        <v>837.8197309999999</v>
      </c>
      <c r="AE30" s="65">
        <f t="shared" si="65"/>
        <v>1431.5000000000002</v>
      </c>
      <c r="AF30" s="65">
        <f t="shared" si="65"/>
        <v>951.4214143999999</v>
      </c>
      <c r="AG30" s="65">
        <f t="shared" si="65"/>
        <v>1625.6000000000001</v>
      </c>
      <c r="AH30" s="65">
        <f t="shared" si="65"/>
        <v>1080.2402218</v>
      </c>
      <c r="AI30" s="65">
        <f t="shared" si="65"/>
        <v>1845.6999999999998</v>
      </c>
      <c r="AJ30" s="65">
        <f aca="true" t="shared" si="66" ref="AJ30:AO30">AJ14+AJ13+AJ12+AJ11+AJ10+AJ9+AJ8+AJ7</f>
        <v>1105.9922778</v>
      </c>
      <c r="AK30" s="65">
        <f t="shared" si="66"/>
        <v>1889.7000000000003</v>
      </c>
      <c r="AL30" s="65">
        <f t="shared" si="66"/>
        <v>23.1768504</v>
      </c>
      <c r="AM30" s="65">
        <f t="shared" si="66"/>
        <v>1856.7999999999997</v>
      </c>
      <c r="AN30" s="65">
        <f t="shared" si="66"/>
        <v>235.60000000000002</v>
      </c>
      <c r="AO30" s="65">
        <f t="shared" si="66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7" ref="T31:Y31">(T9+T10+T11+T12+T15+T14+T13+T8+T7)</f>
        <v>743.8793973955044</v>
      </c>
      <c r="U31" s="13">
        <f t="shared" si="67"/>
        <v>1270.9934105999998</v>
      </c>
      <c r="V31" s="13">
        <f t="shared" si="67"/>
        <v>851.0728254640777</v>
      </c>
      <c r="W31" s="13">
        <f t="shared" si="67"/>
        <v>1454.1442563040177</v>
      </c>
      <c r="X31" s="13">
        <f>(X9+X10+X11+X12+X15+X14+X13+X8+X7)</f>
        <v>943.295504213725</v>
      </c>
      <c r="Y31" s="13">
        <f t="shared" si="67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8" ref="AF31:AO31">AF7+AF15+AF14+AF13+AF12+AF11+AF10+AF9+AF8</f>
        <v>1148.7172798000001</v>
      </c>
      <c r="AG31" s="65">
        <f t="shared" si="68"/>
        <v>1962.7000000000003</v>
      </c>
      <c r="AH31" s="65">
        <f t="shared" si="68"/>
        <v>1297.3768758</v>
      </c>
      <c r="AI31" s="65">
        <f t="shared" si="68"/>
        <v>2216.7</v>
      </c>
      <c r="AJ31" s="65">
        <f t="shared" si="68"/>
        <v>1327.6940690000001</v>
      </c>
      <c r="AK31" s="65">
        <f t="shared" si="68"/>
        <v>2268.5</v>
      </c>
      <c r="AL31" s="65">
        <f t="shared" si="68"/>
        <v>23.1768504</v>
      </c>
      <c r="AM31" s="65">
        <f t="shared" si="68"/>
        <v>2234</v>
      </c>
      <c r="AN31" s="65">
        <f t="shared" si="68"/>
        <v>298.9</v>
      </c>
      <c r="AO31" s="65">
        <f t="shared" si="68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9" ref="P32:W32">(P8+P9+P10+P11+P12+P13+P16+P15+P14+P7)</f>
        <v>976.7109306988959</v>
      </c>
      <c r="Q32" s="13">
        <f t="shared" si="69"/>
        <v>1668.8097039999998</v>
      </c>
      <c r="R32" s="13">
        <f t="shared" si="69"/>
        <v>813.278231745366</v>
      </c>
      <c r="S32" s="13">
        <f>(S8+S9+S10+S11+S12+S13+S16+S15+S14+S7)</f>
        <v>1389.5683589999999</v>
      </c>
      <c r="T32" s="13">
        <f t="shared" si="69"/>
        <v>846.6068408761964</v>
      </c>
      <c r="U32" s="13">
        <f t="shared" si="69"/>
        <v>1446.5136685999998</v>
      </c>
      <c r="V32" s="13">
        <f t="shared" si="69"/>
        <v>961.5490210407158</v>
      </c>
      <c r="W32" s="13">
        <f t="shared" si="6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0" ref="AB32:AI32">AB7+AB16+AB15+AB14+AB13+AB12+AB11+AB10+AB9+AB8</f>
        <v>1120.6241277999998</v>
      </c>
      <c r="AC32" s="65">
        <f t="shared" si="70"/>
        <v>1914.7</v>
      </c>
      <c r="AD32" s="65">
        <f t="shared" si="70"/>
        <v>1157.4378623999999</v>
      </c>
      <c r="AE32" s="65">
        <f t="shared" si="70"/>
        <v>1977.6</v>
      </c>
      <c r="AF32" s="65">
        <f t="shared" si="70"/>
        <v>1304.4001638</v>
      </c>
      <c r="AG32" s="65">
        <f t="shared" si="70"/>
        <v>2228.7000000000003</v>
      </c>
      <c r="AH32" s="65">
        <f t="shared" si="70"/>
        <v>1459.5563012000002</v>
      </c>
      <c r="AI32" s="65">
        <f t="shared" si="70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1" ref="P33:U33">(P9+P10+P11+P12+P13+P14+P17+P16+P15+P8+P7)</f>
        <v>1019.0807217144599</v>
      </c>
      <c r="Q33" s="13">
        <f t="shared" si="71"/>
        <v>1741.2027899999998</v>
      </c>
      <c r="R33" s="13">
        <f t="shared" si="71"/>
        <v>848.9822400194461</v>
      </c>
      <c r="S33" s="13">
        <f>(S9+S10+S11+S12+S13+S14+S17+S16+S15+S8+S7)</f>
        <v>1450.5722790000002</v>
      </c>
      <c r="T33" s="13">
        <f t="shared" si="71"/>
        <v>883.1395309983145</v>
      </c>
      <c r="U33" s="13">
        <f t="shared" si="7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2" ref="AA33:AI33">AA17+AA16+AA15+AA14+AA13+AA12+AA11+AA10+AA9+AA8+AA7</f>
        <v>2044.8000000000002</v>
      </c>
      <c r="AB33" s="65">
        <f t="shared" si="72"/>
        <v>1158.6669377999997</v>
      </c>
      <c r="AC33" s="65">
        <f t="shared" si="72"/>
        <v>1979.7</v>
      </c>
      <c r="AD33" s="65">
        <f t="shared" si="72"/>
        <v>1205.371803</v>
      </c>
      <c r="AE33" s="65">
        <f t="shared" si="72"/>
        <v>2059.5</v>
      </c>
      <c r="AF33" s="65">
        <f t="shared" si="72"/>
        <v>1353.4461250000002</v>
      </c>
      <c r="AG33" s="65">
        <f t="shared" si="72"/>
        <v>2312.5</v>
      </c>
      <c r="AH33" s="65">
        <f t="shared" si="72"/>
        <v>1511.9383242000004</v>
      </c>
      <c r="AI33" s="65">
        <f t="shared" si="72"/>
        <v>2583.3</v>
      </c>
      <c r="AJ33" s="65">
        <f aca="true" t="shared" si="73" ref="AJ33:AP33">AJ17+AJ16+AJ15+AJ14+AJ13+AJ12+AJ11+AJ10+AJ9+AJ8+AJ7</f>
        <v>1553.4342508</v>
      </c>
      <c r="AK33" s="65">
        <f t="shared" si="73"/>
        <v>2654.2000000000003</v>
      </c>
      <c r="AL33" s="65">
        <f t="shared" si="73"/>
        <v>23.1768504</v>
      </c>
      <c r="AM33" s="65">
        <f t="shared" si="73"/>
        <v>2628.3999999999996</v>
      </c>
      <c r="AN33" s="65">
        <f t="shared" si="73"/>
        <v>382.9</v>
      </c>
      <c r="AO33" s="65">
        <f t="shared" si="73"/>
        <v>1459.6</v>
      </c>
      <c r="AP33" s="65">
        <f t="shared" si="73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4" ref="P34:AI34">(P7+P10+P11+P12+P13+P14+P15+P18+P17+P16+P9+P8)</f>
        <v>1049.2716203938219</v>
      </c>
      <c r="Q34" s="213">
        <f t="shared" si="74"/>
        <v>1792.787003</v>
      </c>
      <c r="R34" s="213">
        <f t="shared" si="74"/>
        <v>873.9582519591461</v>
      </c>
      <c r="S34" s="213">
        <f t="shared" si="74"/>
        <v>1493.2463290000003</v>
      </c>
      <c r="T34" s="213">
        <f t="shared" si="74"/>
        <v>907.0581260611184</v>
      </c>
      <c r="U34" s="213">
        <f t="shared" si="74"/>
        <v>1549.8008216</v>
      </c>
      <c r="V34" s="213">
        <f t="shared" si="74"/>
        <v>1023.8231227845956</v>
      </c>
      <c r="W34" s="213">
        <f t="shared" si="74"/>
        <v>1749.3056633040178</v>
      </c>
      <c r="X34" s="213">
        <f t="shared" si="74"/>
        <v>1128.2061352772917</v>
      </c>
      <c r="Y34" s="213">
        <f t="shared" si="74"/>
        <v>1927.654628904226</v>
      </c>
      <c r="Z34" s="213">
        <f t="shared" si="74"/>
        <v>1218.7745776</v>
      </c>
      <c r="AA34" s="213">
        <f t="shared" si="74"/>
        <v>2082.4000000000005</v>
      </c>
      <c r="AB34" s="213">
        <f t="shared" si="74"/>
        <v>1184.2434115999997</v>
      </c>
      <c r="AC34" s="213">
        <f t="shared" si="74"/>
        <v>2023.3999999999996</v>
      </c>
      <c r="AD34" s="213">
        <f t="shared" si="74"/>
        <v>1236.1572153999996</v>
      </c>
      <c r="AE34" s="213">
        <f t="shared" si="74"/>
        <v>2112.1</v>
      </c>
      <c r="AF34" s="213">
        <f t="shared" si="74"/>
        <v>1383.2365716</v>
      </c>
      <c r="AG34" s="213">
        <f t="shared" si="74"/>
        <v>2363.4000000000005</v>
      </c>
      <c r="AH34" s="213">
        <f t="shared" si="74"/>
        <v>1544.5966133999998</v>
      </c>
      <c r="AI34" s="213">
        <f t="shared" si="74"/>
        <v>2639.1</v>
      </c>
      <c r="AJ34" s="213">
        <f aca="true" t="shared" si="75" ref="AJ34:AP34">(AJ7+AJ10+AJ11+AJ12+AJ13+AJ14+AJ15+AJ18+AJ17+AJ16+AJ9+AJ8)</f>
        <v>1586.4437044</v>
      </c>
      <c r="AK34" s="213">
        <f t="shared" si="75"/>
        <v>2710.6000000000004</v>
      </c>
      <c r="AL34" s="213">
        <f t="shared" si="75"/>
        <v>23.1768504</v>
      </c>
      <c r="AM34" s="213">
        <f t="shared" si="75"/>
        <v>2683</v>
      </c>
      <c r="AN34" s="213">
        <f t="shared" si="75"/>
        <v>392</v>
      </c>
      <c r="AO34" s="213">
        <f t="shared" si="75"/>
        <v>1513.6000000000001</v>
      </c>
      <c r="AP34" s="213">
        <f t="shared" si="75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5 BM8:BM9 AQ25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G26" sqref="BG26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>
        <v>550.1</v>
      </c>
      <c r="AM8" s="55">
        <v>475.39</v>
      </c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>
        <f>(AM8-AL8)/AL8*100</f>
        <v>-13.581167060534455</v>
      </c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>
        <v>536.39</v>
      </c>
      <c r="AM9" s="55">
        <v>530.72</v>
      </c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>
        <f>(AM9-AL9)/AL9*100</f>
        <v>-1.0570666865526872</v>
      </c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55"/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/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55"/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/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 t="s">
        <v>118</v>
      </c>
      <c r="AM12" s="55"/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/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3" ref="BE13:BE19">(AK13-AJ13)/AJ13*100</f>
        <v>26.356909152065576</v>
      </c>
      <c r="BF13" s="66">
        <f aca="true" t="shared" si="34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3"/>
        <v>24.16508998107979</v>
      </c>
      <c r="BF14" s="66">
        <f t="shared" si="34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3"/>
        <v>9.02835236361631</v>
      </c>
      <c r="BF15" s="66">
        <f t="shared" si="34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3"/>
        <v>3.1654638772373276</v>
      </c>
      <c r="BF16" s="66">
        <f t="shared" si="34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3"/>
        <v>-5.757877995525248</v>
      </c>
      <c r="BF17" s="66">
        <f t="shared" si="34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3"/>
        <v>-40.75999142857143</v>
      </c>
      <c r="BF18" s="66">
        <f t="shared" si="34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5" ref="C19:N19">SUM(C7:C18)/12</f>
        <v>730.5438706201427</v>
      </c>
      <c r="D19" s="58">
        <f t="shared" si="35"/>
        <v>401.40833333333336</v>
      </c>
      <c r="E19" s="58">
        <f t="shared" si="35"/>
        <v>685.8468569137418</v>
      </c>
      <c r="F19" s="58">
        <f t="shared" si="35"/>
        <v>391.9683333333334</v>
      </c>
      <c r="G19" s="58">
        <f t="shared" si="35"/>
        <v>669.7176593071507</v>
      </c>
      <c r="H19" s="58">
        <f t="shared" si="35"/>
        <v>410.56</v>
      </c>
      <c r="I19" s="58">
        <f t="shared" si="35"/>
        <v>701.4834077714027</v>
      </c>
      <c r="J19" s="58">
        <f t="shared" si="35"/>
        <v>427.37416666666667</v>
      </c>
      <c r="K19" s="58">
        <f t="shared" si="35"/>
        <v>730.2121171736086</v>
      </c>
      <c r="L19" s="58">
        <f t="shared" si="35"/>
        <v>419.05423308666667</v>
      </c>
      <c r="M19" s="58">
        <f>SUM(M7:M18)/12</f>
        <v>715.9966666666666</v>
      </c>
      <c r="N19" s="58">
        <f t="shared" si="35"/>
        <v>397.0703661899999</v>
      </c>
      <c r="O19" s="58">
        <f aca="true" t="shared" si="36" ref="O19:X19">SUM(O7:O18)/12</f>
        <v>678.4350000000001</v>
      </c>
      <c r="P19" s="58">
        <f t="shared" si="36"/>
        <v>402.6073604515557</v>
      </c>
      <c r="Q19" s="58">
        <f t="shared" si="36"/>
        <v>687.8955163761857</v>
      </c>
      <c r="R19" s="58">
        <f t="shared" si="36"/>
        <v>411.7144027708887</v>
      </c>
      <c r="S19" s="58">
        <f t="shared" si="36"/>
        <v>703.4558220096719</v>
      </c>
      <c r="T19" s="58">
        <f t="shared" si="36"/>
        <v>432.8574145555071</v>
      </c>
      <c r="U19" s="58">
        <f t="shared" si="36"/>
        <v>739.5808024199042</v>
      </c>
      <c r="V19" s="58">
        <f t="shared" si="36"/>
        <v>468.09473276199805</v>
      </c>
      <c r="W19" s="58">
        <f t="shared" si="36"/>
        <v>799.787335097746</v>
      </c>
      <c r="X19" s="58">
        <f t="shared" si="36"/>
        <v>466.5017765092776</v>
      </c>
      <c r="Y19" s="58">
        <f aca="true" t="shared" si="37" ref="Y19:AL19">SUM(Y7:Y18)/12</f>
        <v>797.0656077482982</v>
      </c>
      <c r="Z19" s="58">
        <f t="shared" si="37"/>
        <v>437.58400792666663</v>
      </c>
      <c r="AA19" s="58">
        <f t="shared" si="37"/>
        <v>747.6566666666668</v>
      </c>
      <c r="AB19" s="58">
        <f t="shared" si="37"/>
        <v>402.7406957933333</v>
      </c>
      <c r="AC19" s="58">
        <f t="shared" si="37"/>
        <v>688.1233333333334</v>
      </c>
      <c r="AD19" s="58">
        <f t="shared" si="37"/>
        <v>393.9957267766667</v>
      </c>
      <c r="AE19" s="58">
        <f t="shared" si="37"/>
        <v>673.1816666666667</v>
      </c>
      <c r="AF19" s="58">
        <f t="shared" si="37"/>
        <v>372.3918002516666</v>
      </c>
      <c r="AG19" s="58">
        <f t="shared" si="37"/>
        <v>636.2691666666667</v>
      </c>
      <c r="AH19" s="58">
        <f t="shared" si="37"/>
        <v>0</v>
      </c>
      <c r="AI19" s="58">
        <f>SUM(AI7:AI18)/12</f>
        <v>620.555</v>
      </c>
      <c r="AJ19" s="249">
        <f t="shared" si="37"/>
        <v>553.804844839293</v>
      </c>
      <c r="AK19" s="249">
        <f t="shared" si="37"/>
        <v>375.9683333333333</v>
      </c>
      <c r="AL19" s="249">
        <f t="shared" si="37"/>
        <v>521.7058333333333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3"/>
        <v>-32.11176521172644</v>
      </c>
      <c r="BF19" s="59">
        <f t="shared" si="34"/>
        <v>38.76323803866461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8" ref="T23:AA23">T7</f>
        <v>368.48265766</v>
      </c>
      <c r="U23" s="65">
        <f t="shared" si="38"/>
        <v>629.59</v>
      </c>
      <c r="V23" s="65">
        <f t="shared" si="38"/>
        <v>427.52509878</v>
      </c>
      <c r="W23" s="65">
        <f t="shared" si="38"/>
        <v>730.47</v>
      </c>
      <c r="X23" s="65">
        <f t="shared" si="38"/>
        <v>442.3114100449971</v>
      </c>
      <c r="Y23" s="65">
        <f t="shared" si="38"/>
        <v>755.7339127400109</v>
      </c>
      <c r="Z23" s="65">
        <f t="shared" si="38"/>
        <v>397.5181008</v>
      </c>
      <c r="AA23" s="65">
        <f t="shared" si="38"/>
        <v>679.2</v>
      </c>
      <c r="AB23" s="65">
        <f aca="true" t="shared" si="39" ref="AB23:AK23">AB7</f>
        <v>350.22210886</v>
      </c>
      <c r="AC23" s="65">
        <f t="shared" si="39"/>
        <v>598.39</v>
      </c>
      <c r="AD23" s="65">
        <f t="shared" si="39"/>
        <v>330.96074152</v>
      </c>
      <c r="AE23" s="65">
        <f t="shared" si="39"/>
        <v>565.48</v>
      </c>
      <c r="AF23" s="65">
        <f t="shared" si="39"/>
        <v>296.43542826</v>
      </c>
      <c r="AG23" s="65">
        <f t="shared" si="39"/>
        <v>506.49</v>
      </c>
      <c r="AH23" s="65">
        <f t="shared" si="39"/>
        <v>0</v>
      </c>
      <c r="AI23" s="65">
        <f t="shared" si="39"/>
        <v>483.26</v>
      </c>
      <c r="AJ23" s="65">
        <f t="shared" si="39"/>
        <v>469.98</v>
      </c>
      <c r="AK23" s="65" t="str">
        <f t="shared" si="39"/>
        <v>…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0" ref="AT23:AT34">(Q23-O23)/O23*100</f>
        <v>-2.635079463837987</v>
      </c>
      <c r="AU23" s="66">
        <f aca="true" t="shared" si="41" ref="AU23:AU33">(S23-Q23)/Q23*100</f>
        <v>3.8000668167145486</v>
      </c>
      <c r="AV23" s="66">
        <f aca="true" t="shared" si="42" ref="AV23:AV34">(U23-S23)/S23*100</f>
        <v>-6.0265272288668434</v>
      </c>
      <c r="AW23" s="66">
        <f>(W23-U23)/U23*100</f>
        <v>16.02312616147016</v>
      </c>
      <c r="AX23" s="66">
        <f aca="true" t="shared" si="43" ref="AX23:AX34">(Y23-W23)/W23*100</f>
        <v>3.4585832053350343</v>
      </c>
      <c r="AY23" s="66">
        <f aca="true" t="shared" si="44" ref="AY23:AY34">(Z23-X23)/X23*100</f>
        <v>-10.127097838249345</v>
      </c>
      <c r="AZ23" s="66">
        <f aca="true" t="shared" si="45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6" ref="BC23:BC34">(AI23-AG23)/AG23*100</f>
        <v>-4.586467649904247</v>
      </c>
      <c r="BD23" s="66">
        <f aca="true" t="shared" si="47" ref="BD23:BD34">(AJ23-AI23)/AI23*100</f>
        <v>-2.7480031453047995</v>
      </c>
      <c r="BE23" s="66" t="s">
        <v>118</v>
      </c>
      <c r="BF23" s="66" t="s">
        <v>118</v>
      </c>
      <c r="BG23" s="66">
        <f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>
        <f>'E1'!AP24/A!AH25*1000</f>
        <v>585.1637681784835</v>
      </c>
      <c r="AM24" s="65">
        <f>'E1'!AQ24/A!AI25*1000</f>
        <v>487.5256404140629</v>
      </c>
      <c r="AN24" s="66">
        <f aca="true" t="shared" si="48" ref="AN24:AN33">(D24-B24)/B24*100</f>
        <v>-13.983493786859738</v>
      </c>
      <c r="AO24" s="66">
        <f aca="true" t="shared" si="49" ref="AO24:AO33">(F24-D24)/D24*100</f>
        <v>-5.9006694543206155</v>
      </c>
      <c r="AP24" s="66">
        <f aca="true" t="shared" si="50" ref="AP24:AP33">(H24-F24)/F24*100</f>
        <v>8.858944753448677</v>
      </c>
      <c r="AQ24" s="66">
        <f aca="true" t="shared" si="51" ref="AQ24:AQ33">(J24-H24)/H24*100</f>
        <v>0.49497838618421475</v>
      </c>
      <c r="AR24" s="66">
        <f aca="true" t="shared" si="52" ref="AR24:AR33">(M24-K24)/K24*100</f>
        <v>0.08419423600712572</v>
      </c>
      <c r="AS24" s="66">
        <f aca="true" t="shared" si="53" ref="AS24:AS33">(O24-M24)/M24*100</f>
        <v>3.5381258535696283</v>
      </c>
      <c r="AT24" s="66">
        <f t="shared" si="40"/>
        <v>-3.427415954303972</v>
      </c>
      <c r="AU24" s="66">
        <f t="shared" si="41"/>
        <v>-0.5643266996431494</v>
      </c>
      <c r="AV24" s="66">
        <f t="shared" si="42"/>
        <v>-3.2227400180363817</v>
      </c>
      <c r="AW24" s="66">
        <f aca="true" t="shared" si="54" ref="AW24:AW34">(W24-U24)/U24*100</f>
        <v>15.707168616003923</v>
      </c>
      <c r="AX24" s="66">
        <f t="shared" si="43"/>
        <v>3.1582107706645033</v>
      </c>
      <c r="AY24" s="66">
        <f t="shared" si="44"/>
        <v>-11.184863523573242</v>
      </c>
      <c r="AZ24" s="66">
        <f t="shared" si="45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6"/>
        <v>-4.500847355143404</v>
      </c>
      <c r="BD24" s="66">
        <f t="shared" si="47"/>
        <v>-4.372682163739491</v>
      </c>
      <c r="BE24" s="66" t="s">
        <v>118</v>
      </c>
      <c r="BF24" s="66" t="s">
        <v>118</v>
      </c>
      <c r="BG24" s="66">
        <f>(AM24-AL24)/AL24*100</f>
        <v>-16.685607187941876</v>
      </c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>
        <f>'E1'!AP25/A!AH26*1000</f>
        <v>559.4491326290839</v>
      </c>
      <c r="AM25" s="65">
        <f>'E1'!AQ25/A!AI26*1000</f>
        <v>507.7521052671664</v>
      </c>
      <c r="AN25" s="66">
        <f t="shared" si="48"/>
        <v>-11.735997105580303</v>
      </c>
      <c r="AO25" s="66">
        <f t="shared" si="49"/>
        <v>-6.52238407948183</v>
      </c>
      <c r="AP25" s="66">
        <f t="shared" si="50"/>
        <v>6.684224672568698</v>
      </c>
      <c r="AQ25" s="66">
        <f t="shared" si="51"/>
        <v>3.0148468391836847</v>
      </c>
      <c r="AR25" s="66">
        <f t="shared" si="52"/>
        <v>-2.5081422723336577</v>
      </c>
      <c r="AS25" s="66">
        <f t="shared" si="53"/>
        <v>2.7905325956500913</v>
      </c>
      <c r="AT25" s="66">
        <f t="shared" si="40"/>
        <v>-2.017335357140906</v>
      </c>
      <c r="AU25" s="66">
        <f t="shared" si="41"/>
        <v>2.7306033537572394</v>
      </c>
      <c r="AV25" s="66">
        <f t="shared" si="42"/>
        <v>-2.2763135425403362</v>
      </c>
      <c r="AW25" s="66">
        <f t="shared" si="54"/>
        <v>11.684185670133337</v>
      </c>
      <c r="AX25" s="66">
        <f t="shared" si="43"/>
        <v>2.6392672449140444</v>
      </c>
      <c r="AY25" s="66">
        <f t="shared" si="44"/>
        <v>-9.765220667219108</v>
      </c>
      <c r="AZ25" s="66">
        <f t="shared" si="45"/>
        <v>-10.336710416972936</v>
      </c>
      <c r="BA25" s="66">
        <f aca="true" t="shared" si="55" ref="BA25:BA33">(AE25-AC25)/AC25*100</f>
        <v>0.3012168851023861</v>
      </c>
      <c r="BB25" s="66">
        <f aca="true" t="shared" si="56" ref="BB25:BB31">(AF25-AD25)/AD25*100</f>
        <v>-7.487079294057321</v>
      </c>
      <c r="BC25" s="66">
        <f t="shared" si="46"/>
        <v>-3.0772992057217525</v>
      </c>
      <c r="BD25" s="66">
        <f t="shared" si="47"/>
        <v>-11.362325640924293</v>
      </c>
      <c r="BE25" s="66" t="s">
        <v>118</v>
      </c>
      <c r="BF25" s="66" t="s">
        <v>118</v>
      </c>
      <c r="BG25" s="66">
        <f>(AM25-AL25)/AL25*100</f>
        <v>-9.24070203111616</v>
      </c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5"/>
      <c r="AN26" s="66">
        <f>(D26-B26)/B26*100</f>
        <v>-8.715666011893797</v>
      </c>
      <c r="AO26" s="66">
        <f t="shared" si="49"/>
        <v>-8.225692117238923</v>
      </c>
      <c r="AP26" s="66">
        <f t="shared" si="50"/>
        <v>6.643965688451978</v>
      </c>
      <c r="AQ26" s="66">
        <f t="shared" si="51"/>
        <v>4.446087830960813</v>
      </c>
      <c r="AR26" s="66">
        <f t="shared" si="52"/>
        <v>-5.638392488971647</v>
      </c>
      <c r="AS26" s="66">
        <f t="shared" si="53"/>
        <v>1.290214313098029</v>
      </c>
      <c r="AT26" s="66">
        <f t="shared" si="40"/>
        <v>2.3594654149334304</v>
      </c>
      <c r="AU26" s="66">
        <f t="shared" si="41"/>
        <v>5.118559597573729</v>
      </c>
      <c r="AV26" s="66">
        <f t="shared" si="42"/>
        <v>-7.019926269983125</v>
      </c>
      <c r="AW26" s="66">
        <f t="shared" si="54"/>
        <v>12.092267088468526</v>
      </c>
      <c r="AX26" s="66">
        <f t="shared" si="43"/>
        <v>5.231311061913683</v>
      </c>
      <c r="AY26" s="66">
        <f t="shared" si="44"/>
        <v>-10.828287669940947</v>
      </c>
      <c r="AZ26" s="66">
        <f t="shared" si="45"/>
        <v>-8.075024227003656</v>
      </c>
      <c r="BA26" s="66">
        <f t="shared" si="55"/>
        <v>4.516182902739352</v>
      </c>
      <c r="BB26" s="66">
        <f t="shared" si="56"/>
        <v>-10.51777656566352</v>
      </c>
      <c r="BC26" s="66">
        <f t="shared" si="46"/>
        <v>-2.3658343961615276</v>
      </c>
      <c r="BD26" s="66">
        <f t="shared" si="47"/>
        <v>-100</v>
      </c>
      <c r="BE26" s="66" t="s">
        <v>118</v>
      </c>
      <c r="BF26" s="66" t="s">
        <v>118</v>
      </c>
      <c r="BG26" s="66"/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5"/>
      <c r="AN27" s="66">
        <f>(D27-B27)/B27*100</f>
        <v>-7.290426269660415</v>
      </c>
      <c r="AO27" s="66">
        <f t="shared" si="49"/>
        <v>-5.9348980494336825</v>
      </c>
      <c r="AP27" s="66">
        <f t="shared" si="50"/>
        <v>6.615543681685778</v>
      </c>
      <c r="AQ27" s="66">
        <f t="shared" si="51"/>
        <v>7.341089967157129</v>
      </c>
      <c r="AR27" s="66">
        <f t="shared" si="52"/>
        <v>-5.843504960198922</v>
      </c>
      <c r="AS27" s="66">
        <f t="shared" si="53"/>
        <v>-3.1446196103494417</v>
      </c>
      <c r="AT27" s="66">
        <f t="shared" si="40"/>
        <v>1.2529802836811037</v>
      </c>
      <c r="AU27" s="66">
        <f t="shared" si="41"/>
        <v>6.854477263800011</v>
      </c>
      <c r="AV27" s="66">
        <f t="shared" si="42"/>
        <v>0.6808798952076193</v>
      </c>
      <c r="AW27" s="66">
        <f t="shared" si="54"/>
        <v>3.9520266392282353</v>
      </c>
      <c r="AX27" s="66">
        <f t="shared" si="43"/>
        <v>4.9391679909094295</v>
      </c>
      <c r="AY27" s="66">
        <f t="shared" si="44"/>
        <v>-9.463646842706313</v>
      </c>
      <c r="AZ27" s="66">
        <f t="shared" si="45"/>
        <v>-6.750400904244853</v>
      </c>
      <c r="BA27" s="66">
        <f t="shared" si="55"/>
        <v>4.075654985009604</v>
      </c>
      <c r="BB27" s="66">
        <f t="shared" si="56"/>
        <v>-8.869660200509204</v>
      </c>
      <c r="BC27" s="66">
        <f t="shared" si="46"/>
        <v>-2.510038798168812</v>
      </c>
      <c r="BD27" s="66">
        <f t="shared" si="47"/>
        <v>-100</v>
      </c>
      <c r="BE27" s="66" t="s">
        <v>118</v>
      </c>
      <c r="BF27" s="66" t="s">
        <v>118</v>
      </c>
      <c r="BG27" s="66"/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5"/>
      <c r="AN28" s="66">
        <f t="shared" si="48"/>
        <v>-6.982537282270942</v>
      </c>
      <c r="AO28" s="66">
        <f t="shared" si="49"/>
        <v>-5.002231746954902</v>
      </c>
      <c r="AP28" s="66">
        <f t="shared" si="50"/>
        <v>6.090207487894734</v>
      </c>
      <c r="AQ28" s="66">
        <f t="shared" si="51"/>
        <v>5.903397834042184</v>
      </c>
      <c r="AR28" s="66">
        <f t="shared" si="52"/>
        <v>-3.2668183363834222</v>
      </c>
      <c r="AS28" s="66">
        <f t="shared" si="53"/>
        <v>-5.605291368620128</v>
      </c>
      <c r="AT28" s="66">
        <f t="shared" si="40"/>
        <v>2.7982402699352917</v>
      </c>
      <c r="AU28" s="66">
        <f t="shared" si="41"/>
        <v>5.539287111426902</v>
      </c>
      <c r="AV28" s="66">
        <f t="shared" si="42"/>
        <v>2.5234473807498494</v>
      </c>
      <c r="AW28" s="66">
        <f t="shared" si="54"/>
        <v>5.903511231807297</v>
      </c>
      <c r="AX28" s="66">
        <f t="shared" si="43"/>
        <v>5.29516583629314</v>
      </c>
      <c r="AY28" s="66">
        <f t="shared" si="44"/>
        <v>-11.218241849700396</v>
      </c>
      <c r="AZ28" s="66">
        <f t="shared" si="45"/>
        <v>-6.149239315864087</v>
      </c>
      <c r="BA28" s="66">
        <f t="shared" si="55"/>
        <v>2.837019520560034</v>
      </c>
      <c r="BB28" s="66">
        <f t="shared" si="56"/>
        <v>-7.622776777625936</v>
      </c>
      <c r="BC28" s="66">
        <f t="shared" si="46"/>
        <v>-2.2235463043991497</v>
      </c>
      <c r="BD28" s="66">
        <f t="shared" si="47"/>
        <v>-22.420898155459394</v>
      </c>
      <c r="BE28" s="66" t="s">
        <v>118</v>
      </c>
      <c r="BF28" s="66" t="s">
        <v>118</v>
      </c>
      <c r="BG28" s="66"/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48"/>
        <v>-7.514783419036515</v>
      </c>
      <c r="AO29" s="66">
        <f t="shared" si="49"/>
        <v>-5.274589370365482</v>
      </c>
      <c r="AP29" s="66">
        <f t="shared" si="50"/>
        <v>7.2080956773360505</v>
      </c>
      <c r="AQ29" s="66">
        <f t="shared" si="51"/>
        <v>5.879061152598787</v>
      </c>
      <c r="AR29" s="66">
        <f t="shared" si="52"/>
        <v>-3.137065242649708</v>
      </c>
      <c r="AS29" s="66">
        <f t="shared" si="53"/>
        <v>-5.16631923008869</v>
      </c>
      <c r="AT29" s="66">
        <f t="shared" si="40"/>
        <v>1.6501315733323005</v>
      </c>
      <c r="AU29" s="66">
        <f t="shared" si="41"/>
        <v>4.418397230107355</v>
      </c>
      <c r="AV29" s="66">
        <f t="shared" si="42"/>
        <v>3.627356610262479</v>
      </c>
      <c r="AW29" s="66">
        <f t="shared" si="54"/>
        <v>8.96202619614107</v>
      </c>
      <c r="AX29" s="66">
        <f t="shared" si="43"/>
        <v>0.2165577773491076</v>
      </c>
      <c r="AY29" s="66">
        <f t="shared" si="44"/>
        <v>-8.407189836102482</v>
      </c>
      <c r="AZ29" s="66">
        <f aca="true" t="shared" si="57" ref="AZ29:AZ34">(AC29-AA29)/AA29*100</f>
        <v>-4.036367058430826</v>
      </c>
      <c r="BA29" s="66">
        <f t="shared" si="55"/>
        <v>0.4482693242241656</v>
      </c>
      <c r="BB29" s="66">
        <f t="shared" si="56"/>
        <v>-6.192293607003731</v>
      </c>
      <c r="BC29" s="66">
        <f t="shared" si="46"/>
        <v>-2.359464192683045</v>
      </c>
      <c r="BD29" s="66">
        <f t="shared" si="47"/>
        <v>-21.44107761697997</v>
      </c>
      <c r="BE29" s="66">
        <f aca="true" t="shared" si="58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49"/>
        <v>-4.2011060213766065</v>
      </c>
      <c r="AP30" s="66">
        <f t="shared" si="50"/>
        <v>5.948137410690089</v>
      </c>
      <c r="AQ30" s="66">
        <f t="shared" si="51"/>
        <v>6.444473460467242</v>
      </c>
      <c r="AR30" s="66">
        <f t="shared" si="52"/>
        <v>-3.8994852715438038</v>
      </c>
      <c r="AS30" s="66">
        <f t="shared" si="53"/>
        <v>-5.131348140014915</v>
      </c>
      <c r="AT30" s="66">
        <f t="shared" si="40"/>
        <v>1.028447449592269</v>
      </c>
      <c r="AU30" s="66">
        <f t="shared" si="41"/>
        <v>3.371311993423837</v>
      </c>
      <c r="AV30" s="66">
        <f t="shared" si="42"/>
        <v>4.799987579778384</v>
      </c>
      <c r="AW30" s="66">
        <f t="shared" si="54"/>
        <v>10.64494166645957</v>
      </c>
      <c r="AX30" s="66">
        <f t="shared" si="43"/>
        <v>-2.96611650734773</v>
      </c>
      <c r="AY30" s="66">
        <f t="shared" si="44"/>
        <v>-5.368683663825761</v>
      </c>
      <c r="AZ30" s="66">
        <f t="shared" si="57"/>
        <v>-4.711482717986693</v>
      </c>
      <c r="BA30" s="66">
        <f t="shared" si="55"/>
        <v>-0.9745364979769207</v>
      </c>
      <c r="BB30" s="66">
        <f t="shared" si="56"/>
        <v>-5.210672800703259</v>
      </c>
      <c r="BC30" s="66">
        <f t="shared" si="46"/>
        <v>-2.323459504849423</v>
      </c>
      <c r="BD30" s="66">
        <f t="shared" si="47"/>
        <v>-18.291837292625214</v>
      </c>
      <c r="BE30" s="66">
        <f t="shared" si="58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48"/>
        <v>-6.005398583164953</v>
      </c>
      <c r="AO31" s="66">
        <f t="shared" si="49"/>
        <v>-3.9685285253301403</v>
      </c>
      <c r="AP31" s="66">
        <f t="shared" si="50"/>
        <v>5.682403194009994</v>
      </c>
      <c r="AQ31" s="66">
        <f t="shared" si="51"/>
        <v>5.889263479577232</v>
      </c>
      <c r="AR31" s="66">
        <f t="shared" si="52"/>
        <v>-3.7616986113253614</v>
      </c>
      <c r="AS31" s="66">
        <f t="shared" si="53"/>
        <v>-6.028803260998527</v>
      </c>
      <c r="AT31" s="66">
        <f t="shared" si="40"/>
        <v>1.7474385215553432</v>
      </c>
      <c r="AU31" s="66">
        <f t="shared" si="41"/>
        <v>3.011025522022155</v>
      </c>
      <c r="AV31" s="66">
        <f t="shared" si="42"/>
        <v>6.004907036789032</v>
      </c>
      <c r="AW31" s="66">
        <f t="shared" si="54"/>
        <v>11.610477608567967</v>
      </c>
      <c r="AX31" s="66">
        <f t="shared" si="43"/>
        <v>-5.047001776759653</v>
      </c>
      <c r="AY31" s="66">
        <f t="shared" si="44"/>
        <v>-3.886956581221005</v>
      </c>
      <c r="AZ31" s="66">
        <f t="shared" si="57"/>
        <v>-5.710530566903562</v>
      </c>
      <c r="BA31" s="66">
        <f t="shared" si="55"/>
        <v>-1.5219032498884286</v>
      </c>
      <c r="BB31" s="66">
        <f t="shared" si="56"/>
        <v>-5.18604254713564</v>
      </c>
      <c r="BC31" s="66">
        <f t="shared" si="46"/>
        <v>-2.1486348817185306</v>
      </c>
      <c r="BD31" s="66">
        <f t="shared" si="47"/>
        <v>-14.825934053821285</v>
      </c>
      <c r="BE31" s="66">
        <f t="shared" si="58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48"/>
        <v>-5.219715720795169</v>
      </c>
      <c r="AO32" s="66">
        <f t="shared" si="49"/>
        <v>-3.565196614877576</v>
      </c>
      <c r="AP32" s="66">
        <f t="shared" si="50"/>
        <v>5.632326694474196</v>
      </c>
      <c r="AQ32" s="66">
        <f t="shared" si="51"/>
        <v>5.294516633131663</v>
      </c>
      <c r="AR32" s="66">
        <f t="shared" si="52"/>
        <v>-3.44715730747927</v>
      </c>
      <c r="AS32" s="66">
        <f t="shared" si="53"/>
        <v>-6.314666560215847</v>
      </c>
      <c r="AT32" s="66">
        <f t="shared" si="40"/>
        <v>2.353681827657879</v>
      </c>
      <c r="AU32" s="66">
        <f t="shared" si="41"/>
        <v>2.6535847374851826</v>
      </c>
      <c r="AV32" s="66">
        <f t="shared" si="42"/>
        <v>6.582278699325974</v>
      </c>
      <c r="AW32" s="66">
        <f t="shared" si="54"/>
        <v>11.644743185948208</v>
      </c>
      <c r="AX32" s="66">
        <f t="shared" si="43"/>
        <v>-4.9901422244987135</v>
      </c>
      <c r="AY32" s="66">
        <f t="shared" si="44"/>
        <v>-3.8162454303986766</v>
      </c>
      <c r="AZ32" s="66">
        <f t="shared" si="57"/>
        <v>-6.302295504731818</v>
      </c>
      <c r="BA32" s="66">
        <f t="shared" si="55"/>
        <v>-2.3547157571701436</v>
      </c>
      <c r="BB32" s="66">
        <f>(AF32-AD32)/AD32*100</f>
        <v>-4.662730000637309</v>
      </c>
      <c r="BC32" s="66">
        <f t="shared" si="46"/>
        <v>-1.761125713798573</v>
      </c>
      <c r="BD32" s="66">
        <f t="shared" si="47"/>
        <v>-10.413233875463328</v>
      </c>
      <c r="BE32" s="66">
        <f t="shared" si="58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48"/>
        <v>-5.097304688779955</v>
      </c>
      <c r="AO33" s="66">
        <f t="shared" si="49"/>
        <v>-3.0118028808187765</v>
      </c>
      <c r="AP33" s="66">
        <f t="shared" si="50"/>
        <v>5.213418780588588</v>
      </c>
      <c r="AQ33" s="66">
        <f t="shared" si="51"/>
        <v>5.344995910038468</v>
      </c>
      <c r="AR33" s="66">
        <f t="shared" si="52"/>
        <v>-3.1930631056005043</v>
      </c>
      <c r="AS33" s="66">
        <f t="shared" si="53"/>
        <v>-6.387884115910785</v>
      </c>
      <c r="AT33" s="66">
        <f t="shared" si="40"/>
        <v>2.210223747572381</v>
      </c>
      <c r="AU33" s="66">
        <f t="shared" si="41"/>
        <v>2.7090507766840806</v>
      </c>
      <c r="AV33" s="66">
        <f t="shared" si="42"/>
        <v>6.6322814703047435</v>
      </c>
      <c r="AW33" s="66">
        <f t="shared" si="54"/>
        <v>11.16317686820482</v>
      </c>
      <c r="AX33" s="66">
        <f t="shared" si="43"/>
        <v>-4.55587737864629</v>
      </c>
      <c r="AY33" s="66">
        <f t="shared" si="44"/>
        <v>-3.8965577541922216</v>
      </c>
      <c r="AZ33" s="66">
        <f t="shared" si="57"/>
        <v>-6.470067217128079</v>
      </c>
      <c r="BA33" s="66">
        <f t="shared" si="55"/>
        <v>-2.580530593977198</v>
      </c>
      <c r="BB33" s="66">
        <f>(AF33-AD33)/AD33*100</f>
        <v>-4.733613242938257</v>
      </c>
      <c r="BC33" s="66">
        <f t="shared" si="46"/>
        <v>-1.852718220529903</v>
      </c>
      <c r="BD33" s="66">
        <f t="shared" si="47"/>
        <v>-9.433660984879536</v>
      </c>
      <c r="BE33" s="66">
        <f t="shared" si="58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0"/>
        <v>2.2682210963392504</v>
      </c>
      <c r="AU34" s="67">
        <f>(R34-P34)/P34*100</f>
        <v>2.5289432237696743</v>
      </c>
      <c r="AV34" s="67">
        <f t="shared" si="42"/>
        <v>6.9461984440777735</v>
      </c>
      <c r="AW34" s="67">
        <f t="shared" si="54"/>
        <v>10.700556340850707</v>
      </c>
      <c r="AX34" s="67">
        <f t="shared" si="43"/>
        <v>-4.259944738085245</v>
      </c>
      <c r="AY34" s="67">
        <f t="shared" si="44"/>
        <v>-4.179608115395083</v>
      </c>
      <c r="AZ34" s="67">
        <f t="shared" si="57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6"/>
        <v>-1.967826759202353</v>
      </c>
      <c r="BD34" s="67">
        <f t="shared" si="47"/>
        <v>-8.008315026520204</v>
      </c>
      <c r="BE34" s="67">
        <f t="shared" si="58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BG7 BG23 AM23 AK23:AL23 BG24:BG25 BG8:BG9 AL24:AM25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2023-02-17T11:24:50Z</cp:lastPrinted>
  <dcterms:created xsi:type="dcterms:W3CDTF">2016-02-11T06:41:25Z</dcterms:created>
  <dcterms:modified xsi:type="dcterms:W3CDTF">2023-07-03T12:00:29Z</dcterms:modified>
  <cp:category/>
  <cp:version/>
  <cp:contentType/>
  <cp:contentStatus/>
</cp:coreProperties>
</file>