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<sst xmlns="http://schemas.openxmlformats.org/spreadsheetml/2006/main" count="2293" uniqueCount="140">
  <si>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</si>
  <si>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</si>
  <si>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</si>
  <si>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</si>
  <si>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</si>
  <si>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</si>
  <si>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</si>
  <si>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</si>
  <si>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</si>
  <si>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</si>
  <si>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</si>
  <si>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</si>
  <si>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</si>
  <si>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</si>
  <si>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</si>
  <si>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</si>
  <si>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</si>
  <si>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</si>
  <si>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</si>
  <si>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</si>
  <si>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</si>
  <si>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</si>
  <si>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</si>
  <si>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</si>
  <si>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</si>
  <si>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</si>
  <si>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</si>
  <si>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</si>
  <si>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</si>
  <si>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</si>
  <si>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</si>
  <si>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</si>
  <si>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</si>
  <si>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</si>
  <si>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</si>
  <si>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</si>
  <si>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</si>
  <si>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</si>
  <si>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</si>
  <si>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</si>
  <si>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</si>
  <si>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</si>
  <si>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</si>
  <si>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</si>
  <si>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</si>
  <si>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</si>
  <si>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</si>
  <si>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</si>
  <si>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</si>
  <si>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</si>
  <si>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</si>
  <si>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</si>
  <si>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</si>
  <si>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</si>
  <si>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</si>
  <si>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</si>
  <si>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</si>
  <si>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</si>
  <si>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</si>
  <si>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</si>
  <si>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</si>
  <si>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</si>
  <si>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</si>
  <si>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</si>
  <si>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</si>
  <si>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</si>
  <si>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</si>
  <si>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</si>
  <si>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</si>
  <si>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</si>
  <si>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</si>
  <si>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</si>
  <si>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</si>
  <si>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</si>
  <si>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</si>
  <si>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</si>
  <si>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</si>
  <si>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</si>
  <si>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</si>
  <si>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</si>
  <si>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</si>
  <si>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</si>
  <si>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</si>
  <si>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</si>
  <si>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</si>
  <si>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</si>
  <si>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</si>
  <si>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</si>
  <si>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</si>
  <si>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</si>
  <si>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</si>
  <si>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</si>
  <si>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</si>
  <si>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</si>
  <si>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</si>
  <si>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</si>
  <si>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</si>
  <si>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</si>
  <si>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</si>
  <si>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</si>
  <si>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</si>
  <si>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</si>
  <si>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</si>
  <si>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</si>
  <si>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</si>
  <si>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</si>
  <si>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</si>
  <si>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</si>
  <si>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</si>
  <si>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</si>
  <si>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</si>
  <si>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</si>
  <si>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</si>
  <si>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</si>
  <si>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</si>
  <si>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</si>
  <si>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</si>
  <si>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</si>
  <si>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</si>
  <si>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</si>
  <si>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</si>
  <si>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</si>
  <si>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</si>
  <si>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</si>
  <si>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</si>
  <si>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</si>
  <si>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</si>
  <si>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</si>
  <si>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</si>
  <si>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</si>
  <si>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</si>
  <si>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</si>
  <si>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</si>
  <si>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</si>
  <si>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</si>
  <si>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</si>
  <si>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</si>
  <si>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</si>
  <si>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</si>
  <si>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Jan-June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</si>
</sst>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tabSelected="1" view="pageBreakPreview" zoomScale="55" zoomScaleSheetLayoutView="55" zoomScalePageLayoutView="0" workbookViewId="0" topLeftCell="Q1">
      <selection activeCell="AI14" sqref="AI14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>(AI10-AH10)/AH10*100</f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>
        <v>342.736</v>
      </c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>
        <f>(AI11-AH11)/AH11*100</f>
        <v>18.456460504259773</v>
      </c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>
        <v>420.076</v>
      </c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>
        <f>(AI12-AH12)/AH12*100</f>
        <v>33.34984032658453</v>
      </c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>
        <v>456.985</v>
      </c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>
        <f>(AI13-AH13)/AH13*100</f>
        <v>22.738528808242283</v>
      </c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I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>
        <f t="shared" si="58"/>
        <v>393.89300000000003</v>
      </c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>
        <f>(AI26-AH26)/AH26*100</f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>
        <f t="shared" si="58"/>
        <v>736.629</v>
      </c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>
        <f>(AI27-AH27)/AH27*100</f>
        <v>37.935173395251304</v>
      </c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4">
        <f t="shared" si="58"/>
        <v>1121.3610280590692</v>
      </c>
      <c r="AF28" s="244">
        <f t="shared" si="58"/>
        <v>246.5556397186129</v>
      </c>
      <c r="AG28" s="244">
        <f t="shared" si="58"/>
        <v>156.825</v>
      </c>
      <c r="AH28" s="244">
        <f t="shared" si="58"/>
        <v>849.058</v>
      </c>
      <c r="AI28" s="244">
        <f t="shared" si="58"/>
        <v>1156.705</v>
      </c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>
        <f>(AI28-AH28)/AH28*100</f>
        <v>36.233920415330864</v>
      </c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I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>
        <f t="shared" si="60"/>
        <v>1613.69</v>
      </c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>
        <f>(AI29-AH29)/AH29*100</f>
        <v>32.12000831844583</v>
      </c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3">
      <selection activeCell="AE46" sqref="AE46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550.62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89.68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24.832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31.028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20.229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30.664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14.185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8.103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97.735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170.913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29.225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61.058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21.125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 t="e">
        <v>#VALUE!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14.184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16.423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9.856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121.134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1613.69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Jan-June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17.84118341979557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33.13762617662684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87.84951200211026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3" t="s">
        <v>118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3" t="s">
        <v>118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3" t="s">
        <v>118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57.141374568663565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32.12000831844583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A13">
      <selection activeCell="W21" sqref="W21:X2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 aca="true" t="shared" si="22" ref="AT8:AT13"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 t="shared" si="22"/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>
        <v>335259</v>
      </c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>
        <f t="shared" si="22"/>
        <v>43.82687184415205</v>
      </c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>
        <v>373621</v>
      </c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>
        <f t="shared" si="22"/>
        <v>28.78686558109394</v>
      </c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>
        <v>427340</v>
      </c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>
        <f t="shared" si="22"/>
        <v>29.914665029078343</v>
      </c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>
        <v>526245</v>
      </c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>
        <f t="shared" si="22"/>
        <v>30.50092994420335</v>
      </c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3" ref="B19:L19">SUM(B7:B18)</f>
        <v>2505996</v>
      </c>
      <c r="C19" s="40">
        <f t="shared" si="23"/>
        <v>2352534</v>
      </c>
      <c r="D19" s="40">
        <f t="shared" si="23"/>
        <v>2251995</v>
      </c>
      <c r="E19" s="40">
        <f t="shared" si="23"/>
        <v>2369926</v>
      </c>
      <c r="F19" s="40">
        <f t="shared" si="23"/>
        <v>2497971</v>
      </c>
      <c r="G19" s="40">
        <f t="shared" si="23"/>
        <v>2436889</v>
      </c>
      <c r="H19" s="40">
        <f t="shared" si="23"/>
        <v>2640385</v>
      </c>
      <c r="I19" s="152">
        <f t="shared" si="23"/>
        <v>2745921</v>
      </c>
      <c r="J19" s="152">
        <f t="shared" si="23"/>
        <v>2580167</v>
      </c>
      <c r="K19" s="152">
        <f t="shared" si="23"/>
        <v>2682106</v>
      </c>
      <c r="L19" s="152">
        <f t="shared" si="23"/>
        <v>2740005</v>
      </c>
      <c r="M19" s="152">
        <f aca="true" t="shared" si="24" ref="M19:W19">SUM(M7:M18)</f>
        <v>2570334</v>
      </c>
      <c r="N19" s="152">
        <f t="shared" si="24"/>
        <v>2416703</v>
      </c>
      <c r="O19" s="152">
        <f t="shared" si="24"/>
        <v>2616020</v>
      </c>
      <c r="P19" s="152">
        <f t="shared" si="24"/>
        <v>2658446</v>
      </c>
      <c r="Q19" s="152">
        <f t="shared" si="24"/>
        <v>3319325</v>
      </c>
      <c r="R19" s="152">
        <f t="shared" si="24"/>
        <v>3867604</v>
      </c>
      <c r="S19" s="152">
        <f t="shared" si="24"/>
        <v>4037714</v>
      </c>
      <c r="T19" s="152">
        <f t="shared" si="24"/>
        <v>4116476</v>
      </c>
      <c r="U19" s="152">
        <f t="shared" si="24"/>
        <v>840042</v>
      </c>
      <c r="V19" s="152">
        <f t="shared" si="24"/>
        <v>1801833</v>
      </c>
      <c r="W19" s="152">
        <f t="shared" si="24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  <c r="X21" s="223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/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5" ref="Y25:AT25">(C25-B25)/B25*100</f>
        <v>-5.994645154560311</v>
      </c>
      <c r="Z25" s="37">
        <f t="shared" si="25"/>
        <v>7.62345108193083</v>
      </c>
      <c r="AA25" s="37">
        <f t="shared" si="25"/>
        <v>-6.646961781688204</v>
      </c>
      <c r="AB25" s="37">
        <f t="shared" si="25"/>
        <v>6.984021795154996</v>
      </c>
      <c r="AC25" s="37">
        <f t="shared" si="25"/>
        <v>1.4728655493994975</v>
      </c>
      <c r="AD25" s="37">
        <f t="shared" si="25"/>
        <v>-11.1167633194289</v>
      </c>
      <c r="AE25" s="37">
        <f t="shared" si="25"/>
        <v>-0.9233469418901904</v>
      </c>
      <c r="AF25" s="37">
        <f t="shared" si="25"/>
        <v>-5.364501097546887</v>
      </c>
      <c r="AG25" s="37">
        <f t="shared" si="25"/>
        <v>-1.676568731179295</v>
      </c>
      <c r="AH25" s="37">
        <f t="shared" si="25"/>
        <v>-5.347239466931546</v>
      </c>
      <c r="AI25" s="37">
        <f t="shared" si="25"/>
        <v>0.874508089199825</v>
      </c>
      <c r="AJ25" s="37">
        <f t="shared" si="25"/>
        <v>4.846120502817512</v>
      </c>
      <c r="AK25" s="37">
        <f t="shared" si="25"/>
        <v>16.92988258640648</v>
      </c>
      <c r="AL25" s="37">
        <f t="shared" si="25"/>
        <v>21.7480465297175</v>
      </c>
      <c r="AM25" s="37">
        <f t="shared" si="25"/>
        <v>-1.64953243886856</v>
      </c>
      <c r="AN25" s="37">
        <f t="shared" si="25"/>
        <v>-0.5698931081320499</v>
      </c>
      <c r="AO25" s="37">
        <f t="shared" si="25"/>
        <v>7.581742048525525</v>
      </c>
      <c r="AP25" s="37">
        <f t="shared" si="25"/>
        <v>36.6863578645172</v>
      </c>
      <c r="AQ25" s="37">
        <f t="shared" si="25"/>
        <v>18.012359641328054</v>
      </c>
      <c r="AR25" s="37">
        <f t="shared" si="25"/>
        <v>-97.42791135449644</v>
      </c>
      <c r="AS25" s="37">
        <f t="shared" si="25"/>
        <v>1755.888223552894</v>
      </c>
      <c r="AT25" s="37">
        <f t="shared" si="25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6" ref="Y26:Y37">(C26-B26)/B26*100</f>
        <v>-3.327749226269911</v>
      </c>
      <c r="Z26" s="37">
        <f aca="true" t="shared" si="27" ref="Z26:Z37">(D26-C26)/C26*100</f>
        <v>10.441448585778483</v>
      </c>
      <c r="AA26" s="37">
        <f aca="true" t="shared" si="28" ref="AA26:AA37">(E26-D26)/D26*100</f>
        <v>-0.8324025317802245</v>
      </c>
      <c r="AB26" s="37">
        <f aca="true" t="shared" si="29" ref="AB26:AB37">(F26-E26)/E26*100</f>
        <v>-3.0062484915122423</v>
      </c>
      <c r="AC26" s="37">
        <f aca="true" t="shared" si="30" ref="AC26:AC37">(G26-F26)/F26*100</f>
        <v>0.6027427560274276</v>
      </c>
      <c r="AD26" s="37">
        <f aca="true" t="shared" si="31" ref="AD26:AD37">(H26-G26)/G26*100</f>
        <v>-13.205628538448854</v>
      </c>
      <c r="AE26" s="37">
        <f aca="true" t="shared" si="32" ref="AE26:AE37">(I26-H26)/H26*100</f>
        <v>2.226021975238276</v>
      </c>
      <c r="AF26" s="37">
        <f aca="true" t="shared" si="33" ref="AF26:AF37">(J26-I26)/I26*100</f>
        <v>-16.50972618015116</v>
      </c>
      <c r="AG26" s="37">
        <f aca="true" t="shared" si="34" ref="AG26:AG37">(K26-J26)/J26*100</f>
        <v>2.9531794909846405</v>
      </c>
      <c r="AH26" s="37">
        <f aca="true" t="shared" si="35" ref="AH26:AH37">(L26-K26)/K26*100</f>
        <v>1.9567567567567568</v>
      </c>
      <c r="AI26" s="37">
        <f aca="true" t="shared" si="36" ref="AI26:AI37">(M26-L26)/L26*100</f>
        <v>5.05778814547768</v>
      </c>
      <c r="AJ26" s="37">
        <f aca="true" t="shared" si="37" ref="AJ26:AJ37">(N26-M26)/M26*100</f>
        <v>-15.75158121383394</v>
      </c>
      <c r="AK26" s="37">
        <f aca="true" t="shared" si="38" ref="AK26:AK37">(O26-N26)/N26*100</f>
        <v>20.625349412986182</v>
      </c>
      <c r="AL26" s="37">
        <f aca="true" t="shared" si="39" ref="AL26:AL37">(P26-O26)/O26*100</f>
        <v>20.54159631873407</v>
      </c>
      <c r="AM26" s="37">
        <f aca="true" t="shared" si="40" ref="AM26:AM37">(Q26-P26)/P26*100</f>
        <v>2.08722399209052</v>
      </c>
      <c r="AN26" s="37">
        <f aca="true" t="shared" si="41" ref="AN26:AN37">(R26-Q26)/Q26*100</f>
        <v>4.315075863553212</v>
      </c>
      <c r="AO26" s="37">
        <f aca="true" t="shared" si="42" ref="AO26:AO37">(S26-R26)/R26*100</f>
        <v>14.563131834124201</v>
      </c>
      <c r="AP26" s="37">
        <f aca="true" t="shared" si="43" ref="AP26:AP37">(T26-S26)/S26*100</f>
        <v>30.391914098552554</v>
      </c>
      <c r="AQ26" s="37">
        <f aca="true" t="shared" si="44" ref="AQ26:AQ37">(U26-T26)/T26*100</f>
        <v>14.76935294523859</v>
      </c>
      <c r="AR26" s="37">
        <f aca="true" t="shared" si="45" ref="AR26:AR36">(V26-U26)/U26*100</f>
        <v>-99.9067374659667</v>
      </c>
      <c r="AS26" s="37">
        <f aca="true" t="shared" si="46" ref="AS26:AS36">(W26-V26)/V26*100</f>
        <v>26643.548387096773</v>
      </c>
      <c r="AT26" s="37">
        <f aca="true" t="shared" si="47" ref="AT26:AT31"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6"/>
        <v>12.586471540612711</v>
      </c>
      <c r="Z27" s="37">
        <f t="shared" si="27"/>
        <v>-11.424035857689793</v>
      </c>
      <c r="AA27" s="37">
        <f t="shared" si="28"/>
        <v>22.69545416209834</v>
      </c>
      <c r="AB27" s="37">
        <f t="shared" si="29"/>
        <v>5.892562551553478</v>
      </c>
      <c r="AC27" s="37">
        <f t="shared" si="30"/>
        <v>-5.004787328994985</v>
      </c>
      <c r="AD27" s="37">
        <f t="shared" si="31"/>
        <v>-14.177357910381469</v>
      </c>
      <c r="AE27" s="37">
        <f t="shared" si="32"/>
        <v>9.375373223456346</v>
      </c>
      <c r="AF27" s="37">
        <f t="shared" si="33"/>
        <v>-21.11268835990391</v>
      </c>
      <c r="AG27" s="37">
        <f t="shared" si="34"/>
        <v>15.811936235494958</v>
      </c>
      <c r="AH27" s="37">
        <f t="shared" si="35"/>
        <v>-16.59130296209239</v>
      </c>
      <c r="AI27" s="37">
        <f t="shared" si="36"/>
        <v>4.8767672907909825</v>
      </c>
      <c r="AJ27" s="37">
        <f t="shared" si="37"/>
        <v>20.667668625039852</v>
      </c>
      <c r="AK27" s="37">
        <f t="shared" si="38"/>
        <v>-13.043970560483109</v>
      </c>
      <c r="AL27" s="37">
        <f t="shared" si="39"/>
        <v>33.807890967489904</v>
      </c>
      <c r="AM27" s="37">
        <f t="shared" si="40"/>
        <v>16.454197482807835</v>
      </c>
      <c r="AN27" s="37">
        <f t="shared" si="41"/>
        <v>-5.530563641174914</v>
      </c>
      <c r="AO27" s="37">
        <f t="shared" si="42"/>
        <v>19.25106884859207</v>
      </c>
      <c r="AP27" s="37">
        <f t="shared" si="43"/>
        <v>3.590149342300465</v>
      </c>
      <c r="AQ27" s="37">
        <f t="shared" si="44"/>
        <v>-61.91760549933167</v>
      </c>
      <c r="AR27" s="37">
        <f t="shared" si="45"/>
        <v>-97.93481667188969</v>
      </c>
      <c r="AS27" s="37">
        <f t="shared" si="46"/>
        <v>13412.291350531108</v>
      </c>
      <c r="AT27" s="37">
        <f t="shared" si="47"/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>
        <v>160452</v>
      </c>
      <c r="Y28" s="37">
        <f t="shared" si="26"/>
        <v>-11.917825698609162</v>
      </c>
      <c r="Z28" s="37">
        <f t="shared" si="27"/>
        <v>28.24134434303926</v>
      </c>
      <c r="AA28" s="37">
        <f t="shared" si="28"/>
        <v>3.654334933634566</v>
      </c>
      <c r="AB28" s="37">
        <f t="shared" si="29"/>
        <v>-5.2664559721011335</v>
      </c>
      <c r="AC28" s="37">
        <f t="shared" si="30"/>
        <v>22.360587846193667</v>
      </c>
      <c r="AD28" s="37">
        <f t="shared" si="31"/>
        <v>-12.082216894655197</v>
      </c>
      <c r="AE28" s="37">
        <f t="shared" si="32"/>
        <v>0.02005052732886875</v>
      </c>
      <c r="AF28" s="37">
        <f t="shared" si="33"/>
        <v>-11.258118835698822</v>
      </c>
      <c r="AG28" s="37">
        <f t="shared" si="34"/>
        <v>-20.928586488358782</v>
      </c>
      <c r="AH28" s="37">
        <f t="shared" si="35"/>
        <v>38.64584325302352</v>
      </c>
      <c r="AI28" s="37">
        <f t="shared" si="36"/>
        <v>25.951975383262816</v>
      </c>
      <c r="AJ28" s="37">
        <f t="shared" si="37"/>
        <v>-6.643181223278946</v>
      </c>
      <c r="AK28" s="37">
        <f t="shared" si="38"/>
        <v>14.6243443111324</v>
      </c>
      <c r="AL28" s="37">
        <f t="shared" si="39"/>
        <v>7.89481730622229</v>
      </c>
      <c r="AM28" s="37">
        <f t="shared" si="40"/>
        <v>-2.9415932212996285</v>
      </c>
      <c r="AN28" s="37">
        <f t="shared" si="41"/>
        <v>13.628621760246041</v>
      </c>
      <c r="AO28" s="37">
        <f t="shared" si="42"/>
        <v>12.811991434689507</v>
      </c>
      <c r="AP28" s="37">
        <f t="shared" si="43"/>
        <v>5.207732256203116</v>
      </c>
      <c r="AQ28" s="37">
        <f t="shared" si="44"/>
        <v>-99.9978349823551</v>
      </c>
      <c r="AR28" s="37">
        <f t="shared" si="45"/>
        <v>223600</v>
      </c>
      <c r="AS28" s="37">
        <f t="shared" si="46"/>
        <v>2193.6075100581133</v>
      </c>
      <c r="AT28" s="37">
        <f t="shared" si="47"/>
        <v>4.241054026662509</v>
      </c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>
        <v>187266</v>
      </c>
      <c r="Y29" s="37">
        <f t="shared" si="26"/>
        <v>-11.265176291384794</v>
      </c>
      <c r="Z29" s="37">
        <f t="shared" si="27"/>
        <v>-9.129578673667735</v>
      </c>
      <c r="AA29" s="37">
        <f t="shared" si="28"/>
        <v>21.35068687233481</v>
      </c>
      <c r="AB29" s="37">
        <f t="shared" si="29"/>
        <v>8.674053385833982</v>
      </c>
      <c r="AC29" s="37">
        <f t="shared" si="30"/>
        <v>9.376250763624107</v>
      </c>
      <c r="AD29" s="37">
        <f t="shared" si="31"/>
        <v>-6.479912175956241</v>
      </c>
      <c r="AE29" s="37">
        <f t="shared" si="32"/>
        <v>-3.675024455542398</v>
      </c>
      <c r="AF29" s="37">
        <f t="shared" si="33"/>
        <v>-6.8885895709062925</v>
      </c>
      <c r="AG29" s="37">
        <f t="shared" si="34"/>
        <v>3.1319602305343164</v>
      </c>
      <c r="AH29" s="37">
        <f t="shared" si="35"/>
        <v>5.785372370032283</v>
      </c>
      <c r="AI29" s="37">
        <f t="shared" si="36"/>
        <v>39.81184294989845</v>
      </c>
      <c r="AJ29" s="37">
        <f t="shared" si="37"/>
        <v>-10.01362346547844</v>
      </c>
      <c r="AK29" s="37">
        <f t="shared" si="38"/>
        <v>-3.5991802935887245</v>
      </c>
      <c r="AL29" s="37">
        <f t="shared" si="39"/>
        <v>11.893069100753133</v>
      </c>
      <c r="AM29" s="37">
        <f t="shared" si="40"/>
        <v>-1.0483952263897829</v>
      </c>
      <c r="AN29" s="37">
        <f t="shared" si="41"/>
        <v>9.007342857366758</v>
      </c>
      <c r="AO29" s="37">
        <f t="shared" si="42"/>
        <v>14.70801791504015</v>
      </c>
      <c r="AP29" s="37">
        <f t="shared" si="43"/>
        <v>2.418525946352469</v>
      </c>
      <c r="AQ29" s="37">
        <f t="shared" si="44"/>
        <v>-100</v>
      </c>
      <c r="AR29" s="37" t="e">
        <f t="shared" si="45"/>
        <v>#DIV/0!</v>
      </c>
      <c r="AS29" s="37">
        <f t="shared" si="46"/>
        <v>613.22321086466</v>
      </c>
      <c r="AT29" s="37">
        <f t="shared" si="47"/>
        <v>11.781243844349335</v>
      </c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>
        <v>196757</v>
      </c>
      <c r="Y30" s="37">
        <f t="shared" si="26"/>
        <v>-3.1737402293018255</v>
      </c>
      <c r="Z30" s="37">
        <f t="shared" si="27"/>
        <v>-6.702767449404837</v>
      </c>
      <c r="AA30" s="37">
        <f t="shared" si="28"/>
        <v>17.15168374033755</v>
      </c>
      <c r="AB30" s="37">
        <f t="shared" si="29"/>
        <v>8.720419182867383</v>
      </c>
      <c r="AC30" s="37">
        <f t="shared" si="30"/>
        <v>0.9271509271509273</v>
      </c>
      <c r="AD30" s="37">
        <f t="shared" si="31"/>
        <v>-3.528885467275621</v>
      </c>
      <c r="AE30" s="37">
        <f t="shared" si="32"/>
        <v>7.595250676703082</v>
      </c>
      <c r="AF30" s="37">
        <f t="shared" si="33"/>
        <v>-13.910716433468306</v>
      </c>
      <c r="AG30" s="37">
        <f t="shared" si="34"/>
        <v>5.354336209004226</v>
      </c>
      <c r="AH30" s="37">
        <f t="shared" si="35"/>
        <v>14.544932148698228</v>
      </c>
      <c r="AI30" s="37">
        <f t="shared" si="36"/>
        <v>30.011384027630385</v>
      </c>
      <c r="AJ30" s="37">
        <f t="shared" si="37"/>
        <v>-1.5137798489188348</v>
      </c>
      <c r="AK30" s="37">
        <f t="shared" si="38"/>
        <v>-7.240698603095192</v>
      </c>
      <c r="AL30" s="37">
        <f t="shared" si="39"/>
        <v>0.746474754694912</v>
      </c>
      <c r="AM30" s="37">
        <f t="shared" si="40"/>
        <v>9.676613104788318</v>
      </c>
      <c r="AN30" s="37">
        <f t="shared" si="41"/>
        <v>4.940712915248506</v>
      </c>
      <c r="AO30" s="37">
        <f t="shared" si="42"/>
        <v>17.52105019824313</v>
      </c>
      <c r="AP30" s="37">
        <f t="shared" si="43"/>
        <v>6.10850827938915</v>
      </c>
      <c r="AQ30" s="37">
        <f t="shared" si="44"/>
        <v>-99.3978001730201</v>
      </c>
      <c r="AR30" s="37">
        <f t="shared" si="45"/>
        <v>5071.268656716417</v>
      </c>
      <c r="AS30" s="37">
        <f t="shared" si="46"/>
        <v>221.44815643264306</v>
      </c>
      <c r="AT30" s="37">
        <f t="shared" si="47"/>
        <v>10.41481947047666</v>
      </c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>
        <v>218679</v>
      </c>
      <c r="Y31" s="37">
        <f t="shared" si="26"/>
        <v>0.3789958762664599</v>
      </c>
      <c r="Z31" s="37">
        <f t="shared" si="27"/>
        <v>4.078130195540015</v>
      </c>
      <c r="AA31" s="37">
        <f t="shared" si="28"/>
        <v>-4.852057589842421</v>
      </c>
      <c r="AB31" s="37">
        <f t="shared" si="29"/>
        <v>17.65323917117078</v>
      </c>
      <c r="AC31" s="37">
        <f t="shared" si="30"/>
        <v>3.3511015365352925</v>
      </c>
      <c r="AD31" s="37">
        <f t="shared" si="31"/>
        <v>-3.120406908899796</v>
      </c>
      <c r="AE31" s="37">
        <f t="shared" si="32"/>
        <v>7.17740304161533</v>
      </c>
      <c r="AF31" s="37">
        <f t="shared" si="33"/>
        <v>-13.049483545520058</v>
      </c>
      <c r="AG31" s="37">
        <f t="shared" si="34"/>
        <v>-3.057630262547729</v>
      </c>
      <c r="AH31" s="37">
        <f t="shared" si="35"/>
        <v>21.966535713558734</v>
      </c>
      <c r="AI31" s="37">
        <f t="shared" si="36"/>
        <v>25.45707919924564</v>
      </c>
      <c r="AJ31" s="37">
        <f t="shared" si="37"/>
        <v>-5.600489543979141</v>
      </c>
      <c r="AK31" s="37">
        <f t="shared" si="38"/>
        <v>-3.3243144218032183</v>
      </c>
      <c r="AL31" s="37">
        <f t="shared" si="39"/>
        <v>5.51433610775039</v>
      </c>
      <c r="AM31" s="37">
        <f t="shared" si="40"/>
        <v>3.1774099964081453</v>
      </c>
      <c r="AN31" s="37">
        <f t="shared" si="41"/>
        <v>8.032964678788527</v>
      </c>
      <c r="AO31" s="37">
        <f t="shared" si="42"/>
        <v>9.790482800503188</v>
      </c>
      <c r="AP31" s="37">
        <f t="shared" si="43"/>
        <v>5.9338488457413785</v>
      </c>
      <c r="AQ31" s="37">
        <f t="shared" si="44"/>
        <v>-91.07218021877314</v>
      </c>
      <c r="AR31" s="37">
        <f t="shared" si="45"/>
        <v>516.9491525423729</v>
      </c>
      <c r="AS31" s="37">
        <f t="shared" si="46"/>
        <v>94.5151679306609</v>
      </c>
      <c r="AT31" s="37">
        <f t="shared" si="47"/>
        <v>8.751156244716087</v>
      </c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6"/>
        <v>-12.377366495200722</v>
      </c>
      <c r="Z32" s="37">
        <f t="shared" si="27"/>
        <v>9.56242813048478</v>
      </c>
      <c r="AA32" s="37">
        <f t="shared" si="28"/>
        <v>2.529967408716787</v>
      </c>
      <c r="AB32" s="37">
        <f t="shared" si="29"/>
        <v>19.468778621841494</v>
      </c>
      <c r="AC32" s="37">
        <f t="shared" si="30"/>
        <v>2.10420932057399</v>
      </c>
      <c r="AD32" s="37">
        <f t="shared" si="31"/>
        <v>-4.331042524247832</v>
      </c>
      <c r="AE32" s="37">
        <f t="shared" si="32"/>
        <v>10.14006998882764</v>
      </c>
      <c r="AF32" s="37">
        <f t="shared" si="33"/>
        <v>-16.161294379008257</v>
      </c>
      <c r="AG32" s="37">
        <f t="shared" si="34"/>
        <v>4.032717709760317</v>
      </c>
      <c r="AH32" s="37">
        <f t="shared" si="35"/>
        <v>15.638216070742022</v>
      </c>
      <c r="AI32" s="37">
        <f t="shared" si="36"/>
        <v>26.87806499875322</v>
      </c>
      <c r="AJ32" s="37">
        <f t="shared" si="37"/>
        <v>-7.899925972996521</v>
      </c>
      <c r="AK32" s="37">
        <f t="shared" si="38"/>
        <v>-0.0035564913079352434</v>
      </c>
      <c r="AL32" s="37">
        <f t="shared" si="39"/>
        <v>6.154371438936429</v>
      </c>
      <c r="AM32" s="37">
        <f t="shared" si="40"/>
        <v>0.04355546621100948</v>
      </c>
      <c r="AN32" s="37">
        <f t="shared" si="41"/>
        <v>8.681848626925653</v>
      </c>
      <c r="AO32" s="37">
        <f t="shared" si="42"/>
        <v>11.54799028731311</v>
      </c>
      <c r="AP32" s="37">
        <f t="shared" si="43"/>
        <v>2.4950276243093925</v>
      </c>
      <c r="AQ32" s="37">
        <f t="shared" si="44"/>
        <v>-78.3900040966817</v>
      </c>
      <c r="AR32" s="37">
        <f t="shared" si="45"/>
        <v>217.68021950611126</v>
      </c>
      <c r="AS32" s="37">
        <f t="shared" si="46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6"/>
        <v>-2.9804301223981744</v>
      </c>
      <c r="Z33" s="37">
        <f t="shared" si="27"/>
        <v>5.508434307436446</v>
      </c>
      <c r="AA33" s="37">
        <f t="shared" si="28"/>
        <v>13.086458673452153</v>
      </c>
      <c r="AB33" s="37">
        <f t="shared" si="29"/>
        <v>-0.6103146156909598</v>
      </c>
      <c r="AC33" s="37">
        <f t="shared" si="30"/>
        <v>3.9087621585342647</v>
      </c>
      <c r="AD33" s="37">
        <f t="shared" si="31"/>
        <v>2.657887379614187</v>
      </c>
      <c r="AE33" s="37">
        <f t="shared" si="32"/>
        <v>-5.718122570103112</v>
      </c>
      <c r="AF33" s="37">
        <f t="shared" si="33"/>
        <v>-3.97023815452653</v>
      </c>
      <c r="AG33" s="37">
        <f t="shared" si="34"/>
        <v>4.498449347066206</v>
      </c>
      <c r="AH33" s="37">
        <f t="shared" si="35"/>
        <v>6.20558224480883</v>
      </c>
      <c r="AI33" s="37">
        <f t="shared" si="36"/>
        <v>38.796261682242985</v>
      </c>
      <c r="AJ33" s="37">
        <f t="shared" si="37"/>
        <v>-5.176012712777419</v>
      </c>
      <c r="AK33" s="37">
        <f t="shared" si="38"/>
        <v>-11.921888869163856</v>
      </c>
      <c r="AL33" s="37">
        <f t="shared" si="39"/>
        <v>11.595020800412783</v>
      </c>
      <c r="AM33" s="37">
        <f t="shared" si="40"/>
        <v>-2.4794463147856494</v>
      </c>
      <c r="AN33" s="37">
        <f t="shared" si="41"/>
        <v>11.072259345413599</v>
      </c>
      <c r="AO33" s="37">
        <f t="shared" si="42"/>
        <v>13.801590054157886</v>
      </c>
      <c r="AP33" s="37">
        <f t="shared" si="43"/>
        <v>-0.33465201465201466</v>
      </c>
      <c r="AQ33" s="37">
        <f t="shared" si="44"/>
        <v>-76.02585061215848</v>
      </c>
      <c r="AR33" s="37">
        <f t="shared" si="45"/>
        <v>238.5685201991709</v>
      </c>
      <c r="AS33" s="37">
        <f t="shared" si="46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6"/>
        <v>8.219980475105759</v>
      </c>
      <c r="Z34" s="37">
        <f t="shared" si="27"/>
        <v>3.5289872504209763</v>
      </c>
      <c r="AA34" s="37">
        <f t="shared" si="28"/>
        <v>8.737830239096592</v>
      </c>
      <c r="AB34" s="37">
        <f t="shared" si="29"/>
        <v>5.720391046530263</v>
      </c>
      <c r="AC34" s="37">
        <f t="shared" si="30"/>
        <v>-1.6139627484865944</v>
      </c>
      <c r="AD34" s="37">
        <f t="shared" si="31"/>
        <v>0.9080450324595283</v>
      </c>
      <c r="AE34" s="37">
        <f t="shared" si="32"/>
        <v>-4.869905126430229</v>
      </c>
      <c r="AF34" s="37">
        <f t="shared" si="33"/>
        <v>-10.458845182553612</v>
      </c>
      <c r="AG34" s="37">
        <f t="shared" si="34"/>
        <v>9.3094959248548</v>
      </c>
      <c r="AH34" s="37">
        <f t="shared" si="35"/>
        <v>2.6533869768662264</v>
      </c>
      <c r="AI34" s="37">
        <f t="shared" si="36"/>
        <v>36.309707652164654</v>
      </c>
      <c r="AJ34" s="37">
        <f t="shared" si="37"/>
        <v>1.3915367065662405</v>
      </c>
      <c r="AK34" s="37">
        <f t="shared" si="38"/>
        <v>-11.277731969884949</v>
      </c>
      <c r="AL34" s="37">
        <f t="shared" si="39"/>
        <v>-0.15547101638091268</v>
      </c>
      <c r="AM34" s="37">
        <f t="shared" si="40"/>
        <v>10.738114914531774</v>
      </c>
      <c r="AN34" s="37">
        <f t="shared" si="41"/>
        <v>6.351188933141659</v>
      </c>
      <c r="AO34" s="37">
        <f t="shared" si="42"/>
        <v>13.293299060450275</v>
      </c>
      <c r="AP34" s="37">
        <f t="shared" si="43"/>
        <v>1.0314184938160529</v>
      </c>
      <c r="AQ34" s="37">
        <f t="shared" si="44"/>
        <v>-70.62201944980416</v>
      </c>
      <c r="AR34" s="37">
        <f t="shared" si="45"/>
        <v>259.45085118066993</v>
      </c>
      <c r="AS34" s="37">
        <f t="shared" si="46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6"/>
        <v>19.08581553491045</v>
      </c>
      <c r="Z35" s="37">
        <f t="shared" si="27"/>
        <v>15.892228812707348</v>
      </c>
      <c r="AA35" s="37">
        <f t="shared" si="28"/>
        <v>-8.409236801471225</v>
      </c>
      <c r="AB35" s="37">
        <f t="shared" si="29"/>
        <v>-1.7351113805121987</v>
      </c>
      <c r="AC35" s="37">
        <f t="shared" si="30"/>
        <v>-14.043102783560798</v>
      </c>
      <c r="AD35" s="37">
        <f t="shared" si="31"/>
        <v>-2.4399542508577965</v>
      </c>
      <c r="AE35" s="37">
        <f t="shared" si="32"/>
        <v>2.1952509022366273</v>
      </c>
      <c r="AF35" s="37">
        <f t="shared" si="33"/>
        <v>-10.079175851365333</v>
      </c>
      <c r="AG35" s="37">
        <f t="shared" si="34"/>
        <v>-10.573579808389825</v>
      </c>
      <c r="AH35" s="37">
        <f t="shared" si="35"/>
        <v>20.86993006993007</v>
      </c>
      <c r="AI35" s="37">
        <f t="shared" si="36"/>
        <v>-2.466964430353382</v>
      </c>
      <c r="AJ35" s="37">
        <f t="shared" si="37"/>
        <v>14.07284375370744</v>
      </c>
      <c r="AK35" s="37">
        <f t="shared" si="38"/>
        <v>0.6094517014726683</v>
      </c>
      <c r="AL35" s="37">
        <f t="shared" si="39"/>
        <v>15.890342988277617</v>
      </c>
      <c r="AM35" s="37">
        <f t="shared" si="40"/>
        <v>3.4073677638034074</v>
      </c>
      <c r="AN35" s="37">
        <f t="shared" si="41"/>
        <v>11.192961269731734</v>
      </c>
      <c r="AO35" s="37">
        <f t="shared" si="42"/>
        <v>11.096457884039532</v>
      </c>
      <c r="AP35" s="37">
        <f t="shared" si="43"/>
        <v>11.595558969345717</v>
      </c>
      <c r="AQ35" s="37">
        <f t="shared" si="44"/>
        <v>-94.1770536116534</v>
      </c>
      <c r="AR35" s="37">
        <f t="shared" si="45"/>
        <v>1647.3028153879216</v>
      </c>
      <c r="AS35" s="37">
        <f t="shared" si="46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6"/>
        <v>23.984624310995066</v>
      </c>
      <c r="Z36" s="37">
        <f t="shared" si="27"/>
        <v>15.636150921322024</v>
      </c>
      <c r="AA36" s="37">
        <f t="shared" si="28"/>
        <v>-11.237859166329422</v>
      </c>
      <c r="AB36" s="37">
        <f t="shared" si="29"/>
        <v>-0.03704442481406548</v>
      </c>
      <c r="AC36" s="37">
        <f t="shared" si="30"/>
        <v>-1.5649942987457242</v>
      </c>
      <c r="AD36" s="37">
        <f t="shared" si="31"/>
        <v>-0.5936694564304538</v>
      </c>
      <c r="AE36" s="37">
        <f t="shared" si="32"/>
        <v>-2.2635902814193325</v>
      </c>
      <c r="AF36" s="37">
        <f t="shared" si="33"/>
        <v>-3.913678500104325</v>
      </c>
      <c r="AG36" s="37">
        <f t="shared" si="34"/>
        <v>-23.151135376597594</v>
      </c>
      <c r="AH36" s="37">
        <f t="shared" si="35"/>
        <v>20.68784563839664</v>
      </c>
      <c r="AI36" s="37">
        <f t="shared" si="36"/>
        <v>3.618971168640043</v>
      </c>
      <c r="AJ36" s="37">
        <f t="shared" si="37"/>
        <v>9.4609425435765</v>
      </c>
      <c r="AK36" s="37">
        <f t="shared" si="38"/>
        <v>18.642918227123943</v>
      </c>
      <c r="AL36" s="37">
        <f t="shared" si="39"/>
        <v>12.04235329207367</v>
      </c>
      <c r="AM36" s="37">
        <f t="shared" si="40"/>
        <v>-8.700474732685567</v>
      </c>
      <c r="AN36" s="37">
        <f t="shared" si="41"/>
        <v>13.56545825639032</v>
      </c>
      <c r="AO36" s="37">
        <f t="shared" si="42"/>
        <v>26.654399965767343</v>
      </c>
      <c r="AP36" s="37">
        <f t="shared" si="43"/>
        <v>20.675034207814587</v>
      </c>
      <c r="AQ36" s="37">
        <f t="shared" si="44"/>
        <v>-91.61767176213674</v>
      </c>
      <c r="AR36" s="37">
        <f t="shared" si="45"/>
        <v>845.7748830995324</v>
      </c>
      <c r="AS36" s="37">
        <f t="shared" si="46"/>
        <v>33.024914802323735</v>
      </c>
      <c r="AT36" s="37"/>
    </row>
    <row r="37" spans="1:46" s="9" customFormat="1" ht="12.75">
      <c r="A37" s="151" t="s">
        <v>50</v>
      </c>
      <c r="B37" s="40">
        <f aca="true" t="shared" si="48" ref="B37:K37">SUM(B25:B36)</f>
        <v>766383</v>
      </c>
      <c r="C37" s="40">
        <f t="shared" si="48"/>
        <v>756312</v>
      </c>
      <c r="D37" s="40">
        <f t="shared" si="48"/>
        <v>791325</v>
      </c>
      <c r="E37" s="40">
        <f t="shared" si="48"/>
        <v>838062</v>
      </c>
      <c r="F37" s="40">
        <f t="shared" si="48"/>
        <v>891796</v>
      </c>
      <c r="G37" s="40">
        <f t="shared" si="48"/>
        <v>915137</v>
      </c>
      <c r="H37" s="40">
        <f t="shared" si="48"/>
        <v>872295</v>
      </c>
      <c r="I37" s="152">
        <f t="shared" si="48"/>
        <v>889048</v>
      </c>
      <c r="J37" s="152">
        <f t="shared" si="48"/>
        <v>787934</v>
      </c>
      <c r="K37" s="152">
        <f t="shared" si="48"/>
        <v>789973</v>
      </c>
      <c r="L37" s="152">
        <f aca="true" t="shared" si="49" ref="L37:Q37">SUM(L25:L36)</f>
        <v>878663</v>
      </c>
      <c r="M37" s="152">
        <f t="shared" si="49"/>
        <v>1108633</v>
      </c>
      <c r="N37" s="152">
        <f t="shared" si="49"/>
        <v>1075187</v>
      </c>
      <c r="O37" s="152">
        <f t="shared" si="49"/>
        <v>1046608</v>
      </c>
      <c r="P37" s="40">
        <f t="shared" si="49"/>
        <v>1139866</v>
      </c>
      <c r="Q37" s="40">
        <f t="shared" si="49"/>
        <v>1169304</v>
      </c>
      <c r="R37" s="40">
        <f aca="true" t="shared" si="50" ref="R37:W37">SUM(R25:R36)</f>
        <v>1259025</v>
      </c>
      <c r="S37" s="40">
        <f t="shared" si="50"/>
        <v>1433549</v>
      </c>
      <c r="T37" s="40">
        <f t="shared" si="50"/>
        <v>1520792</v>
      </c>
      <c r="U37" s="40">
        <f t="shared" si="50"/>
        <v>311680</v>
      </c>
      <c r="V37" s="40">
        <f t="shared" si="50"/>
        <v>758200</v>
      </c>
      <c r="W37" s="40">
        <f t="shared" si="50"/>
        <v>1556793</v>
      </c>
      <c r="X37" s="40"/>
      <c r="Y37" s="41">
        <f t="shared" si="26"/>
        <v>-1.3140949107691586</v>
      </c>
      <c r="Z37" s="41">
        <f t="shared" si="27"/>
        <v>4.6294386443689906</v>
      </c>
      <c r="AA37" s="41">
        <f t="shared" si="28"/>
        <v>5.906170031276656</v>
      </c>
      <c r="AB37" s="41">
        <f t="shared" si="29"/>
        <v>6.411697463910785</v>
      </c>
      <c r="AC37" s="41">
        <f t="shared" si="30"/>
        <v>2.617302611808082</v>
      </c>
      <c r="AD37" s="41">
        <f t="shared" si="31"/>
        <v>-4.68148484871664</v>
      </c>
      <c r="AE37" s="41">
        <f t="shared" si="32"/>
        <v>1.9205658636126541</v>
      </c>
      <c r="AF37" s="41">
        <f t="shared" si="33"/>
        <v>-11.373289181236558</v>
      </c>
      <c r="AG37" s="41">
        <f t="shared" si="34"/>
        <v>0.25877801947878887</v>
      </c>
      <c r="AH37" s="41">
        <f t="shared" si="35"/>
        <v>11.22696598491341</v>
      </c>
      <c r="AI37" s="41">
        <f t="shared" si="36"/>
        <v>26.172719233653858</v>
      </c>
      <c r="AJ37" s="41">
        <f t="shared" si="37"/>
        <v>-3.016868521864314</v>
      </c>
      <c r="AK37" s="41">
        <f t="shared" si="38"/>
        <v>-2.658049250967506</v>
      </c>
      <c r="AL37" s="41">
        <f t="shared" si="39"/>
        <v>8.910499442006941</v>
      </c>
      <c r="AM37" s="41">
        <f t="shared" si="40"/>
        <v>2.5825842686771954</v>
      </c>
      <c r="AN37" s="41">
        <f t="shared" si="41"/>
        <v>7.673026005213359</v>
      </c>
      <c r="AO37" s="41">
        <f t="shared" si="42"/>
        <v>13.861837533011656</v>
      </c>
      <c r="AP37" s="41">
        <f t="shared" si="43"/>
        <v>6.085805228841148</v>
      </c>
      <c r="AQ37" s="241">
        <f t="shared" si="44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  <c r="X39" s="223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51" ref="B43:X54">B7+B25</f>
        <v>110928</v>
      </c>
      <c r="C43" s="38">
        <f t="shared" si="51"/>
        <v>101830</v>
      </c>
      <c r="D43" s="38">
        <f t="shared" si="51"/>
        <v>116884</v>
      </c>
      <c r="E43" s="38">
        <f t="shared" si="51"/>
        <v>115378</v>
      </c>
      <c r="F43" s="38">
        <f t="shared" si="51"/>
        <v>124187</v>
      </c>
      <c r="G43" s="38">
        <f t="shared" si="51"/>
        <v>124404</v>
      </c>
      <c r="H43" s="38">
        <f t="shared" si="51"/>
        <v>125825</v>
      </c>
      <c r="I43" s="156">
        <f t="shared" si="51"/>
        <v>130218</v>
      </c>
      <c r="J43" s="38">
        <f t="shared" si="51"/>
        <v>126743</v>
      </c>
      <c r="K43" s="38">
        <f t="shared" si="51"/>
        <v>131515</v>
      </c>
      <c r="L43" s="38">
        <f t="shared" si="51"/>
        <v>133057</v>
      </c>
      <c r="M43" s="38">
        <f t="shared" si="51"/>
        <v>124860</v>
      </c>
      <c r="N43" s="38">
        <f t="shared" si="51"/>
        <v>108941</v>
      </c>
      <c r="O43" s="38">
        <f t="shared" si="51"/>
        <v>116137</v>
      </c>
      <c r="P43" s="38">
        <f t="shared" si="51"/>
        <v>126308</v>
      </c>
      <c r="Q43" s="38">
        <f t="shared" si="51"/>
        <v>138889</v>
      </c>
      <c r="R43" s="38">
        <f t="shared" si="51"/>
        <v>176769</v>
      </c>
      <c r="S43" s="38">
        <f aca="true" t="shared" si="52" ref="S43:X43">S7+S25</f>
        <v>189830</v>
      </c>
      <c r="T43" s="38">
        <f t="shared" si="52"/>
        <v>207402</v>
      </c>
      <c r="U43" s="38">
        <f t="shared" si="52"/>
        <v>224741</v>
      </c>
      <c r="V43" s="38">
        <f t="shared" si="52"/>
        <v>19337</v>
      </c>
      <c r="W43" s="38">
        <f t="shared" si="52"/>
        <v>104334</v>
      </c>
      <c r="X43" s="38">
        <f t="shared" si="52"/>
        <v>234432</v>
      </c>
      <c r="Y43" s="37">
        <f aca="true" t="shared" si="53" ref="Y43:AT43">(C43-B43)/B43*100</f>
        <v>-8.201716428674455</v>
      </c>
      <c r="Z43" s="37">
        <f t="shared" si="53"/>
        <v>14.783462633801433</v>
      </c>
      <c r="AA43" s="37">
        <f t="shared" si="53"/>
        <v>-1.2884569316587384</v>
      </c>
      <c r="AB43" s="37">
        <f t="shared" si="53"/>
        <v>7.6349044011856675</v>
      </c>
      <c r="AC43" s="37">
        <f t="shared" si="53"/>
        <v>0.17473648610563103</v>
      </c>
      <c r="AD43" s="37">
        <f t="shared" si="53"/>
        <v>1.142246230024758</v>
      </c>
      <c r="AE43" s="37">
        <f t="shared" si="53"/>
        <v>3.4913570435128154</v>
      </c>
      <c r="AF43" s="37">
        <f t="shared" si="53"/>
        <v>-2.668601882996206</v>
      </c>
      <c r="AG43" s="37">
        <f t="shared" si="53"/>
        <v>3.765099453224241</v>
      </c>
      <c r="AH43" s="37">
        <f t="shared" si="53"/>
        <v>1.1724898300574078</v>
      </c>
      <c r="AI43" s="37">
        <f t="shared" si="53"/>
        <v>-6.160517672877037</v>
      </c>
      <c r="AJ43" s="37">
        <f t="shared" si="53"/>
        <v>-12.74947941694698</v>
      </c>
      <c r="AK43" s="37">
        <f t="shared" si="53"/>
        <v>6.605410267943198</v>
      </c>
      <c r="AL43" s="37">
        <f t="shared" si="53"/>
        <v>8.757760231450787</v>
      </c>
      <c r="AM43" s="37">
        <f t="shared" si="53"/>
        <v>9.960572568641734</v>
      </c>
      <c r="AN43" s="37">
        <f t="shared" si="53"/>
        <v>27.273578181137452</v>
      </c>
      <c r="AO43" s="37">
        <f t="shared" si="53"/>
        <v>7.388738975725381</v>
      </c>
      <c r="AP43" s="37">
        <f t="shared" si="53"/>
        <v>9.25670336616973</v>
      </c>
      <c r="AQ43" s="37">
        <f t="shared" si="53"/>
        <v>8.360092959566446</v>
      </c>
      <c r="AR43" s="37">
        <f t="shared" si="53"/>
        <v>-91.39587347213013</v>
      </c>
      <c r="AS43" s="37">
        <f t="shared" si="53"/>
        <v>439.5562910482495</v>
      </c>
      <c r="AT43" s="37">
        <f t="shared" si="53"/>
        <v>124.69377192478004</v>
      </c>
    </row>
    <row r="44" spans="1:46" s="9" customFormat="1" ht="12.75">
      <c r="A44" s="36" t="s">
        <v>27</v>
      </c>
      <c r="B44" s="38">
        <f t="shared" si="51"/>
        <v>126190</v>
      </c>
      <c r="C44" s="38">
        <f t="shared" si="51"/>
        <v>119015</v>
      </c>
      <c r="D44" s="38">
        <f t="shared" si="51"/>
        <v>131689</v>
      </c>
      <c r="E44" s="38">
        <f t="shared" si="51"/>
        <v>132218</v>
      </c>
      <c r="F44" s="38">
        <f t="shared" si="51"/>
        <v>129273</v>
      </c>
      <c r="G44" s="38">
        <f t="shared" si="51"/>
        <v>124356</v>
      </c>
      <c r="H44" s="38">
        <f t="shared" si="51"/>
        <v>135386</v>
      </c>
      <c r="I44" s="156">
        <f t="shared" si="51"/>
        <v>149050</v>
      </c>
      <c r="J44" s="38">
        <f t="shared" si="51"/>
        <v>129331</v>
      </c>
      <c r="K44" s="38">
        <f t="shared" si="51"/>
        <v>133451</v>
      </c>
      <c r="L44" s="38">
        <f t="shared" si="51"/>
        <v>135327</v>
      </c>
      <c r="M44" s="38">
        <f t="shared" si="51"/>
        <v>131887</v>
      </c>
      <c r="N44" s="38">
        <f t="shared" si="51"/>
        <v>106071</v>
      </c>
      <c r="O44" s="38">
        <f t="shared" si="51"/>
        <v>118339</v>
      </c>
      <c r="P44" s="38">
        <f t="shared" si="51"/>
        <v>127218</v>
      </c>
      <c r="Q44" s="38">
        <f t="shared" si="51"/>
        <v>147585</v>
      </c>
      <c r="R44" s="38">
        <f t="shared" si="51"/>
        <v>179967</v>
      </c>
      <c r="S44" s="38">
        <f t="shared" si="51"/>
        <v>201679</v>
      </c>
      <c r="T44" s="38">
        <f t="shared" si="51"/>
        <v>214056</v>
      </c>
      <c r="U44" s="38">
        <f t="shared" si="51"/>
        <v>231688</v>
      </c>
      <c r="V44" s="38">
        <f t="shared" si="51"/>
        <v>16581</v>
      </c>
      <c r="W44" s="38">
        <f t="shared" si="51"/>
        <v>140695</v>
      </c>
      <c r="X44" s="38">
        <f t="shared" si="51"/>
        <v>232358</v>
      </c>
      <c r="Y44" s="37">
        <f aca="true" t="shared" si="54" ref="Y44:Y55">(C44-B44)/B44*100</f>
        <v>-5.685870512718916</v>
      </c>
      <c r="Z44" s="37">
        <f aca="true" t="shared" si="55" ref="Z44:Z55">(D44-C44)/C44*100</f>
        <v>10.649077847330169</v>
      </c>
      <c r="AA44" s="37">
        <f aca="true" t="shared" si="56" ref="AA44:AA55">(E44-D44)/D44*100</f>
        <v>0.401704014762053</v>
      </c>
      <c r="AB44" s="37">
        <f aca="true" t="shared" si="57" ref="AB44:AB55">(F44-E44)/E44*100</f>
        <v>-2.2273820508554056</v>
      </c>
      <c r="AC44" s="37">
        <f aca="true" t="shared" si="58" ref="AC44:AC55">(G44-F44)/F44*100</f>
        <v>-3.8035784734631357</v>
      </c>
      <c r="AD44" s="37">
        <f aca="true" t="shared" si="59" ref="AD44:AD55">(H44-G44)/G44*100</f>
        <v>8.869696677281354</v>
      </c>
      <c r="AE44" s="37">
        <f aca="true" t="shared" si="60" ref="AE44:AE55">(I44-H44)/H44*100</f>
        <v>10.092624052708551</v>
      </c>
      <c r="AF44" s="37">
        <f aca="true" t="shared" si="61" ref="AF44:AF55">(J44-I44)/I44*100</f>
        <v>-13.229788661522978</v>
      </c>
      <c r="AG44" s="37">
        <f aca="true" t="shared" si="62" ref="AG44:AG55">(K44-J44)/J44*100</f>
        <v>3.185624482915929</v>
      </c>
      <c r="AH44" s="37">
        <f aca="true" t="shared" si="63" ref="AH44:AH55">(L44-K44)/K44*100</f>
        <v>1.4057594173142203</v>
      </c>
      <c r="AI44" s="37">
        <f aca="true" t="shared" si="64" ref="AI44:AI55">(M44-L44)/L44*100</f>
        <v>-2.541990881346664</v>
      </c>
      <c r="AJ44" s="37">
        <f aca="true" t="shared" si="65" ref="AJ44:AJ55">(N44-M44)/M44*100</f>
        <v>-19.574332572581074</v>
      </c>
      <c r="AK44" s="37">
        <f aca="true" t="shared" si="66" ref="AK44:AK55">(O44-N44)/N44*100</f>
        <v>11.565837976449735</v>
      </c>
      <c r="AL44" s="37">
        <f aca="true" t="shared" si="67" ref="AL44:AL55">(P44-O44)/O44*100</f>
        <v>7.503020982093815</v>
      </c>
      <c r="AM44" s="37">
        <f aca="true" t="shared" si="68" ref="AM44:AM55">(Q44-P44)/P44*100</f>
        <v>16.009526953732962</v>
      </c>
      <c r="AN44" s="37">
        <f aca="true" t="shared" si="69" ref="AN44:AN55">(R44-Q44)/Q44*100</f>
        <v>21.941254192499237</v>
      </c>
      <c r="AO44" s="37">
        <f aca="true" t="shared" si="70" ref="AO44:AO55">(S44-R44)/R44*100</f>
        <v>12.064434035128663</v>
      </c>
      <c r="AP44" s="37">
        <f aca="true" t="shared" si="71" ref="AP44:AP55">(T44-S44)/S44*100</f>
        <v>6.136980052459601</v>
      </c>
      <c r="AQ44" s="37">
        <f aca="true" t="shared" si="72" ref="AQ44:AQ55">(U44-T44)/T44*100</f>
        <v>8.237096834473222</v>
      </c>
      <c r="AR44" s="37">
        <f aca="true" t="shared" si="73" ref="AR44:AR55">(V44-U44)/U44*100</f>
        <v>-92.84339283864507</v>
      </c>
      <c r="AS44" s="37">
        <f aca="true" t="shared" si="74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51"/>
        <v>178774</v>
      </c>
      <c r="C45" s="38">
        <f t="shared" si="51"/>
        <v>195795</v>
      </c>
      <c r="D45" s="38">
        <f t="shared" si="51"/>
        <v>147035</v>
      </c>
      <c r="E45" s="38">
        <f t="shared" si="51"/>
        <v>188159</v>
      </c>
      <c r="F45" s="38">
        <f t="shared" si="51"/>
        <v>191588</v>
      </c>
      <c r="G45" s="38">
        <f t="shared" si="51"/>
        <v>176533</v>
      </c>
      <c r="H45" s="38">
        <f t="shared" si="51"/>
        <v>197118</v>
      </c>
      <c r="I45" s="156">
        <f t="shared" si="51"/>
        <v>202445</v>
      </c>
      <c r="J45" s="38">
        <f t="shared" si="51"/>
        <v>178904</v>
      </c>
      <c r="K45" s="38">
        <f t="shared" si="51"/>
        <v>209276</v>
      </c>
      <c r="L45" s="38">
        <f t="shared" si="51"/>
        <v>183456</v>
      </c>
      <c r="M45" s="38">
        <f t="shared" si="51"/>
        <v>177611</v>
      </c>
      <c r="N45" s="38">
        <f t="shared" si="51"/>
        <v>170489</v>
      </c>
      <c r="O45" s="38">
        <f>O9+O27</f>
        <v>160287</v>
      </c>
      <c r="P45" s="38">
        <f t="shared" si="51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51"/>
        <v>108823</v>
      </c>
      <c r="V45" s="38">
        <f t="shared" si="51"/>
        <v>24561</v>
      </c>
      <c r="W45" s="38">
        <f t="shared" si="51"/>
        <v>211476</v>
      </c>
      <c r="X45" s="38">
        <f t="shared" si="51"/>
        <v>316657</v>
      </c>
      <c r="Y45" s="37">
        <f t="shared" si="54"/>
        <v>9.520959423629833</v>
      </c>
      <c r="Z45" s="37">
        <f t="shared" si="55"/>
        <v>-24.903598151127454</v>
      </c>
      <c r="AA45" s="37">
        <f t="shared" si="56"/>
        <v>27.968850953854524</v>
      </c>
      <c r="AB45" s="37">
        <f t="shared" si="57"/>
        <v>1.8223948894286215</v>
      </c>
      <c r="AC45" s="37">
        <f t="shared" si="58"/>
        <v>-7.858007808422239</v>
      </c>
      <c r="AD45" s="37">
        <f t="shared" si="59"/>
        <v>11.66070932913393</v>
      </c>
      <c r="AE45" s="37">
        <f t="shared" si="60"/>
        <v>2.702442191986526</v>
      </c>
      <c r="AF45" s="37">
        <f t="shared" si="61"/>
        <v>-11.628343500703894</v>
      </c>
      <c r="AG45" s="37">
        <f t="shared" si="62"/>
        <v>16.976702589098064</v>
      </c>
      <c r="AH45" s="37">
        <f t="shared" si="63"/>
        <v>-12.337774040023701</v>
      </c>
      <c r="AI45" s="37">
        <f t="shared" si="64"/>
        <v>-3.186050061050061</v>
      </c>
      <c r="AJ45" s="37">
        <f t="shared" si="65"/>
        <v>-4.009886775030826</v>
      </c>
      <c r="AK45" s="37">
        <f t="shared" si="66"/>
        <v>-5.983963774788989</v>
      </c>
      <c r="AL45" s="37">
        <f t="shared" si="67"/>
        <v>14.334287871131156</v>
      </c>
      <c r="AM45" s="37">
        <f t="shared" si="68"/>
        <v>22.842035762810823</v>
      </c>
      <c r="AN45" s="37">
        <f t="shared" si="69"/>
        <v>10.750519713580072</v>
      </c>
      <c r="AO45" s="37">
        <f t="shared" si="70"/>
        <v>21.31907622951477</v>
      </c>
      <c r="AP45" s="37">
        <f t="shared" si="71"/>
        <v>-3.619082253372124</v>
      </c>
      <c r="AQ45" s="37">
        <f t="shared" si="72"/>
        <v>-62.67215032260499</v>
      </c>
      <c r="AR45" s="37">
        <f t="shared" si="73"/>
        <v>-77.430322634002</v>
      </c>
      <c r="AS45" s="37">
        <f t="shared" si="74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51"/>
        <v>287658</v>
      </c>
      <c r="C46" s="38">
        <f t="shared" si="51"/>
        <v>232633</v>
      </c>
      <c r="D46" s="38">
        <f t="shared" si="51"/>
        <v>230215</v>
      </c>
      <c r="E46" s="38">
        <f t="shared" si="51"/>
        <v>262328</v>
      </c>
      <c r="F46" s="38">
        <f t="shared" si="51"/>
        <v>264503</v>
      </c>
      <c r="G46" s="38">
        <f t="shared" si="51"/>
        <v>293562</v>
      </c>
      <c r="H46" s="38">
        <f t="shared" si="51"/>
        <v>274061</v>
      </c>
      <c r="I46" s="156">
        <f t="shared" si="51"/>
        <v>278433</v>
      </c>
      <c r="J46" s="38">
        <f t="shared" si="51"/>
        <v>290865</v>
      </c>
      <c r="K46" s="38">
        <f t="shared" si="51"/>
        <v>234796</v>
      </c>
      <c r="L46" s="38">
        <f>L10+L28</f>
        <v>309412</v>
      </c>
      <c r="M46" s="38">
        <f t="shared" si="51"/>
        <v>294001</v>
      </c>
      <c r="N46" s="38">
        <f t="shared" si="51"/>
        <v>247553</v>
      </c>
      <c r="O46" s="38">
        <f>O10+O28</f>
        <v>292415</v>
      </c>
      <c r="P46" s="38">
        <f t="shared" si="51"/>
        <v>297730</v>
      </c>
      <c r="Q46" s="38">
        <f t="shared" si="51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51"/>
        <v>59792</v>
      </c>
      <c r="W46" s="38">
        <f t="shared" si="51"/>
        <v>387023</v>
      </c>
      <c r="X46" s="38">
        <f>X10+X28</f>
        <v>495711</v>
      </c>
      <c r="Y46" s="37">
        <f t="shared" si="54"/>
        <v>-19.12861801166663</v>
      </c>
      <c r="Z46" s="37">
        <f t="shared" si="55"/>
        <v>-1.0394054153967838</v>
      </c>
      <c r="AA46" s="37">
        <f t="shared" si="56"/>
        <v>13.949134504702126</v>
      </c>
      <c r="AB46" s="37">
        <f t="shared" si="57"/>
        <v>0.8291146961056388</v>
      </c>
      <c r="AC46" s="37">
        <f t="shared" si="58"/>
        <v>10.986264806070253</v>
      </c>
      <c r="AD46" s="37">
        <f t="shared" si="59"/>
        <v>-6.642889747310619</v>
      </c>
      <c r="AE46" s="37">
        <f t="shared" si="60"/>
        <v>1.5952652876549382</v>
      </c>
      <c r="AF46" s="37">
        <f t="shared" si="61"/>
        <v>4.464987986337826</v>
      </c>
      <c r="AG46" s="37">
        <f t="shared" si="62"/>
        <v>-19.27664036580544</v>
      </c>
      <c r="AH46" s="37">
        <f t="shared" si="63"/>
        <v>31.7790763045367</v>
      </c>
      <c r="AI46" s="37">
        <f t="shared" si="64"/>
        <v>-4.98073765723372</v>
      </c>
      <c r="AJ46" s="37">
        <f t="shared" si="65"/>
        <v>-15.798585719096195</v>
      </c>
      <c r="AK46" s="37">
        <f t="shared" si="66"/>
        <v>18.122179896830172</v>
      </c>
      <c r="AL46" s="37">
        <f t="shared" si="67"/>
        <v>1.8176222150026504</v>
      </c>
      <c r="AM46" s="37">
        <f t="shared" si="68"/>
        <v>6.690289859940214</v>
      </c>
      <c r="AN46" s="37">
        <f t="shared" si="69"/>
        <v>29.925483788710178</v>
      </c>
      <c r="AO46" s="37">
        <f t="shared" si="70"/>
        <v>6.666230521895679</v>
      </c>
      <c r="AP46" s="37">
        <f t="shared" si="71"/>
        <v>3.866711795719858</v>
      </c>
      <c r="AQ46" s="37">
        <f t="shared" si="72"/>
        <v>-99.12015764115641</v>
      </c>
      <c r="AR46" s="37">
        <f t="shared" si="73"/>
        <v>1386.2540392741735</v>
      </c>
      <c r="AS46" s="37">
        <f t="shared" si="74"/>
        <v>547.2822451164036</v>
      </c>
      <c r="AT46" s="37"/>
    </row>
    <row r="47" spans="1:46" s="9" customFormat="1" ht="12.75">
      <c r="A47" s="36" t="s">
        <v>30</v>
      </c>
      <c r="B47" s="38">
        <f t="shared" si="51"/>
        <v>361594</v>
      </c>
      <c r="C47" s="38">
        <f t="shared" si="51"/>
        <v>325279</v>
      </c>
      <c r="D47" s="38">
        <f t="shared" si="51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51"/>
        <v>346716</v>
      </c>
      <c r="I47" s="156">
        <f t="shared" si="51"/>
        <v>366501</v>
      </c>
      <c r="J47" s="156">
        <f t="shared" si="51"/>
        <v>337457</v>
      </c>
      <c r="K47" s="156">
        <f t="shared" si="51"/>
        <v>356975</v>
      </c>
      <c r="L47" s="38">
        <f>L11+L29</f>
        <v>362292</v>
      </c>
      <c r="M47" s="38">
        <f t="shared" si="51"/>
        <v>370618</v>
      </c>
      <c r="N47" s="38">
        <f t="shared" si="51"/>
        <v>385316</v>
      </c>
      <c r="O47" s="38">
        <f>O11+O29</f>
        <v>388456</v>
      </c>
      <c r="P47" s="38">
        <f t="shared" si="51"/>
        <v>398040</v>
      </c>
      <c r="Q47" s="38">
        <f t="shared" si="51"/>
        <v>471413</v>
      </c>
      <c r="R47" s="38">
        <f t="shared" si="51"/>
        <v>531363</v>
      </c>
      <c r="S47" s="38">
        <f t="shared" si="51"/>
        <v>563518</v>
      </c>
      <c r="T47" s="38">
        <f t="shared" si="51"/>
        <v>586990</v>
      </c>
      <c r="U47" s="38">
        <f aca="true" t="shared" si="75" ref="U47:X50">U11+U29</f>
        <v>5494</v>
      </c>
      <c r="V47" s="38">
        <f t="shared" si="75"/>
        <v>136585</v>
      </c>
      <c r="W47" s="38">
        <f t="shared" si="75"/>
        <v>457637</v>
      </c>
      <c r="X47" s="38">
        <f t="shared" si="75"/>
        <v>560887</v>
      </c>
      <c r="Y47" s="37">
        <f t="shared" si="54"/>
        <v>-10.043031687472691</v>
      </c>
      <c r="Z47" s="37">
        <f t="shared" si="55"/>
        <v>-11.994626151703615</v>
      </c>
      <c r="AA47" s="37">
        <f t="shared" si="56"/>
        <v>14.031851828563244</v>
      </c>
      <c r="AB47" s="37">
        <f t="shared" si="57"/>
        <v>9.850780103605356</v>
      </c>
      <c r="AC47" s="37">
        <f t="shared" si="58"/>
        <v>-0.9554166771243799</v>
      </c>
      <c r="AD47" s="37">
        <f t="shared" si="59"/>
        <v>-2.3777948592328553</v>
      </c>
      <c r="AE47" s="37">
        <f t="shared" si="60"/>
        <v>5.706399473921018</v>
      </c>
      <c r="AF47" s="37">
        <f t="shared" si="61"/>
        <v>-7.924671419723276</v>
      </c>
      <c r="AG47" s="37">
        <f t="shared" si="62"/>
        <v>5.783848016191693</v>
      </c>
      <c r="AH47" s="37">
        <f t="shared" si="63"/>
        <v>1.4894600462217242</v>
      </c>
      <c r="AI47" s="37">
        <f t="shared" si="64"/>
        <v>2.2981462466739537</v>
      </c>
      <c r="AJ47" s="37">
        <f t="shared" si="65"/>
        <v>3.965808460463334</v>
      </c>
      <c r="AK47" s="37">
        <f t="shared" si="66"/>
        <v>0.8149155498344216</v>
      </c>
      <c r="AL47" s="37">
        <f t="shared" si="67"/>
        <v>2.4672034928022737</v>
      </c>
      <c r="AM47" s="37">
        <f t="shared" si="68"/>
        <v>18.433574515124107</v>
      </c>
      <c r="AN47" s="37">
        <f t="shared" si="69"/>
        <v>12.717086715894554</v>
      </c>
      <c r="AO47" s="37">
        <f t="shared" si="70"/>
        <v>6.051418709996744</v>
      </c>
      <c r="AP47" s="37">
        <f t="shared" si="71"/>
        <v>4.165261801752561</v>
      </c>
      <c r="AQ47" s="37">
        <f t="shared" si="72"/>
        <v>-99.06403856965196</v>
      </c>
      <c r="AR47" s="37">
        <f t="shared" si="73"/>
        <v>2386.075718966145</v>
      </c>
      <c r="AS47" s="37">
        <f t="shared" si="74"/>
        <v>235.05655818720942</v>
      </c>
      <c r="AT47" s="37"/>
    </row>
    <row r="48" spans="1:46" s="9" customFormat="1" ht="12.75">
      <c r="A48" s="36" t="s">
        <v>31</v>
      </c>
      <c r="B48" s="38">
        <f t="shared" si="51"/>
        <v>370388</v>
      </c>
      <c r="C48" s="38">
        <f t="shared" si="51"/>
        <v>337982</v>
      </c>
      <c r="D48" s="38">
        <f t="shared" si="51"/>
        <v>320997</v>
      </c>
      <c r="E48" s="38">
        <f t="shared" si="51"/>
        <v>323379</v>
      </c>
      <c r="F48" s="38">
        <f t="shared" si="51"/>
        <v>361292</v>
      </c>
      <c r="G48" s="38">
        <f t="shared" si="51"/>
        <v>360859</v>
      </c>
      <c r="H48" s="38">
        <f t="shared" si="51"/>
        <v>365807</v>
      </c>
      <c r="I48" s="156">
        <f t="shared" si="51"/>
        <v>408689</v>
      </c>
      <c r="J48" s="156">
        <f t="shared" si="51"/>
        <v>362661</v>
      </c>
      <c r="K48" s="156">
        <f t="shared" si="51"/>
        <v>382169</v>
      </c>
      <c r="L48" s="156">
        <f t="shared" si="51"/>
        <v>408514</v>
      </c>
      <c r="M48" s="38">
        <f t="shared" si="51"/>
        <v>438936</v>
      </c>
      <c r="N48" s="38">
        <f t="shared" si="51"/>
        <v>426160</v>
      </c>
      <c r="O48" s="38">
        <f>O12+O30</f>
        <v>443214</v>
      </c>
      <c r="P48" s="38">
        <f t="shared" si="51"/>
        <v>434397</v>
      </c>
      <c r="Q48" s="38">
        <f t="shared" si="51"/>
        <v>517195</v>
      </c>
      <c r="R48" s="38">
        <f t="shared" si="51"/>
        <v>589607</v>
      </c>
      <c r="S48" s="38">
        <f>S12+S30</f>
        <v>635642</v>
      </c>
      <c r="T48" s="38">
        <f>T12+T30</f>
        <v>657095</v>
      </c>
      <c r="U48" s="38">
        <f t="shared" si="75"/>
        <v>21639</v>
      </c>
      <c r="V48" s="38">
        <f t="shared" si="75"/>
        <v>234015</v>
      </c>
      <c r="W48" s="38">
        <f t="shared" si="75"/>
        <v>507137</v>
      </c>
      <c r="X48" s="38">
        <f t="shared" si="75"/>
        <v>624097</v>
      </c>
      <c r="Y48" s="37">
        <f t="shared" si="54"/>
        <v>-8.749203537911596</v>
      </c>
      <c r="Z48" s="37">
        <f t="shared" si="55"/>
        <v>-5.02541555467451</v>
      </c>
      <c r="AA48" s="37">
        <f t="shared" si="56"/>
        <v>0.7420630099346723</v>
      </c>
      <c r="AB48" s="37">
        <f t="shared" si="57"/>
        <v>11.724014237164441</v>
      </c>
      <c r="AC48" s="37">
        <f t="shared" si="58"/>
        <v>-0.11984765785016</v>
      </c>
      <c r="AD48" s="37">
        <f t="shared" si="59"/>
        <v>1.3711726740915426</v>
      </c>
      <c r="AE48" s="37">
        <f t="shared" si="60"/>
        <v>11.722575019067431</v>
      </c>
      <c r="AF48" s="37">
        <f t="shared" si="61"/>
        <v>-11.262353525541426</v>
      </c>
      <c r="AG48" s="37">
        <f t="shared" si="62"/>
        <v>5.379128166524661</v>
      </c>
      <c r="AH48" s="37">
        <f t="shared" si="63"/>
        <v>6.893547095656634</v>
      </c>
      <c r="AI48" s="37">
        <f t="shared" si="64"/>
        <v>7.446990800804869</v>
      </c>
      <c r="AJ48" s="37">
        <f t="shared" si="65"/>
        <v>-2.910674904769716</v>
      </c>
      <c r="AK48" s="37">
        <f t="shared" si="66"/>
        <v>4.001783367749202</v>
      </c>
      <c r="AL48" s="37">
        <f t="shared" si="67"/>
        <v>-1.9893324669347088</v>
      </c>
      <c r="AM48" s="37">
        <f t="shared" si="68"/>
        <v>19.060444708411893</v>
      </c>
      <c r="AN48" s="37">
        <f t="shared" si="69"/>
        <v>14.000908748151083</v>
      </c>
      <c r="AO48" s="37">
        <f t="shared" si="70"/>
        <v>7.807743123809588</v>
      </c>
      <c r="AP48" s="37">
        <f t="shared" si="71"/>
        <v>3.3750129790039045</v>
      </c>
      <c r="AQ48" s="37">
        <f t="shared" si="72"/>
        <v>-96.70686886979813</v>
      </c>
      <c r="AR48" s="37">
        <f t="shared" si="73"/>
        <v>981.4501594343546</v>
      </c>
      <c r="AS48" s="37">
        <f t="shared" si="74"/>
        <v>116.71132192380831</v>
      </c>
      <c r="AT48" s="37"/>
    </row>
    <row r="49" spans="1:46" s="9" customFormat="1" ht="12.75">
      <c r="A49" s="36" t="s">
        <v>32</v>
      </c>
      <c r="B49" s="38">
        <f t="shared" si="51"/>
        <v>441130</v>
      </c>
      <c r="C49" s="38">
        <f t="shared" si="51"/>
        <v>400601</v>
      </c>
      <c r="D49" s="38">
        <f t="shared" si="51"/>
        <v>398931</v>
      </c>
      <c r="E49" s="38">
        <f t="shared" si="51"/>
        <v>400929</v>
      </c>
      <c r="F49" s="38">
        <f t="shared" si="51"/>
        <v>444775</v>
      </c>
      <c r="G49" s="38">
        <f t="shared" si="51"/>
        <v>440308</v>
      </c>
      <c r="H49" s="38">
        <f t="shared" si="51"/>
        <v>468183</v>
      </c>
      <c r="I49" s="156">
        <f>I13+I31</f>
        <v>475097</v>
      </c>
      <c r="J49" s="156">
        <f t="shared" si="51"/>
        <v>439361</v>
      </c>
      <c r="K49" s="156">
        <f t="shared" si="51"/>
        <v>451728</v>
      </c>
      <c r="L49" s="156">
        <f t="shared" si="51"/>
        <v>493051</v>
      </c>
      <c r="M49" s="38">
        <f t="shared" si="51"/>
        <v>501688</v>
      </c>
      <c r="N49" s="38">
        <f>N13+N31</f>
        <v>472802</v>
      </c>
      <c r="O49" s="38">
        <f>O13+O31</f>
        <v>510473</v>
      </c>
      <c r="P49" s="38">
        <f t="shared" si="51"/>
        <v>529306</v>
      </c>
      <c r="Q49" s="38">
        <f aca="true" t="shared" si="76" ref="Q49:V50">Q13+Q31</f>
        <v>615536</v>
      </c>
      <c r="R49" s="38">
        <f t="shared" si="76"/>
        <v>684658</v>
      </c>
      <c r="S49" s="38">
        <f t="shared" si="76"/>
        <v>709034</v>
      </c>
      <c r="T49" s="38">
        <f t="shared" si="76"/>
        <v>721875</v>
      </c>
      <c r="U49" s="38">
        <f t="shared" si="76"/>
        <v>105973</v>
      </c>
      <c r="V49" s="38">
        <f t="shared" si="76"/>
        <v>373743</v>
      </c>
      <c r="W49" s="38">
        <f t="shared" si="75"/>
        <v>604332</v>
      </c>
      <c r="X49" s="38">
        <f t="shared" si="75"/>
        <v>744924</v>
      </c>
      <c r="Y49" s="37">
        <f t="shared" si="54"/>
        <v>-9.187541087661234</v>
      </c>
      <c r="Z49" s="37">
        <f t="shared" si="55"/>
        <v>-0.4168736473448643</v>
      </c>
      <c r="AA49" s="37">
        <f t="shared" si="56"/>
        <v>0.5008384908668416</v>
      </c>
      <c r="AB49" s="37">
        <f t="shared" si="57"/>
        <v>10.936100905646635</v>
      </c>
      <c r="AC49" s="37">
        <f t="shared" si="58"/>
        <v>-1.0043280310269238</v>
      </c>
      <c r="AD49" s="37">
        <f t="shared" si="59"/>
        <v>6.330795715726264</v>
      </c>
      <c r="AE49" s="37">
        <f t="shared" si="60"/>
        <v>1.4767729712526938</v>
      </c>
      <c r="AF49" s="37">
        <f t="shared" si="61"/>
        <v>-7.521832383702696</v>
      </c>
      <c r="AG49" s="37">
        <f t="shared" si="62"/>
        <v>2.8147696313509845</v>
      </c>
      <c r="AH49" s="37">
        <f t="shared" si="63"/>
        <v>9.147761484787306</v>
      </c>
      <c r="AI49" s="37">
        <f t="shared" si="64"/>
        <v>1.7517457626087363</v>
      </c>
      <c r="AJ49" s="37">
        <f t="shared" si="65"/>
        <v>-5.757761796176109</v>
      </c>
      <c r="AK49" s="37">
        <f t="shared" si="66"/>
        <v>7.967605889992005</v>
      </c>
      <c r="AL49" s="37">
        <f t="shared" si="67"/>
        <v>3.689323431405775</v>
      </c>
      <c r="AM49" s="37">
        <f t="shared" si="68"/>
        <v>16.291143497334247</v>
      </c>
      <c r="AN49" s="37">
        <f t="shared" si="69"/>
        <v>11.229562527618207</v>
      </c>
      <c r="AO49" s="37">
        <f t="shared" si="70"/>
        <v>3.560317706066386</v>
      </c>
      <c r="AP49" s="37">
        <f t="shared" si="71"/>
        <v>1.811055605231907</v>
      </c>
      <c r="AQ49" s="37">
        <f t="shared" si="72"/>
        <v>-85.31975757575758</v>
      </c>
      <c r="AR49" s="37">
        <f t="shared" si="73"/>
        <v>252.6775688146981</v>
      </c>
      <c r="AS49" s="37">
        <f t="shared" si="74"/>
        <v>61.697209044717894</v>
      </c>
      <c r="AT49" s="37"/>
    </row>
    <row r="50" spans="1:46" s="9" customFormat="1" ht="12.75">
      <c r="A50" s="36" t="s">
        <v>33</v>
      </c>
      <c r="B50" s="38">
        <f t="shared" si="51"/>
        <v>445502</v>
      </c>
      <c r="C50" s="38">
        <f t="shared" si="51"/>
        <v>403171</v>
      </c>
      <c r="D50" s="38">
        <f t="shared" si="51"/>
        <v>421169</v>
      </c>
      <c r="E50" s="38">
        <f t="shared" si="51"/>
        <v>431389</v>
      </c>
      <c r="F50" s="38">
        <f t="shared" si="51"/>
        <v>479453</v>
      </c>
      <c r="G50" s="38">
        <f t="shared" si="51"/>
        <v>436059</v>
      </c>
      <c r="H50" s="38">
        <f t="shared" si="51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51"/>
        <v>515475</v>
      </c>
      <c r="N50" s="38">
        <f t="shared" si="51"/>
        <v>477609</v>
      </c>
      <c r="O50" s="38">
        <f t="shared" si="51"/>
        <v>521493</v>
      </c>
      <c r="P50" s="38">
        <f t="shared" si="51"/>
        <v>536626</v>
      </c>
      <c r="Q50" s="38">
        <f t="shared" si="76"/>
        <v>620284</v>
      </c>
      <c r="R50" s="38">
        <f t="shared" si="76"/>
        <v>694651</v>
      </c>
      <c r="S50" s="38">
        <f t="shared" si="76"/>
        <v>726580</v>
      </c>
      <c r="T50" s="38">
        <f t="shared" si="76"/>
        <v>732115</v>
      </c>
      <c r="U50" s="38">
        <f t="shared" si="76"/>
        <v>152273</v>
      </c>
      <c r="V50" s="38">
        <f t="shared" si="76"/>
        <v>427722</v>
      </c>
      <c r="W50" s="38">
        <f t="shared" si="75"/>
        <v>618551</v>
      </c>
      <c r="X50" s="38"/>
      <c r="Y50" s="37">
        <f t="shared" si="54"/>
        <v>-9.501865311491306</v>
      </c>
      <c r="Z50" s="37">
        <f t="shared" si="55"/>
        <v>4.464110761934762</v>
      </c>
      <c r="AA50" s="37">
        <f t="shared" si="56"/>
        <v>2.426579354131002</v>
      </c>
      <c r="AB50" s="37">
        <f t="shared" si="57"/>
        <v>11.14168418758939</v>
      </c>
      <c r="AC50" s="37">
        <f t="shared" si="58"/>
        <v>-9.05073072855942</v>
      </c>
      <c r="AD50" s="37">
        <f t="shared" si="59"/>
        <v>10.679059485069681</v>
      </c>
      <c r="AE50" s="37">
        <f t="shared" si="60"/>
        <v>5.188075238383345</v>
      </c>
      <c r="AF50" s="37">
        <f t="shared" si="61"/>
        <v>-10.49432204307959</v>
      </c>
      <c r="AG50" s="37">
        <f t="shared" si="62"/>
        <v>6.405524781629837</v>
      </c>
      <c r="AH50" s="37">
        <f t="shared" si="63"/>
        <v>4.108418908158306</v>
      </c>
      <c r="AI50" s="37">
        <f t="shared" si="64"/>
        <v>2.407029575313047</v>
      </c>
      <c r="AJ50" s="37">
        <f t="shared" si="65"/>
        <v>-7.345846064309618</v>
      </c>
      <c r="AK50" s="37">
        <f t="shared" si="66"/>
        <v>9.188269065281434</v>
      </c>
      <c r="AL50" s="37">
        <f t="shared" si="67"/>
        <v>2.9018606194138754</v>
      </c>
      <c r="AM50" s="37">
        <f t="shared" si="68"/>
        <v>15.589628530857619</v>
      </c>
      <c r="AN50" s="37">
        <f t="shared" si="69"/>
        <v>11.989185598854718</v>
      </c>
      <c r="AO50" s="37">
        <f t="shared" si="70"/>
        <v>4.596408844153395</v>
      </c>
      <c r="AP50" s="37">
        <f t="shared" si="71"/>
        <v>0.7617881031682678</v>
      </c>
      <c r="AQ50" s="37">
        <f t="shared" si="72"/>
        <v>-79.20094520669568</v>
      </c>
      <c r="AR50" s="37">
        <f t="shared" si="73"/>
        <v>180.8915566121374</v>
      </c>
      <c r="AS50" s="37">
        <f t="shared" si="74"/>
        <v>44.61519398113728</v>
      </c>
      <c r="AT50" s="37"/>
    </row>
    <row r="51" spans="1:46" s="9" customFormat="1" ht="12.75">
      <c r="A51" s="36" t="s">
        <v>34</v>
      </c>
      <c r="B51" s="38">
        <f t="shared" si="51"/>
        <v>378818</v>
      </c>
      <c r="C51" s="38">
        <f t="shared" si="51"/>
        <v>367134</v>
      </c>
      <c r="D51" s="38">
        <f t="shared" si="51"/>
        <v>346417</v>
      </c>
      <c r="E51" s="38">
        <f t="shared" si="51"/>
        <v>372787</v>
      </c>
      <c r="F51" s="38">
        <f t="shared" si="51"/>
        <v>373223</v>
      </c>
      <c r="G51" s="38">
        <f t="shared" si="51"/>
        <v>377376</v>
      </c>
      <c r="H51" s="38">
        <f t="shared" si="51"/>
        <v>416632</v>
      </c>
      <c r="I51" s="156">
        <f t="shared" si="51"/>
        <v>413193</v>
      </c>
      <c r="J51" s="156">
        <f t="shared" si="51"/>
        <v>387393</v>
      </c>
      <c r="K51" s="156">
        <f>K15+K33</f>
        <v>408935</v>
      </c>
      <c r="L51" s="156">
        <f>L15+L33</f>
        <v>417123</v>
      </c>
      <c r="M51" s="156">
        <f t="shared" si="51"/>
        <v>453888</v>
      </c>
      <c r="N51" s="38">
        <f t="shared" si="51"/>
        <v>444665</v>
      </c>
      <c r="O51" s="38">
        <f>O15+O33</f>
        <v>435695</v>
      </c>
      <c r="P51" s="38">
        <f t="shared" si="51"/>
        <v>465163</v>
      </c>
      <c r="Q51" s="38">
        <f t="shared" si="51"/>
        <v>548683</v>
      </c>
      <c r="R51" s="38">
        <f t="shared" si="51"/>
        <v>620021</v>
      </c>
      <c r="S51" s="38">
        <f t="shared" si="51"/>
        <v>659179</v>
      </c>
      <c r="T51" s="38">
        <f t="shared" si="51"/>
        <v>665310</v>
      </c>
      <c r="U51" s="38">
        <f t="shared" si="51"/>
        <v>118687</v>
      </c>
      <c r="V51" s="38">
        <f t="shared" si="51"/>
        <v>420351</v>
      </c>
      <c r="W51" s="38">
        <f t="shared" si="51"/>
        <v>554707</v>
      </c>
      <c r="X51" s="38"/>
      <c r="Y51" s="37">
        <f t="shared" si="54"/>
        <v>-3.0843307340200306</v>
      </c>
      <c r="Z51" s="37">
        <f t="shared" si="55"/>
        <v>-5.642898778102818</v>
      </c>
      <c r="AA51" s="37">
        <f t="shared" si="56"/>
        <v>7.612213026496968</v>
      </c>
      <c r="AB51" s="37">
        <f t="shared" si="57"/>
        <v>0.11695686813113118</v>
      </c>
      <c r="AC51" s="37">
        <f t="shared" si="58"/>
        <v>1.1127395685689254</v>
      </c>
      <c r="AD51" s="37">
        <f t="shared" si="59"/>
        <v>10.402357330619859</v>
      </c>
      <c r="AE51" s="37">
        <f t="shared" si="60"/>
        <v>-0.8254286756658155</v>
      </c>
      <c r="AF51" s="37">
        <f t="shared" si="61"/>
        <v>-6.244055441403896</v>
      </c>
      <c r="AG51" s="37">
        <f t="shared" si="62"/>
        <v>5.560761294086367</v>
      </c>
      <c r="AH51" s="37">
        <f t="shared" si="63"/>
        <v>2.0022742000562435</v>
      </c>
      <c r="AI51" s="37">
        <f t="shared" si="64"/>
        <v>8.813946965283622</v>
      </c>
      <c r="AJ51" s="37">
        <f t="shared" si="65"/>
        <v>-2.031999083474337</v>
      </c>
      <c r="AK51" s="37">
        <f t="shared" si="66"/>
        <v>-2.017248940213419</v>
      </c>
      <c r="AL51" s="37">
        <f t="shared" si="67"/>
        <v>6.763446906666361</v>
      </c>
      <c r="AM51" s="37">
        <f t="shared" si="68"/>
        <v>17.95499642060955</v>
      </c>
      <c r="AN51" s="37">
        <f t="shared" si="69"/>
        <v>13.001678564854387</v>
      </c>
      <c r="AO51" s="37">
        <f t="shared" si="70"/>
        <v>6.315592536381833</v>
      </c>
      <c r="AP51" s="37">
        <f t="shared" si="71"/>
        <v>0.930096377463481</v>
      </c>
      <c r="AQ51" s="37">
        <f t="shared" si="72"/>
        <v>-82.16064691647502</v>
      </c>
      <c r="AR51" s="37">
        <f t="shared" si="73"/>
        <v>254.16768475064666</v>
      </c>
      <c r="AS51" s="37">
        <f t="shared" si="74"/>
        <v>31.962812030897986</v>
      </c>
      <c r="AT51" s="37"/>
    </row>
    <row r="52" spans="1:46" s="9" customFormat="1" ht="12.75">
      <c r="A52" s="36" t="s">
        <v>35</v>
      </c>
      <c r="B52" s="38">
        <f t="shared" si="51"/>
        <v>307005</v>
      </c>
      <c r="C52" s="38">
        <f t="shared" si="51"/>
        <v>326760</v>
      </c>
      <c r="D52" s="38">
        <f t="shared" si="51"/>
        <v>326614</v>
      </c>
      <c r="E52" s="38">
        <f t="shared" si="51"/>
        <v>343144</v>
      </c>
      <c r="F52" s="38">
        <f t="shared" si="51"/>
        <v>357206</v>
      </c>
      <c r="G52" s="38">
        <f t="shared" si="51"/>
        <v>350929</v>
      </c>
      <c r="H52" s="38">
        <f t="shared" si="51"/>
        <v>365588</v>
      </c>
      <c r="I52" s="156">
        <f t="shared" si="51"/>
        <v>361486</v>
      </c>
      <c r="J52" s="156">
        <f t="shared" si="51"/>
        <v>333139</v>
      </c>
      <c r="K52" s="156">
        <f t="shared" si="51"/>
        <v>356914</v>
      </c>
      <c r="L52" s="156">
        <f t="shared" si="51"/>
        <v>360894</v>
      </c>
      <c r="M52" s="156">
        <f t="shared" si="51"/>
        <v>380229</v>
      </c>
      <c r="N52" s="38">
        <f t="shared" si="51"/>
        <v>367366</v>
      </c>
      <c r="O52" s="38">
        <f t="shared" si="51"/>
        <v>362629</v>
      </c>
      <c r="P52" s="38">
        <f t="shared" si="51"/>
        <v>356120</v>
      </c>
      <c r="Q52" s="38">
        <f t="shared" si="51"/>
        <v>471598</v>
      </c>
      <c r="R52" s="38">
        <f t="shared" si="51"/>
        <v>532623</v>
      </c>
      <c r="S52" s="38">
        <f t="shared" si="51"/>
        <v>554175</v>
      </c>
      <c r="T52" s="38">
        <f t="shared" si="51"/>
        <v>567157</v>
      </c>
      <c r="U52" s="38">
        <f t="shared" si="51"/>
        <v>122980</v>
      </c>
      <c r="V52" s="38">
        <f t="shared" si="51"/>
        <v>467100</v>
      </c>
      <c r="W52" s="38">
        <f t="shared" si="51"/>
        <v>529947</v>
      </c>
      <c r="X52" s="38"/>
      <c r="Y52" s="37">
        <f t="shared" si="54"/>
        <v>6.43474861972932</v>
      </c>
      <c r="Z52" s="37">
        <f t="shared" si="55"/>
        <v>-0.044681111519157796</v>
      </c>
      <c r="AA52" s="37">
        <f t="shared" si="56"/>
        <v>5.061020042006772</v>
      </c>
      <c r="AB52" s="37">
        <f t="shared" si="57"/>
        <v>4.0979880166927005</v>
      </c>
      <c r="AC52" s="37">
        <f t="shared" si="58"/>
        <v>-1.757249318320521</v>
      </c>
      <c r="AD52" s="37">
        <f t="shared" si="59"/>
        <v>4.177198236680354</v>
      </c>
      <c r="AE52" s="37">
        <f t="shared" si="60"/>
        <v>-1.122028075319759</v>
      </c>
      <c r="AF52" s="37">
        <f t="shared" si="61"/>
        <v>-7.841797469334912</v>
      </c>
      <c r="AG52" s="37">
        <f t="shared" si="62"/>
        <v>7.13666067317246</v>
      </c>
      <c r="AH52" s="37">
        <f t="shared" si="63"/>
        <v>1.1151145654135168</v>
      </c>
      <c r="AI52" s="37">
        <f t="shared" si="64"/>
        <v>5.3575288034713795</v>
      </c>
      <c r="AJ52" s="37">
        <f t="shared" si="65"/>
        <v>-3.382961320677802</v>
      </c>
      <c r="AK52" s="37">
        <f t="shared" si="66"/>
        <v>-1.2894497585514173</v>
      </c>
      <c r="AL52" s="37">
        <f t="shared" si="67"/>
        <v>-1.7949474531821779</v>
      </c>
      <c r="AM52" s="37">
        <f t="shared" si="68"/>
        <v>32.42671009771987</v>
      </c>
      <c r="AN52" s="37">
        <f t="shared" si="69"/>
        <v>12.94004639544697</v>
      </c>
      <c r="AO52" s="37">
        <f t="shared" si="70"/>
        <v>4.046389284728598</v>
      </c>
      <c r="AP52" s="37">
        <f t="shared" si="71"/>
        <v>2.342581314566698</v>
      </c>
      <c r="AQ52" s="37">
        <f t="shared" si="72"/>
        <v>-78.31640974192331</v>
      </c>
      <c r="AR52" s="37">
        <f t="shared" si="73"/>
        <v>279.8178565620426</v>
      </c>
      <c r="AS52" s="37">
        <f t="shared" si="74"/>
        <v>13.454720616570329</v>
      </c>
      <c r="AT52" s="37"/>
    </row>
    <row r="53" spans="1:46" s="9" customFormat="1" ht="12.75">
      <c r="A53" s="36" t="s">
        <v>36</v>
      </c>
      <c r="B53" s="38">
        <f t="shared" si="51"/>
        <v>138947</v>
      </c>
      <c r="C53" s="38">
        <f t="shared" si="51"/>
        <v>155655</v>
      </c>
      <c r="D53" s="38">
        <f t="shared" si="51"/>
        <v>165193</v>
      </c>
      <c r="E53" s="38">
        <f t="shared" si="51"/>
        <v>161851</v>
      </c>
      <c r="F53" s="38">
        <f t="shared" si="51"/>
        <v>158553</v>
      </c>
      <c r="G53" s="38">
        <f t="shared" si="51"/>
        <v>156400</v>
      </c>
      <c r="H53" s="38">
        <f t="shared" si="51"/>
        <v>163728</v>
      </c>
      <c r="I53" s="156">
        <f t="shared" si="51"/>
        <v>174280</v>
      </c>
      <c r="J53" s="156">
        <f t="shared" si="51"/>
        <v>166188</v>
      </c>
      <c r="K53" s="156">
        <f>K17+K35</f>
        <v>169752</v>
      </c>
      <c r="L53" s="156">
        <f>L17+L35</f>
        <v>163609</v>
      </c>
      <c r="M53" s="156">
        <f t="shared" si="51"/>
        <v>150684</v>
      </c>
      <c r="N53" s="156">
        <f t="shared" si="51"/>
        <v>148361</v>
      </c>
      <c r="O53" s="156">
        <f t="shared" si="51"/>
        <v>160633</v>
      </c>
      <c r="P53" s="38">
        <f t="shared" si="51"/>
        <v>181891</v>
      </c>
      <c r="Q53" s="38">
        <f aca="true" t="shared" si="77" ref="Q53:V54">Q17+Q35</f>
        <v>218586</v>
      </c>
      <c r="R53" s="38">
        <f t="shared" si="77"/>
        <v>241282</v>
      </c>
      <c r="S53" s="38">
        <f t="shared" si="77"/>
        <v>256128</v>
      </c>
      <c r="T53" s="38">
        <f t="shared" si="77"/>
        <v>279267</v>
      </c>
      <c r="U53" s="38">
        <f t="shared" si="77"/>
        <v>25735</v>
      </c>
      <c r="V53" s="38">
        <f t="shared" si="77"/>
        <v>212702</v>
      </c>
      <c r="W53" s="38">
        <f t="shared" si="51"/>
        <v>257840</v>
      </c>
      <c r="X53" s="38"/>
      <c r="Y53" s="37">
        <f t="shared" si="54"/>
        <v>12.024728853447717</v>
      </c>
      <c r="Z53" s="37">
        <f t="shared" si="55"/>
        <v>6.127654106838842</v>
      </c>
      <c r="AA53" s="37">
        <f t="shared" si="56"/>
        <v>-2.023088145381463</v>
      </c>
      <c r="AB53" s="37">
        <f t="shared" si="57"/>
        <v>-2.0376766285039944</v>
      </c>
      <c r="AC53" s="37">
        <f t="shared" si="58"/>
        <v>-1.3579055583937232</v>
      </c>
      <c r="AD53" s="37">
        <f t="shared" si="59"/>
        <v>4.68542199488491</v>
      </c>
      <c r="AE53" s="37">
        <f t="shared" si="60"/>
        <v>6.444835336655917</v>
      </c>
      <c r="AF53" s="37">
        <f t="shared" si="61"/>
        <v>-4.643103052559101</v>
      </c>
      <c r="AG53" s="37">
        <f t="shared" si="62"/>
        <v>2.144559173947578</v>
      </c>
      <c r="AH53" s="37">
        <f t="shared" si="63"/>
        <v>-3.61880861492059</v>
      </c>
      <c r="AI53" s="37">
        <f t="shared" si="64"/>
        <v>-7.899932155321529</v>
      </c>
      <c r="AJ53" s="37">
        <f t="shared" si="65"/>
        <v>-1.5416368028456904</v>
      </c>
      <c r="AK53" s="37">
        <f t="shared" si="66"/>
        <v>8.271715612593606</v>
      </c>
      <c r="AL53" s="37">
        <f t="shared" si="67"/>
        <v>13.233893409199855</v>
      </c>
      <c r="AM53" s="37">
        <f t="shared" si="68"/>
        <v>20.17417024481695</v>
      </c>
      <c r="AN53" s="37">
        <f t="shared" si="69"/>
        <v>10.383098643096996</v>
      </c>
      <c r="AO53" s="37">
        <f t="shared" si="70"/>
        <v>6.152966238675077</v>
      </c>
      <c r="AP53" s="37">
        <f t="shared" si="71"/>
        <v>9.034154797601198</v>
      </c>
      <c r="AQ53" s="37">
        <f t="shared" si="72"/>
        <v>-90.784804506082</v>
      </c>
      <c r="AR53" s="37">
        <f t="shared" si="73"/>
        <v>726.508645813095</v>
      </c>
      <c r="AS53" s="37">
        <f t="shared" si="74"/>
        <v>21.221239104474805</v>
      </c>
      <c r="AT53" s="37"/>
    </row>
    <row r="54" spans="1:46" s="9" customFormat="1" ht="12.75">
      <c r="A54" s="36" t="s">
        <v>37</v>
      </c>
      <c r="B54" s="38">
        <f t="shared" si="51"/>
        <v>125445</v>
      </c>
      <c r="C54" s="38">
        <f t="shared" si="51"/>
        <v>142991</v>
      </c>
      <c r="D54" s="38">
        <f t="shared" si="51"/>
        <v>151913</v>
      </c>
      <c r="E54" s="38">
        <f>E18+E36</f>
        <v>149995</v>
      </c>
      <c r="F54" s="38">
        <f t="shared" si="51"/>
        <v>147127</v>
      </c>
      <c r="G54" s="38">
        <f t="shared" si="51"/>
        <v>156079</v>
      </c>
      <c r="H54" s="38">
        <f t="shared" si="51"/>
        <v>171010</v>
      </c>
      <c r="I54" s="38">
        <f t="shared" si="51"/>
        <v>167912</v>
      </c>
      <c r="J54" s="38">
        <f t="shared" si="51"/>
        <v>161670</v>
      </c>
      <c r="K54" s="156">
        <f t="shared" si="51"/>
        <v>153073</v>
      </c>
      <c r="L54" s="156">
        <f t="shared" si="51"/>
        <v>148574</v>
      </c>
      <c r="M54" s="160">
        <f>M18+M36</f>
        <v>139090</v>
      </c>
      <c r="N54" s="156">
        <f t="shared" si="51"/>
        <v>136557</v>
      </c>
      <c r="O54" s="160">
        <f>O18+O36</f>
        <v>152857</v>
      </c>
      <c r="P54" s="160">
        <f>P18+P36</f>
        <v>162250</v>
      </c>
      <c r="Q54" s="160">
        <f t="shared" si="77"/>
        <v>196087</v>
      </c>
      <c r="R54" s="160">
        <f t="shared" si="77"/>
        <v>213655</v>
      </c>
      <c r="S54" s="160">
        <f t="shared" si="77"/>
        <v>232799</v>
      </c>
      <c r="T54" s="38">
        <f t="shared" si="77"/>
        <v>257227</v>
      </c>
      <c r="U54" s="38">
        <f t="shared" si="77"/>
        <v>29666</v>
      </c>
      <c r="V54" s="38">
        <f>V18+V36</f>
        <v>167544</v>
      </c>
      <c r="W54" s="38">
        <f>W18+W36</f>
        <v>255466</v>
      </c>
      <c r="X54" s="38"/>
      <c r="Y54" s="37">
        <f t="shared" si="54"/>
        <v>13.98700625772251</v>
      </c>
      <c r="Z54" s="37">
        <f t="shared" si="55"/>
        <v>6.23955353833458</v>
      </c>
      <c r="AA54" s="37">
        <f t="shared" si="56"/>
        <v>-1.262564757459862</v>
      </c>
      <c r="AB54" s="37">
        <f t="shared" si="57"/>
        <v>-1.9120637354578487</v>
      </c>
      <c r="AC54" s="37">
        <f t="shared" si="58"/>
        <v>6.0845392076233455</v>
      </c>
      <c r="AD54" s="37">
        <f t="shared" si="59"/>
        <v>9.566309368973403</v>
      </c>
      <c r="AE54" s="37">
        <f t="shared" si="60"/>
        <v>-1.8115899654990937</v>
      </c>
      <c r="AF54" s="37">
        <f t="shared" si="61"/>
        <v>-3.7174234122635665</v>
      </c>
      <c r="AG54" s="37">
        <f t="shared" si="62"/>
        <v>-5.317622317065627</v>
      </c>
      <c r="AH54" s="37">
        <f t="shared" si="63"/>
        <v>-2.939120550325662</v>
      </c>
      <c r="AI54" s="37">
        <f t="shared" si="64"/>
        <v>-6.383351057385546</v>
      </c>
      <c r="AJ54" s="37">
        <f t="shared" si="65"/>
        <v>-1.8211230138759076</v>
      </c>
      <c r="AK54" s="37">
        <f t="shared" si="66"/>
        <v>11.936407507487717</v>
      </c>
      <c r="AL54" s="37">
        <f t="shared" si="67"/>
        <v>6.144959013980387</v>
      </c>
      <c r="AM54" s="37">
        <f t="shared" si="68"/>
        <v>20.854853620955318</v>
      </c>
      <c r="AN54" s="37">
        <f t="shared" si="69"/>
        <v>8.959288479093463</v>
      </c>
      <c r="AO54" s="37">
        <f t="shared" si="70"/>
        <v>8.960239638669819</v>
      </c>
      <c r="AP54" s="37">
        <f t="shared" si="71"/>
        <v>10.49317222153016</v>
      </c>
      <c r="AQ54" s="37">
        <f t="shared" si="72"/>
        <v>-88.46699607739468</v>
      </c>
      <c r="AR54" s="37">
        <f t="shared" si="73"/>
        <v>464.7677475898335</v>
      </c>
      <c r="AS54" s="37">
        <f t="shared" si="74"/>
        <v>52.47696127584396</v>
      </c>
      <c r="AT54" s="37"/>
    </row>
    <row r="55" spans="1:46" s="9" customFormat="1" ht="12.75">
      <c r="A55" s="151" t="s">
        <v>50</v>
      </c>
      <c r="B55" s="40">
        <f aca="true" t="shared" si="78" ref="B55:N55">SUM(B43:B54)</f>
        <v>3272379</v>
      </c>
      <c r="C55" s="40">
        <f t="shared" si="78"/>
        <v>3108846</v>
      </c>
      <c r="D55" s="40">
        <f t="shared" si="78"/>
        <v>3043320</v>
      </c>
      <c r="E55" s="40">
        <f t="shared" si="78"/>
        <v>3207988</v>
      </c>
      <c r="F55" s="40">
        <f t="shared" si="78"/>
        <v>3389767</v>
      </c>
      <c r="G55" s="40">
        <f t="shared" si="78"/>
        <v>3352026</v>
      </c>
      <c r="H55" s="40">
        <f t="shared" si="78"/>
        <v>3512680</v>
      </c>
      <c r="I55" s="40">
        <f t="shared" si="78"/>
        <v>3634969</v>
      </c>
      <c r="J55" s="40">
        <f t="shared" si="78"/>
        <v>3368101</v>
      </c>
      <c r="K55" s="40">
        <f t="shared" si="78"/>
        <v>3472079</v>
      </c>
      <c r="L55" s="40">
        <f t="shared" si="78"/>
        <v>3618668</v>
      </c>
      <c r="M55" s="40">
        <f t="shared" si="78"/>
        <v>3678967</v>
      </c>
      <c r="N55" s="40">
        <f t="shared" si="78"/>
        <v>3491890</v>
      </c>
      <c r="O55" s="40">
        <f aca="true" t="shared" si="79" ref="O55:U55">SUM(O43:O54)</f>
        <v>3662628</v>
      </c>
      <c r="P55" s="40">
        <f t="shared" si="79"/>
        <v>3798312</v>
      </c>
      <c r="Q55" s="40">
        <f t="shared" si="79"/>
        <v>4488629</v>
      </c>
      <c r="R55" s="40">
        <f t="shared" si="79"/>
        <v>5126629</v>
      </c>
      <c r="S55" s="40">
        <f t="shared" si="79"/>
        <v>5471263</v>
      </c>
      <c r="T55" s="40">
        <f t="shared" si="79"/>
        <v>5637268</v>
      </c>
      <c r="U55" s="40">
        <f t="shared" si="79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4"/>
        <v>-4.997373470493486</v>
      </c>
      <c r="Z55" s="41">
        <f t="shared" si="55"/>
        <v>-2.1077274332662346</v>
      </c>
      <c r="AA55" s="41">
        <f t="shared" si="56"/>
        <v>5.410801361670807</v>
      </c>
      <c r="AB55" s="41">
        <f t="shared" si="57"/>
        <v>5.6664488769908115</v>
      </c>
      <c r="AC55" s="41">
        <f t="shared" si="58"/>
        <v>-1.1133803591810292</v>
      </c>
      <c r="AD55" s="41">
        <f t="shared" si="59"/>
        <v>4.792743254378099</v>
      </c>
      <c r="AE55" s="41">
        <f t="shared" si="60"/>
        <v>3.481358962387693</v>
      </c>
      <c r="AF55" s="41">
        <f t="shared" si="61"/>
        <v>-7.341685720015769</v>
      </c>
      <c r="AG55" s="41">
        <f t="shared" si="62"/>
        <v>3.0871402015557137</v>
      </c>
      <c r="AH55" s="41">
        <f t="shared" si="63"/>
        <v>4.221937346471667</v>
      </c>
      <c r="AI55" s="41">
        <f t="shared" si="64"/>
        <v>1.6663313683377419</v>
      </c>
      <c r="AJ55" s="41">
        <f t="shared" si="65"/>
        <v>-5.085041534756903</v>
      </c>
      <c r="AK55" s="41">
        <f t="shared" si="66"/>
        <v>4.889558376695715</v>
      </c>
      <c r="AL55" s="41">
        <f t="shared" si="67"/>
        <v>3.7045531241502005</v>
      </c>
      <c r="AM55" s="41">
        <f t="shared" si="68"/>
        <v>18.174310061943306</v>
      </c>
      <c r="AN55" s="41">
        <f t="shared" si="69"/>
        <v>14.21369420373125</v>
      </c>
      <c r="AO55" s="41">
        <f t="shared" si="70"/>
        <v>6.722429104973268</v>
      </c>
      <c r="AP55" s="41">
        <f t="shared" si="71"/>
        <v>3.03412575853144</v>
      </c>
      <c r="AQ55" s="241">
        <f t="shared" si="72"/>
        <v>-79.56950068721231</v>
      </c>
      <c r="AR55" s="241">
        <f t="shared" si="73"/>
        <v>122.27872698446328</v>
      </c>
      <c r="AS55" s="41">
        <f t="shared" si="74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335">
      <selection activeCell="J346" sqref="J346:J347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0"/>
      <c r="S3" s="260"/>
      <c r="T3" s="260"/>
      <c r="U3" s="260"/>
      <c r="V3" s="260"/>
      <c r="W3" s="260"/>
      <c r="X3" s="266"/>
      <c r="Y3" s="266"/>
    </row>
    <row r="4" spans="1:25" s="168" customFormat="1" ht="15.75" thickBot="1">
      <c r="A4" s="169"/>
      <c r="B4" s="260">
        <v>2001</v>
      </c>
      <c r="C4" s="260"/>
      <c r="D4" s="260"/>
      <c r="E4" s="260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70"/>
    </row>
    <row r="5" spans="1:38" s="172" customFormat="1" ht="15.75" thickBot="1">
      <c r="A5" s="171"/>
      <c r="B5" s="265" t="s">
        <v>96</v>
      </c>
      <c r="C5" s="263"/>
      <c r="D5" s="263" t="s">
        <v>97</v>
      </c>
      <c r="E5" s="263"/>
      <c r="F5" s="263" t="s">
        <v>98</v>
      </c>
      <c r="G5" s="263"/>
      <c r="H5" s="263" t="s">
        <v>99</v>
      </c>
      <c r="I5" s="263"/>
      <c r="J5" s="263" t="s">
        <v>100</v>
      </c>
      <c r="K5" s="263"/>
      <c r="L5" s="263" t="s">
        <v>101</v>
      </c>
      <c r="M5" s="263"/>
      <c r="N5" s="263" t="s">
        <v>102</v>
      </c>
      <c r="O5" s="263"/>
      <c r="P5" s="263" t="s">
        <v>103</v>
      </c>
      <c r="Q5" s="263"/>
      <c r="R5" s="263" t="s">
        <v>104</v>
      </c>
      <c r="S5" s="263"/>
      <c r="T5" s="263" t="s">
        <v>105</v>
      </c>
      <c r="U5" s="263"/>
      <c r="V5" s="263" t="s">
        <v>106</v>
      </c>
      <c r="W5" s="263"/>
      <c r="X5" s="263" t="s">
        <v>107</v>
      </c>
      <c r="Y5" s="264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0">
        <v>2002</v>
      </c>
      <c r="C12" s="260"/>
      <c r="D12" s="260"/>
      <c r="E12" s="260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5" t="s">
        <v>96</v>
      </c>
      <c r="C13" s="263"/>
      <c r="D13" s="263" t="s">
        <v>97</v>
      </c>
      <c r="E13" s="263"/>
      <c r="F13" s="263" t="s">
        <v>98</v>
      </c>
      <c r="G13" s="263"/>
      <c r="H13" s="263" t="s">
        <v>99</v>
      </c>
      <c r="I13" s="263"/>
      <c r="J13" s="263" t="s">
        <v>100</v>
      </c>
      <c r="K13" s="263"/>
      <c r="L13" s="263" t="s">
        <v>101</v>
      </c>
      <c r="M13" s="263"/>
      <c r="N13" s="263" t="s">
        <v>102</v>
      </c>
      <c r="O13" s="263"/>
      <c r="P13" s="263" t="s">
        <v>103</v>
      </c>
      <c r="Q13" s="263"/>
      <c r="R13" s="263" t="s">
        <v>104</v>
      </c>
      <c r="S13" s="263"/>
      <c r="T13" s="263" t="s">
        <v>105</v>
      </c>
      <c r="U13" s="263"/>
      <c r="V13" s="263" t="s">
        <v>106</v>
      </c>
      <c r="W13" s="263"/>
      <c r="X13" s="263" t="s">
        <v>107</v>
      </c>
      <c r="Y13" s="264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6"/>
    </row>
    <row r="21" spans="1:38" s="172" customFormat="1" ht="15.75" thickBot="1">
      <c r="A21" s="171"/>
      <c r="B21" s="265" t="s">
        <v>96</v>
      </c>
      <c r="C21" s="263"/>
      <c r="D21" s="263" t="s">
        <v>97</v>
      </c>
      <c r="E21" s="263"/>
      <c r="F21" s="263" t="s">
        <v>98</v>
      </c>
      <c r="G21" s="263"/>
      <c r="H21" s="263" t="s">
        <v>99</v>
      </c>
      <c r="I21" s="263"/>
      <c r="J21" s="263" t="s">
        <v>100</v>
      </c>
      <c r="K21" s="263"/>
      <c r="L21" s="263" t="s">
        <v>101</v>
      </c>
      <c r="M21" s="263"/>
      <c r="N21" s="263" t="s">
        <v>102</v>
      </c>
      <c r="O21" s="263"/>
      <c r="P21" s="263" t="s">
        <v>103</v>
      </c>
      <c r="Q21" s="263"/>
      <c r="R21" s="263" t="s">
        <v>104</v>
      </c>
      <c r="S21" s="263"/>
      <c r="T21" s="263" t="s">
        <v>105</v>
      </c>
      <c r="U21" s="263"/>
      <c r="V21" s="263" t="s">
        <v>106</v>
      </c>
      <c r="W21" s="263"/>
      <c r="X21" s="263" t="s">
        <v>107</v>
      </c>
      <c r="Y21" s="264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0">
        <v>2004</v>
      </c>
      <c r="C28" s="260"/>
      <c r="D28" s="260"/>
      <c r="E28" s="260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4"/>
    </row>
    <row r="29" spans="1:38" s="172" customFormat="1" ht="15.75" thickBot="1">
      <c r="A29" s="171"/>
      <c r="B29" s="265" t="s">
        <v>96</v>
      </c>
      <c r="C29" s="263"/>
      <c r="D29" s="263" t="s">
        <v>97</v>
      </c>
      <c r="E29" s="263"/>
      <c r="F29" s="263" t="s">
        <v>98</v>
      </c>
      <c r="G29" s="263"/>
      <c r="H29" s="263" t="s">
        <v>99</v>
      </c>
      <c r="I29" s="263"/>
      <c r="J29" s="263" t="s">
        <v>100</v>
      </c>
      <c r="K29" s="263"/>
      <c r="L29" s="263" t="s">
        <v>101</v>
      </c>
      <c r="M29" s="263"/>
      <c r="N29" s="263" t="s">
        <v>102</v>
      </c>
      <c r="O29" s="263"/>
      <c r="P29" s="263" t="s">
        <v>103</v>
      </c>
      <c r="Q29" s="263"/>
      <c r="R29" s="263" t="s">
        <v>104</v>
      </c>
      <c r="S29" s="263"/>
      <c r="T29" s="263" t="s">
        <v>105</v>
      </c>
      <c r="U29" s="263"/>
      <c r="V29" s="263" t="s">
        <v>106</v>
      </c>
      <c r="W29" s="263"/>
      <c r="X29" s="263" t="s">
        <v>107</v>
      </c>
      <c r="Y29" s="264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0">
        <v>2005</v>
      </c>
      <c r="C36" s="260"/>
      <c r="D36" s="260"/>
      <c r="E36" s="260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4"/>
    </row>
    <row r="37" spans="1:38" s="172" customFormat="1" ht="15.75" thickBot="1">
      <c r="A37" s="171"/>
      <c r="B37" s="265" t="s">
        <v>96</v>
      </c>
      <c r="C37" s="263"/>
      <c r="D37" s="263" t="s">
        <v>97</v>
      </c>
      <c r="E37" s="263"/>
      <c r="F37" s="263" t="s">
        <v>98</v>
      </c>
      <c r="G37" s="263"/>
      <c r="H37" s="263" t="s">
        <v>99</v>
      </c>
      <c r="I37" s="263"/>
      <c r="J37" s="263" t="s">
        <v>100</v>
      </c>
      <c r="K37" s="263"/>
      <c r="L37" s="263" t="s">
        <v>101</v>
      </c>
      <c r="M37" s="263"/>
      <c r="N37" s="263" t="s">
        <v>102</v>
      </c>
      <c r="O37" s="263"/>
      <c r="P37" s="263" t="s">
        <v>103</v>
      </c>
      <c r="Q37" s="263"/>
      <c r="R37" s="263" t="s">
        <v>104</v>
      </c>
      <c r="S37" s="263"/>
      <c r="T37" s="263" t="s">
        <v>105</v>
      </c>
      <c r="U37" s="263"/>
      <c r="V37" s="263" t="s">
        <v>106</v>
      </c>
      <c r="W37" s="263"/>
      <c r="X37" s="263" t="s">
        <v>107</v>
      </c>
      <c r="Y37" s="264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0">
        <v>2006</v>
      </c>
      <c r="C44" s="260"/>
      <c r="D44" s="260"/>
      <c r="E44" s="260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72" customFormat="1" ht="15.75" thickBot="1">
      <c r="A45" s="171"/>
      <c r="B45" s="265" t="s">
        <v>96</v>
      </c>
      <c r="C45" s="263"/>
      <c r="D45" s="263" t="s">
        <v>97</v>
      </c>
      <c r="E45" s="263"/>
      <c r="F45" s="263" t="s">
        <v>98</v>
      </c>
      <c r="G45" s="263"/>
      <c r="H45" s="263" t="s">
        <v>99</v>
      </c>
      <c r="I45" s="263"/>
      <c r="J45" s="263" t="s">
        <v>100</v>
      </c>
      <c r="K45" s="263"/>
      <c r="L45" s="263" t="s">
        <v>101</v>
      </c>
      <c r="M45" s="263"/>
      <c r="N45" s="263" t="s">
        <v>102</v>
      </c>
      <c r="O45" s="263"/>
      <c r="P45" s="263" t="s">
        <v>103</v>
      </c>
      <c r="Q45" s="263"/>
      <c r="R45" s="263" t="s">
        <v>104</v>
      </c>
      <c r="S45" s="263"/>
      <c r="T45" s="263" t="s">
        <v>105</v>
      </c>
      <c r="U45" s="263"/>
      <c r="V45" s="263" t="s">
        <v>106</v>
      </c>
      <c r="W45" s="263"/>
      <c r="X45" s="263" t="s">
        <v>107</v>
      </c>
      <c r="Y45" s="264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0">
        <v>2007</v>
      </c>
      <c r="C52" s="260"/>
      <c r="D52" s="260"/>
      <c r="E52" s="260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72" customFormat="1" ht="15.75" thickBot="1">
      <c r="A53" s="171"/>
      <c r="B53" s="265" t="s">
        <v>96</v>
      </c>
      <c r="C53" s="263"/>
      <c r="D53" s="263" t="s">
        <v>97</v>
      </c>
      <c r="E53" s="263"/>
      <c r="F53" s="263" t="s">
        <v>98</v>
      </c>
      <c r="G53" s="263"/>
      <c r="H53" s="263" t="s">
        <v>99</v>
      </c>
      <c r="I53" s="263"/>
      <c r="J53" s="263" t="s">
        <v>100</v>
      </c>
      <c r="K53" s="263"/>
      <c r="L53" s="263" t="s">
        <v>101</v>
      </c>
      <c r="M53" s="263"/>
      <c r="N53" s="263" t="s">
        <v>102</v>
      </c>
      <c r="O53" s="263"/>
      <c r="P53" s="263" t="s">
        <v>103</v>
      </c>
      <c r="Q53" s="263"/>
      <c r="R53" s="263" t="s">
        <v>104</v>
      </c>
      <c r="S53" s="263"/>
      <c r="T53" s="263" t="s">
        <v>105</v>
      </c>
      <c r="U53" s="263"/>
      <c r="V53" s="263" t="s">
        <v>106</v>
      </c>
      <c r="W53" s="263"/>
      <c r="X53" s="263" t="s">
        <v>107</v>
      </c>
      <c r="Y53" s="264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0">
        <v>2008</v>
      </c>
      <c r="C60" s="260"/>
      <c r="D60" s="260"/>
      <c r="E60" s="260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72" customFormat="1" ht="15.75" thickBot="1">
      <c r="A61" s="171"/>
      <c r="B61" s="265" t="s">
        <v>96</v>
      </c>
      <c r="C61" s="263"/>
      <c r="D61" s="263" t="s">
        <v>97</v>
      </c>
      <c r="E61" s="263"/>
      <c r="F61" s="263" t="s">
        <v>98</v>
      </c>
      <c r="G61" s="263"/>
      <c r="H61" s="263" t="s">
        <v>99</v>
      </c>
      <c r="I61" s="263"/>
      <c r="J61" s="263" t="s">
        <v>100</v>
      </c>
      <c r="K61" s="263"/>
      <c r="L61" s="263" t="s">
        <v>101</v>
      </c>
      <c r="M61" s="263"/>
      <c r="N61" s="263" t="s">
        <v>102</v>
      </c>
      <c r="O61" s="263"/>
      <c r="P61" s="263" t="s">
        <v>103</v>
      </c>
      <c r="Q61" s="263"/>
      <c r="R61" s="263" t="s">
        <v>104</v>
      </c>
      <c r="S61" s="263"/>
      <c r="T61" s="263" t="s">
        <v>105</v>
      </c>
      <c r="U61" s="263"/>
      <c r="V61" s="263" t="s">
        <v>106</v>
      </c>
      <c r="W61" s="263"/>
      <c r="X61" s="263" t="s">
        <v>107</v>
      </c>
      <c r="Y61" s="264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0">
        <v>2009</v>
      </c>
      <c r="C68" s="260"/>
      <c r="D68" s="260"/>
      <c r="E68" s="260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72" customFormat="1" ht="15.75" thickBot="1">
      <c r="A69" s="171"/>
      <c r="B69" s="265" t="s">
        <v>96</v>
      </c>
      <c r="C69" s="263"/>
      <c r="D69" s="263" t="s">
        <v>97</v>
      </c>
      <c r="E69" s="263"/>
      <c r="F69" s="263" t="s">
        <v>98</v>
      </c>
      <c r="G69" s="263"/>
      <c r="H69" s="263" t="s">
        <v>99</v>
      </c>
      <c r="I69" s="263"/>
      <c r="J69" s="263" t="s">
        <v>100</v>
      </c>
      <c r="K69" s="263"/>
      <c r="L69" s="263" t="s">
        <v>101</v>
      </c>
      <c r="M69" s="263"/>
      <c r="N69" s="263" t="s">
        <v>102</v>
      </c>
      <c r="O69" s="263"/>
      <c r="P69" s="263" t="s">
        <v>103</v>
      </c>
      <c r="Q69" s="263"/>
      <c r="R69" s="263" t="s">
        <v>104</v>
      </c>
      <c r="S69" s="263"/>
      <c r="T69" s="263" t="s">
        <v>105</v>
      </c>
      <c r="U69" s="263"/>
      <c r="V69" s="263" t="s">
        <v>106</v>
      </c>
      <c r="W69" s="263"/>
      <c r="X69" s="263" t="s">
        <v>107</v>
      </c>
      <c r="Y69" s="264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0">
        <v>2010</v>
      </c>
      <c r="C76" s="260"/>
      <c r="D76" s="260"/>
      <c r="E76" s="260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5"/>
    </row>
    <row r="77" spans="1:38" s="172" customFormat="1" ht="15.75" thickBot="1">
      <c r="A77" s="171"/>
      <c r="B77" s="265" t="s">
        <v>96</v>
      </c>
      <c r="C77" s="263"/>
      <c r="D77" s="263" t="s">
        <v>97</v>
      </c>
      <c r="E77" s="263"/>
      <c r="F77" s="263" t="s">
        <v>98</v>
      </c>
      <c r="G77" s="263"/>
      <c r="H77" s="263" t="s">
        <v>99</v>
      </c>
      <c r="I77" s="263"/>
      <c r="J77" s="263" t="s">
        <v>100</v>
      </c>
      <c r="K77" s="263"/>
      <c r="L77" s="263" t="s">
        <v>101</v>
      </c>
      <c r="M77" s="263"/>
      <c r="N77" s="263" t="s">
        <v>102</v>
      </c>
      <c r="O77" s="263"/>
      <c r="P77" s="263" t="s">
        <v>103</v>
      </c>
      <c r="Q77" s="263"/>
      <c r="R77" s="263" t="s">
        <v>104</v>
      </c>
      <c r="S77" s="263"/>
      <c r="T77" s="263" t="s">
        <v>105</v>
      </c>
      <c r="U77" s="263"/>
      <c r="V77" s="263" t="s">
        <v>106</v>
      </c>
      <c r="W77" s="263"/>
      <c r="X77" s="263" t="s">
        <v>107</v>
      </c>
      <c r="Y77" s="264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0">
        <v>2011</v>
      </c>
      <c r="C84" s="260"/>
      <c r="D84" s="260"/>
      <c r="E84" s="260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5"/>
    </row>
    <row r="85" spans="1:38" s="172" customFormat="1" ht="15.75" thickBot="1">
      <c r="A85" s="171"/>
      <c r="B85" s="265" t="s">
        <v>96</v>
      </c>
      <c r="C85" s="263"/>
      <c r="D85" s="263" t="s">
        <v>97</v>
      </c>
      <c r="E85" s="263"/>
      <c r="F85" s="263" t="s">
        <v>98</v>
      </c>
      <c r="G85" s="263"/>
      <c r="H85" s="263" t="s">
        <v>99</v>
      </c>
      <c r="I85" s="263"/>
      <c r="J85" s="263" t="s">
        <v>100</v>
      </c>
      <c r="K85" s="263"/>
      <c r="L85" s="263" t="s">
        <v>101</v>
      </c>
      <c r="M85" s="263"/>
      <c r="N85" s="263" t="s">
        <v>102</v>
      </c>
      <c r="O85" s="263"/>
      <c r="P85" s="263" t="s">
        <v>103</v>
      </c>
      <c r="Q85" s="263"/>
      <c r="R85" s="263" t="s">
        <v>104</v>
      </c>
      <c r="S85" s="263"/>
      <c r="T85" s="263" t="s">
        <v>105</v>
      </c>
      <c r="U85" s="263"/>
      <c r="V85" s="263" t="s">
        <v>106</v>
      </c>
      <c r="W85" s="263"/>
      <c r="X85" s="263" t="s">
        <v>107</v>
      </c>
      <c r="Y85" s="264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0">
        <v>2012</v>
      </c>
      <c r="C92" s="260"/>
      <c r="D92" s="260"/>
      <c r="E92" s="260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5"/>
    </row>
    <row r="93" spans="1:38" s="172" customFormat="1" ht="15.75" thickBot="1">
      <c r="A93" s="171"/>
      <c r="B93" s="265" t="s">
        <v>96</v>
      </c>
      <c r="C93" s="263"/>
      <c r="D93" s="263" t="s">
        <v>97</v>
      </c>
      <c r="E93" s="263"/>
      <c r="F93" s="263" t="s">
        <v>98</v>
      </c>
      <c r="G93" s="263"/>
      <c r="H93" s="263" t="s">
        <v>99</v>
      </c>
      <c r="I93" s="263"/>
      <c r="J93" s="263" t="s">
        <v>100</v>
      </c>
      <c r="K93" s="263"/>
      <c r="L93" s="263" t="s">
        <v>101</v>
      </c>
      <c r="M93" s="263"/>
      <c r="N93" s="263" t="s">
        <v>102</v>
      </c>
      <c r="O93" s="263"/>
      <c r="P93" s="263" t="s">
        <v>103</v>
      </c>
      <c r="Q93" s="263"/>
      <c r="R93" s="263" t="s">
        <v>104</v>
      </c>
      <c r="S93" s="263"/>
      <c r="T93" s="263" t="s">
        <v>105</v>
      </c>
      <c r="U93" s="263"/>
      <c r="V93" s="263" t="s">
        <v>106</v>
      </c>
      <c r="W93" s="263"/>
      <c r="X93" s="263" t="s">
        <v>107</v>
      </c>
      <c r="Y93" s="264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0">
        <v>2013</v>
      </c>
      <c r="C100" s="260"/>
      <c r="D100" s="260"/>
      <c r="E100" s="260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5"/>
    </row>
    <row r="101" spans="1:38" s="172" customFormat="1" ht="15.75" thickBot="1">
      <c r="A101" s="171"/>
      <c r="B101" s="265" t="s">
        <v>96</v>
      </c>
      <c r="C101" s="263"/>
      <c r="D101" s="263" t="s">
        <v>97</v>
      </c>
      <c r="E101" s="263"/>
      <c r="F101" s="263" t="s">
        <v>98</v>
      </c>
      <c r="G101" s="263"/>
      <c r="H101" s="263" t="s">
        <v>99</v>
      </c>
      <c r="I101" s="263"/>
      <c r="J101" s="263" t="s">
        <v>100</v>
      </c>
      <c r="K101" s="263"/>
      <c r="L101" s="263" t="s">
        <v>101</v>
      </c>
      <c r="M101" s="263"/>
      <c r="N101" s="263" t="s">
        <v>102</v>
      </c>
      <c r="O101" s="263"/>
      <c r="P101" s="263" t="s">
        <v>103</v>
      </c>
      <c r="Q101" s="263"/>
      <c r="R101" s="263" t="s">
        <v>104</v>
      </c>
      <c r="S101" s="263"/>
      <c r="T101" s="263" t="s">
        <v>105</v>
      </c>
      <c r="U101" s="263"/>
      <c r="V101" s="263" t="s">
        <v>106</v>
      </c>
      <c r="W101" s="263"/>
      <c r="X101" s="263" t="s">
        <v>107</v>
      </c>
      <c r="Y101" s="264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0">
        <v>2014</v>
      </c>
      <c r="C108" s="260"/>
      <c r="D108" s="260"/>
      <c r="E108" s="260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5"/>
    </row>
    <row r="109" spans="1:38" s="172" customFormat="1" ht="15.75" thickBot="1">
      <c r="A109" s="171"/>
      <c r="B109" s="265" t="s">
        <v>96</v>
      </c>
      <c r="C109" s="263"/>
      <c r="D109" s="263" t="s">
        <v>97</v>
      </c>
      <c r="E109" s="263"/>
      <c r="F109" s="263" t="s">
        <v>98</v>
      </c>
      <c r="G109" s="263"/>
      <c r="H109" s="263" t="s">
        <v>99</v>
      </c>
      <c r="I109" s="263"/>
      <c r="J109" s="263" t="s">
        <v>100</v>
      </c>
      <c r="K109" s="263"/>
      <c r="L109" s="263" t="s">
        <v>101</v>
      </c>
      <c r="M109" s="263"/>
      <c r="N109" s="263" t="s">
        <v>102</v>
      </c>
      <c r="O109" s="263"/>
      <c r="P109" s="263" t="s">
        <v>103</v>
      </c>
      <c r="Q109" s="263"/>
      <c r="R109" s="263" t="s">
        <v>104</v>
      </c>
      <c r="S109" s="263"/>
      <c r="T109" s="263" t="s">
        <v>105</v>
      </c>
      <c r="U109" s="263"/>
      <c r="V109" s="263" t="s">
        <v>106</v>
      </c>
      <c r="W109" s="263"/>
      <c r="X109" s="263" t="s">
        <v>107</v>
      </c>
      <c r="Y109" s="264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0">
        <v>2015</v>
      </c>
      <c r="C116" s="260"/>
      <c r="D116" s="260"/>
      <c r="E116" s="260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5"/>
    </row>
    <row r="117" spans="1:38" s="172" customFormat="1" ht="15.75" thickBot="1">
      <c r="A117" s="171"/>
      <c r="B117" s="265" t="s">
        <v>96</v>
      </c>
      <c r="C117" s="263"/>
      <c r="D117" s="263" t="s">
        <v>97</v>
      </c>
      <c r="E117" s="263"/>
      <c r="F117" s="263" t="s">
        <v>98</v>
      </c>
      <c r="G117" s="263"/>
      <c r="H117" s="263" t="s">
        <v>99</v>
      </c>
      <c r="I117" s="263"/>
      <c r="J117" s="263" t="s">
        <v>100</v>
      </c>
      <c r="K117" s="263"/>
      <c r="L117" s="263" t="s">
        <v>101</v>
      </c>
      <c r="M117" s="263"/>
      <c r="N117" s="263" t="s">
        <v>102</v>
      </c>
      <c r="O117" s="263"/>
      <c r="P117" s="263" t="s">
        <v>103</v>
      </c>
      <c r="Q117" s="263"/>
      <c r="R117" s="263" t="s">
        <v>104</v>
      </c>
      <c r="S117" s="263"/>
      <c r="T117" s="263" t="s">
        <v>105</v>
      </c>
      <c r="U117" s="263"/>
      <c r="V117" s="263" t="s">
        <v>106</v>
      </c>
      <c r="W117" s="263"/>
      <c r="X117" s="263" t="s">
        <v>107</v>
      </c>
      <c r="Y117" s="264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0">
        <v>2016</v>
      </c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195"/>
    </row>
    <row r="125" spans="1:38" s="172" customFormat="1" ht="15.75" thickBot="1">
      <c r="A125" s="171"/>
      <c r="B125" s="262" t="s">
        <v>96</v>
      </c>
      <c r="C125" s="258"/>
      <c r="D125" s="257" t="s">
        <v>97</v>
      </c>
      <c r="E125" s="258"/>
      <c r="F125" s="257" t="s">
        <v>98</v>
      </c>
      <c r="G125" s="258"/>
      <c r="H125" s="257" t="s">
        <v>99</v>
      </c>
      <c r="I125" s="258"/>
      <c r="J125" s="257" t="s">
        <v>100</v>
      </c>
      <c r="K125" s="258"/>
      <c r="L125" s="257" t="s">
        <v>101</v>
      </c>
      <c r="M125" s="258"/>
      <c r="N125" s="257" t="s">
        <v>102</v>
      </c>
      <c r="O125" s="258"/>
      <c r="P125" s="257" t="s">
        <v>103</v>
      </c>
      <c r="Q125" s="258"/>
      <c r="R125" s="257" t="s">
        <v>104</v>
      </c>
      <c r="S125" s="258"/>
      <c r="T125" s="257" t="s">
        <v>105</v>
      </c>
      <c r="U125" s="258"/>
      <c r="V125" s="257" t="s">
        <v>106</v>
      </c>
      <c r="W125" s="258"/>
      <c r="X125" s="257" t="s">
        <v>107</v>
      </c>
      <c r="Y125" s="259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0">
        <v>2017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195"/>
    </row>
    <row r="133" spans="1:38" s="172" customFormat="1" ht="15.75" thickBot="1">
      <c r="A133" s="171"/>
      <c r="B133" s="262" t="s">
        <v>96</v>
      </c>
      <c r="C133" s="258"/>
      <c r="D133" s="257" t="s">
        <v>97</v>
      </c>
      <c r="E133" s="258"/>
      <c r="F133" s="257" t="s">
        <v>98</v>
      </c>
      <c r="G133" s="258"/>
      <c r="H133" s="257" t="s">
        <v>99</v>
      </c>
      <c r="I133" s="258"/>
      <c r="J133" s="257" t="s">
        <v>100</v>
      </c>
      <c r="K133" s="258"/>
      <c r="L133" s="257" t="s">
        <v>101</v>
      </c>
      <c r="M133" s="258"/>
      <c r="N133" s="257" t="s">
        <v>102</v>
      </c>
      <c r="O133" s="258"/>
      <c r="P133" s="257" t="s">
        <v>103</v>
      </c>
      <c r="Q133" s="258"/>
      <c r="R133" s="257" t="s">
        <v>104</v>
      </c>
      <c r="S133" s="258"/>
      <c r="T133" s="257" t="s">
        <v>105</v>
      </c>
      <c r="U133" s="258"/>
      <c r="V133" s="257" t="s">
        <v>106</v>
      </c>
      <c r="W133" s="258"/>
      <c r="X133" s="257" t="s">
        <v>107</v>
      </c>
      <c r="Y133" s="259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0">
        <v>2018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195"/>
      <c r="AA140" s="187"/>
    </row>
    <row r="141" spans="1:27" ht="14.25" customHeight="1" thickBot="1">
      <c r="A141" s="171"/>
      <c r="B141" s="262" t="s">
        <v>96</v>
      </c>
      <c r="C141" s="258"/>
      <c r="D141" s="257" t="s">
        <v>97</v>
      </c>
      <c r="E141" s="258"/>
      <c r="F141" s="257" t="s">
        <v>98</v>
      </c>
      <c r="G141" s="258"/>
      <c r="H141" s="257" t="s">
        <v>99</v>
      </c>
      <c r="I141" s="258"/>
      <c r="J141" s="257" t="s">
        <v>100</v>
      </c>
      <c r="K141" s="258"/>
      <c r="L141" s="257" t="s">
        <v>101</v>
      </c>
      <c r="M141" s="258"/>
      <c r="N141" s="257" t="s">
        <v>102</v>
      </c>
      <c r="O141" s="258"/>
      <c r="P141" s="257" t="s">
        <v>103</v>
      </c>
      <c r="Q141" s="258"/>
      <c r="R141" s="257" t="s">
        <v>104</v>
      </c>
      <c r="S141" s="258"/>
      <c r="T141" s="257" t="s">
        <v>105</v>
      </c>
      <c r="U141" s="258"/>
      <c r="V141" s="257" t="s">
        <v>106</v>
      </c>
      <c r="W141" s="258"/>
      <c r="X141" s="257" t="s">
        <v>107</v>
      </c>
      <c r="Y141" s="259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0">
        <v>2019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195"/>
      <c r="AA148" s="200"/>
    </row>
    <row r="149" spans="1:27" s="201" customFormat="1" ht="15.75" customHeight="1" thickBot="1">
      <c r="A149" s="171"/>
      <c r="B149" s="262" t="s">
        <v>96</v>
      </c>
      <c r="C149" s="258"/>
      <c r="D149" s="257" t="s">
        <v>97</v>
      </c>
      <c r="E149" s="258"/>
      <c r="F149" s="257" t="s">
        <v>98</v>
      </c>
      <c r="G149" s="258"/>
      <c r="H149" s="257" t="s">
        <v>99</v>
      </c>
      <c r="I149" s="258"/>
      <c r="J149" s="257" t="s">
        <v>100</v>
      </c>
      <c r="K149" s="258"/>
      <c r="L149" s="257" t="s">
        <v>101</v>
      </c>
      <c r="M149" s="258"/>
      <c r="N149" s="257" t="s">
        <v>102</v>
      </c>
      <c r="O149" s="258"/>
      <c r="P149" s="257" t="s">
        <v>103</v>
      </c>
      <c r="Q149" s="258"/>
      <c r="R149" s="257" t="s">
        <v>104</v>
      </c>
      <c r="S149" s="258"/>
      <c r="T149" s="257" t="s">
        <v>105</v>
      </c>
      <c r="U149" s="258"/>
      <c r="V149" s="257" t="s">
        <v>106</v>
      </c>
      <c r="W149" s="258"/>
      <c r="X149" s="257" t="s">
        <v>107</v>
      </c>
      <c r="Y149" s="259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0">
        <v>2020</v>
      </c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195"/>
      <c r="AA156" s="200"/>
    </row>
    <row r="157" spans="1:27" s="201" customFormat="1" ht="15.75" customHeight="1" thickBot="1">
      <c r="A157" s="171"/>
      <c r="B157" s="262" t="s">
        <v>96</v>
      </c>
      <c r="C157" s="258"/>
      <c r="D157" s="257" t="s">
        <v>97</v>
      </c>
      <c r="E157" s="258"/>
      <c r="F157" s="257" t="s">
        <v>98</v>
      </c>
      <c r="G157" s="258"/>
      <c r="H157" s="257" t="s">
        <v>99</v>
      </c>
      <c r="I157" s="258"/>
      <c r="J157" s="257" t="s">
        <v>100</v>
      </c>
      <c r="K157" s="258"/>
      <c r="L157" s="257" t="s">
        <v>101</v>
      </c>
      <c r="M157" s="258"/>
      <c r="N157" s="257" t="s">
        <v>102</v>
      </c>
      <c r="O157" s="258"/>
      <c r="P157" s="257" t="s">
        <v>103</v>
      </c>
      <c r="Q157" s="258"/>
      <c r="R157" s="257" t="s">
        <v>104</v>
      </c>
      <c r="S157" s="258"/>
      <c r="T157" s="257" t="s">
        <v>105</v>
      </c>
      <c r="U157" s="258"/>
      <c r="V157" s="257" t="s">
        <v>106</v>
      </c>
      <c r="W157" s="258"/>
      <c r="X157" s="257" t="s">
        <v>107</v>
      </c>
      <c r="Y157" s="259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0">
        <v>2021</v>
      </c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195"/>
      <c r="AA164" s="200"/>
    </row>
    <row r="165" spans="1:27" s="201" customFormat="1" ht="15.75" customHeight="1" thickBot="1">
      <c r="A165" s="171"/>
      <c r="B165" s="262" t="s">
        <v>96</v>
      </c>
      <c r="C165" s="258"/>
      <c r="D165" s="257" t="s">
        <v>97</v>
      </c>
      <c r="E165" s="258"/>
      <c r="F165" s="257" t="s">
        <v>98</v>
      </c>
      <c r="G165" s="258"/>
      <c r="H165" s="257" t="s">
        <v>99</v>
      </c>
      <c r="I165" s="258"/>
      <c r="J165" s="257" t="s">
        <v>100</v>
      </c>
      <c r="K165" s="258"/>
      <c r="L165" s="257" t="s">
        <v>101</v>
      </c>
      <c r="M165" s="258"/>
      <c r="N165" s="257" t="s">
        <v>102</v>
      </c>
      <c r="O165" s="258"/>
      <c r="P165" s="257" t="s">
        <v>103</v>
      </c>
      <c r="Q165" s="258"/>
      <c r="R165" s="257" t="s">
        <v>104</v>
      </c>
      <c r="S165" s="258"/>
      <c r="T165" s="257" t="s">
        <v>105</v>
      </c>
      <c r="U165" s="258"/>
      <c r="V165" s="257" t="s">
        <v>106</v>
      </c>
      <c r="W165" s="258"/>
      <c r="X165" s="257" t="s">
        <v>107</v>
      </c>
      <c r="Y165" s="259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54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0">
        <v>2022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195"/>
      <c r="AA172" s="200"/>
    </row>
    <row r="173" spans="1:27" s="201" customFormat="1" ht="15.75" customHeight="1" thickBot="1">
      <c r="A173" s="171"/>
      <c r="B173" s="262" t="s">
        <v>96</v>
      </c>
      <c r="C173" s="258"/>
      <c r="D173" s="257" t="s">
        <v>97</v>
      </c>
      <c r="E173" s="258"/>
      <c r="F173" s="257" t="s">
        <v>98</v>
      </c>
      <c r="G173" s="258"/>
      <c r="H173" s="257" t="s">
        <v>99</v>
      </c>
      <c r="I173" s="258"/>
      <c r="J173" s="257" t="s">
        <v>100</v>
      </c>
      <c r="K173" s="258"/>
      <c r="L173" s="257" t="s">
        <v>101</v>
      </c>
      <c r="M173" s="258"/>
      <c r="N173" s="257" t="s">
        <v>102</v>
      </c>
      <c r="O173" s="258"/>
      <c r="P173" s="257" t="s">
        <v>103</v>
      </c>
      <c r="Q173" s="258"/>
      <c r="R173" s="257" t="s">
        <v>104</v>
      </c>
      <c r="S173" s="258"/>
      <c r="T173" s="257" t="s">
        <v>105</v>
      </c>
      <c r="U173" s="258"/>
      <c r="V173" s="257" t="s">
        <v>106</v>
      </c>
      <c r="W173" s="258"/>
      <c r="X173" s="257" t="s">
        <v>107</v>
      </c>
      <c r="Y173" s="259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>
        <f>+E177*Index!$B$13</f>
        <v>321.9592274</v>
      </c>
      <c r="E177" s="226">
        <v>550.1</v>
      </c>
      <c r="F177" s="174">
        <f>+G177*Index!$B$13</f>
        <v>313.93512086</v>
      </c>
      <c r="G177" s="174">
        <v>536.39</v>
      </c>
      <c r="H177" s="174">
        <f>+I177*Index!$B$13</f>
        <v>374.3705141</v>
      </c>
      <c r="I177" s="226">
        <v>639.65</v>
      </c>
      <c r="J177" s="174">
        <f>+K177*Index!$B$13</f>
        <v>410.53459456</v>
      </c>
      <c r="K177" s="194">
        <v>701.44</v>
      </c>
      <c r="L177" s="174"/>
      <c r="M177" s="194"/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54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>
        <f>+E178*Index!$B$13</f>
        <v>28.491138319999997</v>
      </c>
      <c r="E178" s="194">
        <v>48.68</v>
      </c>
      <c r="F178" s="194">
        <f>+G178*Index!$B$13</f>
        <v>32.3656522</v>
      </c>
      <c r="G178" s="190">
        <v>55.3</v>
      </c>
      <c r="H178" s="194">
        <f>+I178*Index!$B$13</f>
        <v>43.02934447999999</v>
      </c>
      <c r="I178" s="194">
        <v>73.52</v>
      </c>
      <c r="J178" s="194">
        <f>+K178*Index!$B$13</f>
        <v>46.65219053999999</v>
      </c>
      <c r="K178" s="194">
        <v>79.71</v>
      </c>
      <c r="L178" s="194"/>
      <c r="M178" s="194"/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0">
        <v>2023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195"/>
      <c r="AA180" s="200"/>
    </row>
    <row r="181" spans="1:27" s="201" customFormat="1" ht="15.75" customHeight="1" thickBot="1">
      <c r="A181" s="171"/>
      <c r="B181" s="262" t="s">
        <v>96</v>
      </c>
      <c r="C181" s="258"/>
      <c r="D181" s="257" t="s">
        <v>97</v>
      </c>
      <c r="E181" s="258"/>
      <c r="F181" s="257" t="s">
        <v>98</v>
      </c>
      <c r="G181" s="258"/>
      <c r="H181" s="257" t="s">
        <v>99</v>
      </c>
      <c r="I181" s="258"/>
      <c r="J181" s="257" t="s">
        <v>100</v>
      </c>
      <c r="K181" s="258"/>
      <c r="L181" s="257" t="s">
        <v>101</v>
      </c>
      <c r="M181" s="258"/>
      <c r="N181" s="257" t="s">
        <v>102</v>
      </c>
      <c r="O181" s="258"/>
      <c r="P181" s="257" t="s">
        <v>103</v>
      </c>
      <c r="Q181" s="258"/>
      <c r="R181" s="257" t="s">
        <v>104</v>
      </c>
      <c r="S181" s="258"/>
      <c r="T181" s="257" t="s">
        <v>105</v>
      </c>
      <c r="U181" s="258"/>
      <c r="V181" s="257" t="s">
        <v>106</v>
      </c>
      <c r="W181" s="258"/>
      <c r="X181" s="257" t="s">
        <v>107</v>
      </c>
      <c r="Y181" s="259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>
        <f>+E185*Index!$B$13</f>
        <v>278.23340685999995</v>
      </c>
      <c r="E185" s="226">
        <v>475.39</v>
      </c>
      <c r="F185" s="174">
        <f>+G185*Index!$B$13</f>
        <v>310.61661728</v>
      </c>
      <c r="G185" s="174">
        <v>530.72</v>
      </c>
      <c r="H185" s="174">
        <f>+I185*Index!$B$13</f>
        <v>371.58460985999994</v>
      </c>
      <c r="I185" s="226">
        <v>634.89</v>
      </c>
      <c r="J185" s="174">
        <f>+K185*Index!$B$13</f>
        <v>433.31345863999996</v>
      </c>
      <c r="K185" s="194">
        <v>740.36</v>
      </c>
      <c r="L185" s="174"/>
      <c r="M185" s="194"/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>
        <f>+E186*Index!$B$13</f>
        <v>39.18994703999999</v>
      </c>
      <c r="E186" s="190">
        <v>66.96</v>
      </c>
      <c r="F186" s="194">
        <f>+G186*Index!$B$13</f>
        <v>43.140546539999995</v>
      </c>
      <c r="G186" s="190">
        <v>73.71</v>
      </c>
      <c r="H186" s="194">
        <f>+I186*Index!$B$13</f>
        <v>47.03847138</v>
      </c>
      <c r="I186" s="194">
        <v>80.37</v>
      </c>
      <c r="J186" s="194">
        <f>+K186*Index!$B$13</f>
        <v>50.9773654</v>
      </c>
      <c r="K186" s="194">
        <v>87.1</v>
      </c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4"/>
      <c r="H188" s="194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1" t="s">
        <v>78</v>
      </c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5" t="s">
        <v>96</v>
      </c>
      <c r="C196" s="263"/>
      <c r="D196" s="263" t="s">
        <v>97</v>
      </c>
      <c r="E196" s="263"/>
      <c r="F196" s="263" t="s">
        <v>98</v>
      </c>
      <c r="G196" s="263"/>
      <c r="H196" s="263" t="s">
        <v>99</v>
      </c>
      <c r="I196" s="263"/>
      <c r="J196" s="263" t="s">
        <v>100</v>
      </c>
      <c r="K196" s="263"/>
      <c r="L196" s="263" t="s">
        <v>101</v>
      </c>
      <c r="M196" s="263"/>
      <c r="N196" s="263" t="s">
        <v>102</v>
      </c>
      <c r="O196" s="263"/>
      <c r="P196" s="263" t="s">
        <v>103</v>
      </c>
      <c r="Q196" s="263"/>
      <c r="R196" s="263" t="s">
        <v>104</v>
      </c>
      <c r="S196" s="263"/>
      <c r="T196" s="263" t="s">
        <v>105</v>
      </c>
      <c r="U196" s="263"/>
      <c r="V196" s="263" t="s">
        <v>106</v>
      </c>
      <c r="W196" s="263"/>
      <c r="X196" s="263" t="s">
        <v>107</v>
      </c>
      <c r="Y196" s="264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0" t="s">
        <v>79</v>
      </c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5" t="s">
        <v>96</v>
      </c>
      <c r="C203" s="263"/>
      <c r="D203" s="263" t="s">
        <v>97</v>
      </c>
      <c r="E203" s="263"/>
      <c r="F203" s="263" t="s">
        <v>98</v>
      </c>
      <c r="G203" s="263"/>
      <c r="H203" s="263" t="s">
        <v>99</v>
      </c>
      <c r="I203" s="263"/>
      <c r="J203" s="263" t="s">
        <v>100</v>
      </c>
      <c r="K203" s="263"/>
      <c r="L203" s="263" t="s">
        <v>101</v>
      </c>
      <c r="M203" s="263"/>
      <c r="N203" s="263" t="s">
        <v>102</v>
      </c>
      <c r="O203" s="263"/>
      <c r="P203" s="263" t="s">
        <v>103</v>
      </c>
      <c r="Q203" s="263"/>
      <c r="R203" s="263" t="s">
        <v>104</v>
      </c>
      <c r="S203" s="263"/>
      <c r="T203" s="263" t="s">
        <v>105</v>
      </c>
      <c r="U203" s="263"/>
      <c r="V203" s="263" t="s">
        <v>106</v>
      </c>
      <c r="W203" s="263"/>
      <c r="X203" s="263" t="s">
        <v>107</v>
      </c>
      <c r="Y203" s="264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0" t="s">
        <v>80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199"/>
    </row>
    <row r="210" spans="1:38" s="172" customFormat="1" ht="15.75" thickBot="1">
      <c r="A210" s="171"/>
      <c r="B210" s="265" t="s">
        <v>96</v>
      </c>
      <c r="C210" s="263"/>
      <c r="D210" s="263" t="s">
        <v>97</v>
      </c>
      <c r="E210" s="263"/>
      <c r="F210" s="263" t="s">
        <v>98</v>
      </c>
      <c r="G210" s="263"/>
      <c r="H210" s="263" t="s">
        <v>99</v>
      </c>
      <c r="I210" s="263"/>
      <c r="J210" s="263" t="s">
        <v>100</v>
      </c>
      <c r="K210" s="263"/>
      <c r="L210" s="263" t="s">
        <v>101</v>
      </c>
      <c r="M210" s="263"/>
      <c r="N210" s="263" t="s">
        <v>102</v>
      </c>
      <c r="O210" s="263"/>
      <c r="P210" s="263" t="s">
        <v>103</v>
      </c>
      <c r="Q210" s="263"/>
      <c r="R210" s="263" t="s">
        <v>104</v>
      </c>
      <c r="S210" s="263"/>
      <c r="T210" s="263" t="s">
        <v>105</v>
      </c>
      <c r="U210" s="263"/>
      <c r="V210" s="263" t="s">
        <v>106</v>
      </c>
      <c r="W210" s="263"/>
      <c r="X210" s="263" t="s">
        <v>107</v>
      </c>
      <c r="Y210" s="264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0" t="s">
        <v>81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199"/>
    </row>
    <row r="217" spans="1:38" s="172" customFormat="1" ht="15.75" thickBot="1">
      <c r="A217" s="171"/>
      <c r="B217" s="265" t="s">
        <v>96</v>
      </c>
      <c r="C217" s="263"/>
      <c r="D217" s="263" t="s">
        <v>97</v>
      </c>
      <c r="E217" s="263"/>
      <c r="F217" s="263" t="s">
        <v>98</v>
      </c>
      <c r="G217" s="263"/>
      <c r="H217" s="263" t="s">
        <v>99</v>
      </c>
      <c r="I217" s="263"/>
      <c r="J217" s="263" t="s">
        <v>100</v>
      </c>
      <c r="K217" s="263"/>
      <c r="L217" s="263" t="s">
        <v>101</v>
      </c>
      <c r="M217" s="263"/>
      <c r="N217" s="263" t="s">
        <v>102</v>
      </c>
      <c r="O217" s="263"/>
      <c r="P217" s="263" t="s">
        <v>103</v>
      </c>
      <c r="Q217" s="263"/>
      <c r="R217" s="263" t="s">
        <v>104</v>
      </c>
      <c r="S217" s="263"/>
      <c r="T217" s="263" t="s">
        <v>105</v>
      </c>
      <c r="U217" s="263"/>
      <c r="V217" s="263" t="s">
        <v>106</v>
      </c>
      <c r="W217" s="263"/>
      <c r="X217" s="263" t="s">
        <v>107</v>
      </c>
      <c r="Y217" s="264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0" t="s">
        <v>82</v>
      </c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199"/>
    </row>
    <row r="224" spans="1:38" s="172" customFormat="1" ht="15.75" thickBot="1">
      <c r="A224" s="171"/>
      <c r="B224" s="265" t="s">
        <v>96</v>
      </c>
      <c r="C224" s="263"/>
      <c r="D224" s="263" t="s">
        <v>97</v>
      </c>
      <c r="E224" s="263"/>
      <c r="F224" s="263" t="s">
        <v>98</v>
      </c>
      <c r="G224" s="263"/>
      <c r="H224" s="263" t="s">
        <v>99</v>
      </c>
      <c r="I224" s="263"/>
      <c r="J224" s="263" t="s">
        <v>100</v>
      </c>
      <c r="K224" s="263"/>
      <c r="L224" s="263" t="s">
        <v>101</v>
      </c>
      <c r="M224" s="263"/>
      <c r="N224" s="263" t="s">
        <v>102</v>
      </c>
      <c r="O224" s="263"/>
      <c r="P224" s="263" t="s">
        <v>103</v>
      </c>
      <c r="Q224" s="263"/>
      <c r="R224" s="263" t="s">
        <v>104</v>
      </c>
      <c r="S224" s="263"/>
      <c r="T224" s="263" t="s">
        <v>105</v>
      </c>
      <c r="U224" s="263"/>
      <c r="V224" s="263" t="s">
        <v>106</v>
      </c>
      <c r="W224" s="263"/>
      <c r="X224" s="263" t="s">
        <v>107</v>
      </c>
      <c r="Y224" s="264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0" t="s">
        <v>83</v>
      </c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199"/>
    </row>
    <row r="231" spans="1:38" s="172" customFormat="1" ht="15.75" thickBot="1">
      <c r="A231" s="171"/>
      <c r="B231" s="265" t="s">
        <v>96</v>
      </c>
      <c r="C231" s="263"/>
      <c r="D231" s="263" t="s">
        <v>97</v>
      </c>
      <c r="E231" s="263"/>
      <c r="F231" s="263" t="s">
        <v>98</v>
      </c>
      <c r="G231" s="263"/>
      <c r="H231" s="263" t="s">
        <v>99</v>
      </c>
      <c r="I231" s="263"/>
      <c r="J231" s="263" t="s">
        <v>100</v>
      </c>
      <c r="K231" s="263"/>
      <c r="L231" s="263" t="s">
        <v>101</v>
      </c>
      <c r="M231" s="263"/>
      <c r="N231" s="263" t="s">
        <v>102</v>
      </c>
      <c r="O231" s="263"/>
      <c r="P231" s="263" t="s">
        <v>103</v>
      </c>
      <c r="Q231" s="263"/>
      <c r="R231" s="263" t="s">
        <v>104</v>
      </c>
      <c r="S231" s="263"/>
      <c r="T231" s="263" t="s">
        <v>105</v>
      </c>
      <c r="U231" s="263"/>
      <c r="V231" s="263" t="s">
        <v>106</v>
      </c>
      <c r="W231" s="263"/>
      <c r="X231" s="263" t="s">
        <v>107</v>
      </c>
      <c r="Y231" s="264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0" t="s">
        <v>84</v>
      </c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199"/>
    </row>
    <row r="238" spans="1:38" s="172" customFormat="1" ht="15.75" thickBot="1">
      <c r="A238" s="171"/>
      <c r="B238" s="265" t="s">
        <v>96</v>
      </c>
      <c r="C238" s="263"/>
      <c r="D238" s="263" t="s">
        <v>97</v>
      </c>
      <c r="E238" s="263"/>
      <c r="F238" s="263" t="s">
        <v>98</v>
      </c>
      <c r="G238" s="263"/>
      <c r="H238" s="263" t="s">
        <v>99</v>
      </c>
      <c r="I238" s="263"/>
      <c r="J238" s="263" t="s">
        <v>100</v>
      </c>
      <c r="K238" s="263"/>
      <c r="L238" s="263" t="s">
        <v>101</v>
      </c>
      <c r="M238" s="263"/>
      <c r="N238" s="263" t="s">
        <v>102</v>
      </c>
      <c r="O238" s="263"/>
      <c r="P238" s="263" t="s">
        <v>103</v>
      </c>
      <c r="Q238" s="263"/>
      <c r="R238" s="263" t="s">
        <v>104</v>
      </c>
      <c r="S238" s="263"/>
      <c r="T238" s="263" t="s">
        <v>105</v>
      </c>
      <c r="U238" s="263"/>
      <c r="V238" s="263" t="s">
        <v>106</v>
      </c>
      <c r="W238" s="263"/>
      <c r="X238" s="263" t="s">
        <v>107</v>
      </c>
      <c r="Y238" s="264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0" t="s">
        <v>85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199"/>
    </row>
    <row r="245" spans="1:38" s="172" customFormat="1" ht="15.75" thickBot="1">
      <c r="A245" s="171"/>
      <c r="B245" s="265" t="s">
        <v>96</v>
      </c>
      <c r="C245" s="263"/>
      <c r="D245" s="263" t="s">
        <v>97</v>
      </c>
      <c r="E245" s="263"/>
      <c r="F245" s="263" t="s">
        <v>98</v>
      </c>
      <c r="G245" s="263"/>
      <c r="H245" s="263" t="s">
        <v>99</v>
      </c>
      <c r="I245" s="263"/>
      <c r="J245" s="263" t="s">
        <v>100</v>
      </c>
      <c r="K245" s="263"/>
      <c r="L245" s="263" t="s">
        <v>101</v>
      </c>
      <c r="M245" s="263"/>
      <c r="N245" s="263" t="s">
        <v>102</v>
      </c>
      <c r="O245" s="263"/>
      <c r="P245" s="263" t="s">
        <v>103</v>
      </c>
      <c r="Q245" s="263"/>
      <c r="R245" s="263" t="s">
        <v>104</v>
      </c>
      <c r="S245" s="263"/>
      <c r="T245" s="263" t="s">
        <v>105</v>
      </c>
      <c r="U245" s="263"/>
      <c r="V245" s="263" t="s">
        <v>106</v>
      </c>
      <c r="W245" s="263"/>
      <c r="X245" s="263" t="s">
        <v>107</v>
      </c>
      <c r="Y245" s="264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0" t="s">
        <v>86</v>
      </c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199"/>
    </row>
    <row r="252" spans="1:38" s="172" customFormat="1" ht="15.75" thickBot="1">
      <c r="A252" s="171"/>
      <c r="B252" s="265" t="s">
        <v>96</v>
      </c>
      <c r="C252" s="263"/>
      <c r="D252" s="263" t="s">
        <v>97</v>
      </c>
      <c r="E252" s="263"/>
      <c r="F252" s="263" t="s">
        <v>98</v>
      </c>
      <c r="G252" s="263"/>
      <c r="H252" s="263" t="s">
        <v>99</v>
      </c>
      <c r="I252" s="263"/>
      <c r="J252" s="263" t="s">
        <v>100</v>
      </c>
      <c r="K252" s="263"/>
      <c r="L252" s="263" t="s">
        <v>101</v>
      </c>
      <c r="M252" s="263"/>
      <c r="N252" s="263" t="s">
        <v>102</v>
      </c>
      <c r="O252" s="263"/>
      <c r="P252" s="263" t="s">
        <v>103</v>
      </c>
      <c r="Q252" s="263"/>
      <c r="R252" s="263" t="s">
        <v>104</v>
      </c>
      <c r="S252" s="263"/>
      <c r="T252" s="263" t="s">
        <v>105</v>
      </c>
      <c r="U252" s="263"/>
      <c r="V252" s="263" t="s">
        <v>106</v>
      </c>
      <c r="W252" s="263"/>
      <c r="X252" s="263" t="s">
        <v>107</v>
      </c>
      <c r="Y252" s="264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0" t="s">
        <v>87</v>
      </c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199"/>
    </row>
    <row r="259" spans="1:38" s="172" customFormat="1" ht="15.75" thickBot="1">
      <c r="A259" s="171"/>
      <c r="B259" s="265" t="s">
        <v>96</v>
      </c>
      <c r="C259" s="263"/>
      <c r="D259" s="263" t="s">
        <v>97</v>
      </c>
      <c r="E259" s="263"/>
      <c r="F259" s="263" t="s">
        <v>98</v>
      </c>
      <c r="G259" s="263"/>
      <c r="H259" s="263" t="s">
        <v>99</v>
      </c>
      <c r="I259" s="263"/>
      <c r="J259" s="263" t="s">
        <v>100</v>
      </c>
      <c r="K259" s="263"/>
      <c r="L259" s="263" t="s">
        <v>101</v>
      </c>
      <c r="M259" s="263"/>
      <c r="N259" s="263" t="s">
        <v>102</v>
      </c>
      <c r="O259" s="263"/>
      <c r="P259" s="263" t="s">
        <v>103</v>
      </c>
      <c r="Q259" s="263"/>
      <c r="R259" s="263" t="s">
        <v>104</v>
      </c>
      <c r="S259" s="263"/>
      <c r="T259" s="263" t="s">
        <v>105</v>
      </c>
      <c r="U259" s="263"/>
      <c r="V259" s="263" t="s">
        <v>106</v>
      </c>
      <c r="W259" s="263"/>
      <c r="X259" s="263" t="s">
        <v>107</v>
      </c>
      <c r="Y259" s="264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0" t="s">
        <v>88</v>
      </c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199"/>
    </row>
    <row r="266" spans="1:38" s="172" customFormat="1" ht="15.75" thickBot="1">
      <c r="A266" s="171"/>
      <c r="B266" s="265" t="s">
        <v>96</v>
      </c>
      <c r="C266" s="263"/>
      <c r="D266" s="263" t="s">
        <v>97</v>
      </c>
      <c r="E266" s="263"/>
      <c r="F266" s="263" t="s">
        <v>98</v>
      </c>
      <c r="G266" s="263"/>
      <c r="H266" s="263" t="s">
        <v>99</v>
      </c>
      <c r="I266" s="263"/>
      <c r="J266" s="263" t="s">
        <v>100</v>
      </c>
      <c r="K266" s="263"/>
      <c r="L266" s="263" t="s">
        <v>101</v>
      </c>
      <c r="M266" s="263"/>
      <c r="N266" s="263" t="s">
        <v>102</v>
      </c>
      <c r="O266" s="263"/>
      <c r="P266" s="263" t="s">
        <v>103</v>
      </c>
      <c r="Q266" s="263"/>
      <c r="R266" s="263" t="s">
        <v>104</v>
      </c>
      <c r="S266" s="263"/>
      <c r="T266" s="263" t="s">
        <v>105</v>
      </c>
      <c r="U266" s="263"/>
      <c r="V266" s="263" t="s">
        <v>106</v>
      </c>
      <c r="W266" s="263"/>
      <c r="X266" s="263" t="s">
        <v>107</v>
      </c>
      <c r="Y266" s="264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0" t="s">
        <v>89</v>
      </c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199"/>
    </row>
    <row r="273" spans="1:38" s="172" customFormat="1" ht="15.75" thickBot="1">
      <c r="A273" s="171"/>
      <c r="B273" s="265" t="s">
        <v>96</v>
      </c>
      <c r="C273" s="263"/>
      <c r="D273" s="263" t="s">
        <v>97</v>
      </c>
      <c r="E273" s="263"/>
      <c r="F273" s="263" t="s">
        <v>98</v>
      </c>
      <c r="G273" s="263"/>
      <c r="H273" s="263" t="s">
        <v>99</v>
      </c>
      <c r="I273" s="263"/>
      <c r="J273" s="263" t="s">
        <v>100</v>
      </c>
      <c r="K273" s="263"/>
      <c r="L273" s="263" t="s">
        <v>101</v>
      </c>
      <c r="M273" s="263"/>
      <c r="N273" s="263" t="s">
        <v>102</v>
      </c>
      <c r="O273" s="263"/>
      <c r="P273" s="263" t="s">
        <v>103</v>
      </c>
      <c r="Q273" s="263"/>
      <c r="R273" s="263" t="s">
        <v>104</v>
      </c>
      <c r="S273" s="263"/>
      <c r="T273" s="263" t="s">
        <v>105</v>
      </c>
      <c r="U273" s="263"/>
      <c r="V273" s="263" t="s">
        <v>106</v>
      </c>
      <c r="W273" s="263"/>
      <c r="X273" s="263" t="s">
        <v>107</v>
      </c>
      <c r="Y273" s="264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0" t="s">
        <v>90</v>
      </c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199"/>
    </row>
    <row r="280" spans="1:38" s="172" customFormat="1" ht="15.75" thickBot="1">
      <c r="A280" s="171"/>
      <c r="B280" s="265" t="s">
        <v>96</v>
      </c>
      <c r="C280" s="263"/>
      <c r="D280" s="263" t="s">
        <v>97</v>
      </c>
      <c r="E280" s="263"/>
      <c r="F280" s="263" t="s">
        <v>98</v>
      </c>
      <c r="G280" s="263"/>
      <c r="H280" s="263" t="s">
        <v>99</v>
      </c>
      <c r="I280" s="263"/>
      <c r="J280" s="263" t="s">
        <v>100</v>
      </c>
      <c r="K280" s="263"/>
      <c r="L280" s="263" t="s">
        <v>101</v>
      </c>
      <c r="M280" s="263"/>
      <c r="N280" s="263" t="s">
        <v>102</v>
      </c>
      <c r="O280" s="263"/>
      <c r="P280" s="263" t="s">
        <v>103</v>
      </c>
      <c r="Q280" s="263"/>
      <c r="R280" s="263" t="s">
        <v>104</v>
      </c>
      <c r="S280" s="263"/>
      <c r="T280" s="263" t="s">
        <v>105</v>
      </c>
      <c r="U280" s="263"/>
      <c r="V280" s="263" t="s">
        <v>106</v>
      </c>
      <c r="W280" s="263"/>
      <c r="X280" s="263" t="s">
        <v>107</v>
      </c>
      <c r="Y280" s="264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0" t="s">
        <v>91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199"/>
    </row>
    <row r="287" spans="1:38" s="172" customFormat="1" ht="15.75" thickBot="1">
      <c r="A287" s="171"/>
      <c r="B287" s="265" t="s">
        <v>96</v>
      </c>
      <c r="C287" s="263"/>
      <c r="D287" s="263" t="s">
        <v>97</v>
      </c>
      <c r="E287" s="263"/>
      <c r="F287" s="263" t="s">
        <v>98</v>
      </c>
      <c r="G287" s="263"/>
      <c r="H287" s="263" t="s">
        <v>99</v>
      </c>
      <c r="I287" s="263"/>
      <c r="J287" s="263" t="s">
        <v>100</v>
      </c>
      <c r="K287" s="263"/>
      <c r="L287" s="263" t="s">
        <v>101</v>
      </c>
      <c r="M287" s="263"/>
      <c r="N287" s="263" t="s">
        <v>102</v>
      </c>
      <c r="O287" s="263"/>
      <c r="P287" s="263" t="s">
        <v>103</v>
      </c>
      <c r="Q287" s="263"/>
      <c r="R287" s="263" t="s">
        <v>104</v>
      </c>
      <c r="S287" s="263"/>
      <c r="T287" s="263" t="s">
        <v>105</v>
      </c>
      <c r="U287" s="263"/>
      <c r="V287" s="263" t="s">
        <v>106</v>
      </c>
      <c r="W287" s="263"/>
      <c r="X287" s="263" t="s">
        <v>107</v>
      </c>
      <c r="Y287" s="264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0" t="s">
        <v>92</v>
      </c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</row>
    <row r="294" spans="1:38" s="172" customFormat="1" ht="15.75" thickBot="1">
      <c r="A294" s="171"/>
      <c r="B294" s="265" t="s">
        <v>96</v>
      </c>
      <c r="C294" s="263"/>
      <c r="D294" s="263" t="s">
        <v>97</v>
      </c>
      <c r="E294" s="263"/>
      <c r="F294" s="263" t="s">
        <v>98</v>
      </c>
      <c r="G294" s="263"/>
      <c r="H294" s="263" t="s">
        <v>99</v>
      </c>
      <c r="I294" s="263"/>
      <c r="J294" s="263" t="s">
        <v>100</v>
      </c>
      <c r="K294" s="263"/>
      <c r="L294" s="263" t="s">
        <v>101</v>
      </c>
      <c r="M294" s="263"/>
      <c r="N294" s="263" t="s">
        <v>102</v>
      </c>
      <c r="O294" s="263"/>
      <c r="P294" s="263" t="s">
        <v>103</v>
      </c>
      <c r="Q294" s="263"/>
      <c r="R294" s="263" t="s">
        <v>104</v>
      </c>
      <c r="S294" s="263"/>
      <c r="T294" s="263" t="s">
        <v>105</v>
      </c>
      <c r="U294" s="263"/>
      <c r="V294" s="263" t="s">
        <v>106</v>
      </c>
      <c r="W294" s="263"/>
      <c r="X294" s="263" t="s">
        <v>107</v>
      </c>
      <c r="Y294" s="264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0" t="s">
        <v>132</v>
      </c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</row>
    <row r="301" spans="1:38" s="172" customFormat="1" ht="15.75" thickBot="1">
      <c r="A301" s="171"/>
      <c r="B301" s="265" t="s">
        <v>96</v>
      </c>
      <c r="C301" s="263"/>
      <c r="D301" s="263" t="s">
        <v>97</v>
      </c>
      <c r="E301" s="263"/>
      <c r="F301" s="263" t="s">
        <v>98</v>
      </c>
      <c r="G301" s="263"/>
      <c r="H301" s="263" t="s">
        <v>99</v>
      </c>
      <c r="I301" s="263"/>
      <c r="J301" s="263" t="s">
        <v>100</v>
      </c>
      <c r="K301" s="263"/>
      <c r="L301" s="263" t="s">
        <v>101</v>
      </c>
      <c r="M301" s="263"/>
      <c r="N301" s="263" t="s">
        <v>102</v>
      </c>
      <c r="O301" s="263"/>
      <c r="P301" s="263" t="s">
        <v>103</v>
      </c>
      <c r="Q301" s="263"/>
      <c r="R301" s="263" t="s">
        <v>104</v>
      </c>
      <c r="S301" s="263"/>
      <c r="T301" s="263" t="s">
        <v>105</v>
      </c>
      <c r="U301" s="263"/>
      <c r="V301" s="263" t="s">
        <v>106</v>
      </c>
      <c r="W301" s="263"/>
      <c r="X301" s="263" t="s">
        <v>107</v>
      </c>
      <c r="Y301" s="264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0" t="s">
        <v>133</v>
      </c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</row>
    <row r="308" spans="1:38" s="172" customFormat="1" ht="15.75" thickBot="1">
      <c r="A308" s="171"/>
      <c r="B308" s="265" t="s">
        <v>96</v>
      </c>
      <c r="C308" s="263"/>
      <c r="D308" s="263" t="s">
        <v>97</v>
      </c>
      <c r="E308" s="263"/>
      <c r="F308" s="263" t="s">
        <v>98</v>
      </c>
      <c r="G308" s="263"/>
      <c r="H308" s="263" t="s">
        <v>99</v>
      </c>
      <c r="I308" s="263"/>
      <c r="J308" s="263" t="s">
        <v>100</v>
      </c>
      <c r="K308" s="263"/>
      <c r="L308" s="263" t="s">
        <v>101</v>
      </c>
      <c r="M308" s="263"/>
      <c r="N308" s="263" t="s">
        <v>102</v>
      </c>
      <c r="O308" s="263"/>
      <c r="P308" s="263" t="s">
        <v>103</v>
      </c>
      <c r="Q308" s="263"/>
      <c r="R308" s="263" t="s">
        <v>104</v>
      </c>
      <c r="S308" s="263"/>
      <c r="T308" s="263" t="s">
        <v>105</v>
      </c>
      <c r="U308" s="263"/>
      <c r="V308" s="263" t="s">
        <v>106</v>
      </c>
      <c r="W308" s="263"/>
      <c r="X308" s="263" t="s">
        <v>107</v>
      </c>
      <c r="Y308" s="264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0" t="s">
        <v>134</v>
      </c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</row>
    <row r="315" spans="1:25" ht="15.75" thickBot="1">
      <c r="A315" s="171"/>
      <c r="B315" s="265" t="s">
        <v>96</v>
      </c>
      <c r="C315" s="263"/>
      <c r="D315" s="263" t="s">
        <v>97</v>
      </c>
      <c r="E315" s="263"/>
      <c r="F315" s="263" t="s">
        <v>98</v>
      </c>
      <c r="G315" s="263"/>
      <c r="H315" s="263" t="s">
        <v>99</v>
      </c>
      <c r="I315" s="263"/>
      <c r="J315" s="263" t="s">
        <v>100</v>
      </c>
      <c r="K315" s="263"/>
      <c r="L315" s="263" t="s">
        <v>101</v>
      </c>
      <c r="M315" s="263"/>
      <c r="N315" s="263" t="s">
        <v>102</v>
      </c>
      <c r="O315" s="263"/>
      <c r="P315" s="263" t="s">
        <v>103</v>
      </c>
      <c r="Q315" s="263"/>
      <c r="R315" s="263" t="s">
        <v>104</v>
      </c>
      <c r="S315" s="263"/>
      <c r="T315" s="263" t="s">
        <v>105</v>
      </c>
      <c r="U315" s="263"/>
      <c r="V315" s="263" t="s">
        <v>106</v>
      </c>
      <c r="W315" s="263"/>
      <c r="X315" s="263" t="s">
        <v>107</v>
      </c>
      <c r="Y315" s="264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0" t="s">
        <v>135</v>
      </c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5" t="s">
        <v>96</v>
      </c>
      <c r="C322" s="263"/>
      <c r="D322" s="263" t="s">
        <v>97</v>
      </c>
      <c r="E322" s="263"/>
      <c r="F322" s="263" t="s">
        <v>98</v>
      </c>
      <c r="G322" s="263"/>
      <c r="H322" s="263" t="s">
        <v>99</v>
      </c>
      <c r="I322" s="263"/>
      <c r="J322" s="263" t="s">
        <v>100</v>
      </c>
      <c r="K322" s="263"/>
      <c r="L322" s="263" t="s">
        <v>101</v>
      </c>
      <c r="M322" s="263"/>
      <c r="N322" s="263" t="s">
        <v>102</v>
      </c>
      <c r="O322" s="263"/>
      <c r="P322" s="263" t="s">
        <v>103</v>
      </c>
      <c r="Q322" s="263"/>
      <c r="R322" s="263" t="s">
        <v>104</v>
      </c>
      <c r="S322" s="263"/>
      <c r="T322" s="263" t="s">
        <v>105</v>
      </c>
      <c r="U322" s="263"/>
      <c r="V322" s="263" t="s">
        <v>106</v>
      </c>
      <c r="W322" s="263"/>
      <c r="X322" s="263" t="s">
        <v>107</v>
      </c>
      <c r="Y322" s="264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0" t="s">
        <v>136</v>
      </c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5" t="s">
        <v>96</v>
      </c>
      <c r="C329" s="263"/>
      <c r="D329" s="263" t="s">
        <v>97</v>
      </c>
      <c r="E329" s="263"/>
      <c r="F329" s="263" t="s">
        <v>98</v>
      </c>
      <c r="G329" s="263"/>
      <c r="H329" s="263" t="s">
        <v>99</v>
      </c>
      <c r="I329" s="263"/>
      <c r="J329" s="263" t="s">
        <v>100</v>
      </c>
      <c r="K329" s="263"/>
      <c r="L329" s="263" t="s">
        <v>101</v>
      </c>
      <c r="M329" s="263"/>
      <c r="N329" s="263" t="s">
        <v>102</v>
      </c>
      <c r="O329" s="263"/>
      <c r="P329" s="263" t="s">
        <v>103</v>
      </c>
      <c r="Q329" s="263"/>
      <c r="R329" s="263" t="s">
        <v>104</v>
      </c>
      <c r="S329" s="263"/>
      <c r="T329" s="263" t="s">
        <v>105</v>
      </c>
      <c r="U329" s="263"/>
      <c r="V329" s="263" t="s">
        <v>106</v>
      </c>
      <c r="W329" s="263"/>
      <c r="X329" s="263" t="s">
        <v>107</v>
      </c>
      <c r="Y329" s="264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0" t="s">
        <v>137</v>
      </c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5" t="s">
        <v>96</v>
      </c>
      <c r="C336" s="263"/>
      <c r="D336" s="263" t="s">
        <v>97</v>
      </c>
      <c r="E336" s="263"/>
      <c r="F336" s="263" t="s">
        <v>98</v>
      </c>
      <c r="G336" s="263"/>
      <c r="H336" s="263" t="s">
        <v>99</v>
      </c>
      <c r="I336" s="263"/>
      <c r="J336" s="263" t="s">
        <v>100</v>
      </c>
      <c r="K336" s="263"/>
      <c r="L336" s="263" t="s">
        <v>101</v>
      </c>
      <c r="M336" s="263"/>
      <c r="N336" s="263" t="s">
        <v>102</v>
      </c>
      <c r="O336" s="263"/>
      <c r="P336" s="263" t="s">
        <v>103</v>
      </c>
      <c r="Q336" s="263"/>
      <c r="R336" s="263" t="s">
        <v>104</v>
      </c>
      <c r="S336" s="263"/>
      <c r="T336" s="263" t="s">
        <v>105</v>
      </c>
      <c r="U336" s="263"/>
      <c r="V336" s="263" t="s">
        <v>106</v>
      </c>
      <c r="W336" s="263"/>
      <c r="X336" s="263" t="s">
        <v>107</v>
      </c>
      <c r="Y336" s="264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0" t="s">
        <v>138</v>
      </c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5" t="s">
        <v>96</v>
      </c>
      <c r="C343" s="263"/>
      <c r="D343" s="263" t="s">
        <v>97</v>
      </c>
      <c r="E343" s="263"/>
      <c r="F343" s="263" t="s">
        <v>98</v>
      </c>
      <c r="G343" s="263"/>
      <c r="H343" s="263" t="s">
        <v>99</v>
      </c>
      <c r="I343" s="263"/>
      <c r="J343" s="263" t="s">
        <v>100</v>
      </c>
      <c r="K343" s="263"/>
      <c r="L343" s="263" t="s">
        <v>101</v>
      </c>
      <c r="M343" s="263"/>
      <c r="N343" s="263" t="s">
        <v>102</v>
      </c>
      <c r="O343" s="263"/>
      <c r="P343" s="263" t="s">
        <v>103</v>
      </c>
      <c r="Q343" s="263"/>
      <c r="R343" s="263" t="s">
        <v>104</v>
      </c>
      <c r="S343" s="263"/>
      <c r="T343" s="263" t="s">
        <v>105</v>
      </c>
      <c r="U343" s="263"/>
      <c r="V343" s="263" t="s">
        <v>106</v>
      </c>
      <c r="W343" s="263"/>
      <c r="X343" s="263" t="s">
        <v>107</v>
      </c>
      <c r="Y343" s="264"/>
    </row>
    <row r="344" spans="1:25" s="201" customFormat="1" ht="14.25">
      <c r="A344" s="175" t="s">
        <v>114</v>
      </c>
      <c r="B344" s="184" t="s">
        <v>118</v>
      </c>
      <c r="C344" s="190"/>
      <c r="D344" s="184" t="s">
        <v>118</v>
      </c>
      <c r="E344" s="193"/>
      <c r="F344" s="184" t="s">
        <v>118</v>
      </c>
      <c r="G344" s="193"/>
      <c r="H344" s="184" t="s">
        <v>118</v>
      </c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 t="s">
        <v>118</v>
      </c>
      <c r="E345" s="193"/>
      <c r="F345" s="184" t="s">
        <v>118</v>
      </c>
      <c r="G345" s="193"/>
      <c r="H345" s="184" t="s">
        <v>118</v>
      </c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C185/C177*100-100</f>
        <v>-21.400602174693063</v>
      </c>
      <c r="C346" s="174"/>
      <c r="D346" s="256">
        <f>E185/E177*100-100</f>
        <v>-13.581167060534455</v>
      </c>
      <c r="E346" s="191"/>
      <c r="F346" s="256">
        <f>G185/G177*100-100</f>
        <v>-1.0570666865526874</v>
      </c>
      <c r="G346" s="191"/>
      <c r="H346" s="256">
        <f>I185/I177*100-100</f>
        <v>-0.7441569608379552</v>
      </c>
      <c r="I346" s="174"/>
      <c r="J346" s="256">
        <f>K185/K177*100-100</f>
        <v>5.548585766423344</v>
      </c>
      <c r="K346" s="191"/>
      <c r="L346" s="191"/>
      <c r="M346" s="191"/>
      <c r="N346" s="191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256">
        <f>E186/E178*100-100</f>
        <v>37.551355792933435</v>
      </c>
      <c r="E347" s="193"/>
      <c r="F347" s="256">
        <f>G186/G178*100-100</f>
        <v>33.29113924050634</v>
      </c>
      <c r="G347" s="193"/>
      <c r="H347" s="256">
        <f>I186/I178*100-100</f>
        <v>9.317192600652888</v>
      </c>
      <c r="I347" s="190"/>
      <c r="J347" s="256">
        <f>K186/K178*100-100</f>
        <v>9.27110776565047</v>
      </c>
      <c r="K347" s="193"/>
      <c r="L347" s="193"/>
      <c r="M347" s="193"/>
      <c r="N347" s="193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H224:I224"/>
    <mergeCell ref="D217:E217"/>
    <mergeCell ref="F217:G217"/>
    <mergeCell ref="H217:I217"/>
    <mergeCell ref="J217:K217"/>
    <mergeCell ref="H231:I231"/>
    <mergeCell ref="J231:K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N252:O252"/>
    <mergeCell ref="P252:Q252"/>
    <mergeCell ref="R252:S252"/>
    <mergeCell ref="N245:O245"/>
    <mergeCell ref="P245:Q245"/>
    <mergeCell ref="R245:S245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N266:O266"/>
    <mergeCell ref="P266:Q266"/>
    <mergeCell ref="R266:S266"/>
    <mergeCell ref="N259:O259"/>
    <mergeCell ref="P259:Q259"/>
    <mergeCell ref="R259:S259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301:C301"/>
    <mergeCell ref="D301:E301"/>
    <mergeCell ref="F301:G301"/>
    <mergeCell ref="H301:I301"/>
    <mergeCell ref="J301:K301"/>
    <mergeCell ref="P301:Q301"/>
    <mergeCell ref="D141:E141"/>
    <mergeCell ref="F141:G141"/>
    <mergeCell ref="H141:I141"/>
    <mergeCell ref="J141:K141"/>
    <mergeCell ref="N141:O141"/>
    <mergeCell ref="P141:Q141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C315"/>
    <mergeCell ref="D315:E315"/>
    <mergeCell ref="F315:G315"/>
    <mergeCell ref="H315:I315"/>
    <mergeCell ref="J315:K315"/>
    <mergeCell ref="L315:M315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M1">
      <selection activeCell="BM26" sqref="BM26:BM27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>
        <v>56.6</v>
      </c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>
        <f t="shared" si="5"/>
        <v>42.92929292929293</v>
      </c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>
        <v>97.8</v>
      </c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>
        <f t="shared" si="5"/>
        <v>41.53400868306802</v>
      </c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>
        <v>217.6</v>
      </c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>
        <f t="shared" si="5"/>
        <v>17.558076715289033</v>
      </c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>
        <f t="shared" si="5"/>
        <v>40.723981900452486</v>
      </c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/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/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>AQ8+AQ7</f>
        <v>102.2</v>
      </c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>
        <f>(AQ24-AP24)/AP24*100</f>
        <v>50.73746312684367</v>
      </c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 aca="true" t="shared" si="55" ref="AO25:AQ26">AO24+AO9</f>
        <v>14.6</v>
      </c>
      <c r="AP25" s="66">
        <f t="shared" si="55"/>
        <v>136.89999999999998</v>
      </c>
      <c r="AQ25" s="66">
        <f t="shared" si="55"/>
        <v>200</v>
      </c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>
        <f>(AQ25-AP25)/AP25*100</f>
        <v>46.0920379839299</v>
      </c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6" ref="T26:Y26">(T10+T9+T8+T7)</f>
        <v>127.70987880254201</v>
      </c>
      <c r="U26" s="13">
        <f t="shared" si="56"/>
        <v>218.20528299999998</v>
      </c>
      <c r="V26" s="13">
        <f t="shared" si="56"/>
        <v>157.92809197511514</v>
      </c>
      <c r="W26" s="13">
        <f t="shared" si="56"/>
        <v>269.836165582471</v>
      </c>
      <c r="X26" s="13">
        <f t="shared" si="56"/>
        <v>140.1475119602901</v>
      </c>
      <c r="Y26" s="13">
        <f t="shared" si="56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7" ref="AF26:AM26">AF7+AF10+AF9+AF8</f>
        <v>167.095727</v>
      </c>
      <c r="AG26" s="66">
        <f t="shared" si="57"/>
        <v>285.5</v>
      </c>
      <c r="AH26" s="66">
        <f t="shared" si="57"/>
        <v>209.35250979999998</v>
      </c>
      <c r="AI26" s="66">
        <f t="shared" si="57"/>
        <v>357.70000000000005</v>
      </c>
      <c r="AJ26" s="66">
        <f t="shared" si="57"/>
        <v>223.867305</v>
      </c>
      <c r="AK26" s="66">
        <f t="shared" si="57"/>
        <v>382.5</v>
      </c>
      <c r="AL26" s="66">
        <f t="shared" si="57"/>
        <v>23.1768504</v>
      </c>
      <c r="AM26" s="66">
        <f t="shared" si="57"/>
        <v>375.19999999999993</v>
      </c>
      <c r="AN26" s="66">
        <f>AN7+AN10+AN9+AN8</f>
        <v>115.30000000000001</v>
      </c>
      <c r="AO26" s="66">
        <f t="shared" si="55"/>
        <v>46.3</v>
      </c>
      <c r="AP26" s="66">
        <f t="shared" si="55"/>
        <v>322</v>
      </c>
      <c r="AQ26" s="66">
        <f t="shared" si="55"/>
        <v>417.6</v>
      </c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>
        <f>(AQ26-AP26)/AP26*100</f>
        <v>29.68944099378883</v>
      </c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8" ref="P27:V27">(P7+P8+P11+P10+P9)</f>
        <v>258.87133142282</v>
      </c>
      <c r="Q27" s="13">
        <f t="shared" si="58"/>
        <v>442.30793000000006</v>
      </c>
      <c r="R27" s="13">
        <f t="shared" si="58"/>
        <v>228.49197568600596</v>
      </c>
      <c r="S27" s="13">
        <f>(S7+S8+S11+S10+S9)</f>
        <v>390.40171899999996</v>
      </c>
      <c r="T27" s="13">
        <f t="shared" si="58"/>
        <v>224.143537940328</v>
      </c>
      <c r="U27" s="13">
        <f t="shared" si="58"/>
        <v>382.97197200000005</v>
      </c>
      <c r="V27" s="13">
        <f t="shared" si="5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9" ref="AA27:AI27">AA11+AA10+AA9+AA8+AA7</f>
        <v>437.7</v>
      </c>
      <c r="AB27" s="65">
        <f t="shared" si="59"/>
        <v>278.297787</v>
      </c>
      <c r="AC27" s="65">
        <f t="shared" si="59"/>
        <v>475.5</v>
      </c>
      <c r="AD27" s="65">
        <f t="shared" si="59"/>
        <v>276.1908006</v>
      </c>
      <c r="AE27" s="65">
        <f t="shared" si="59"/>
        <v>471.9</v>
      </c>
      <c r="AF27" s="65">
        <f>AF11+AF10+AF9+AF8+AF7</f>
        <v>310.31227479999995</v>
      </c>
      <c r="AG27" s="65">
        <f t="shared" si="59"/>
        <v>530.2</v>
      </c>
      <c r="AH27" s="65">
        <f t="shared" si="59"/>
        <v>379.95988079999995</v>
      </c>
      <c r="AI27" s="65">
        <f t="shared" si="59"/>
        <v>649.2</v>
      </c>
      <c r="AJ27" s="65">
        <f aca="true" t="shared" si="60" ref="AJ27:AQ27">AJ11+AJ10+AJ9+AJ8+AJ7</f>
        <v>396.34755279999996</v>
      </c>
      <c r="AK27" s="65">
        <f t="shared" si="60"/>
        <v>677.2</v>
      </c>
      <c r="AL27" s="65">
        <f t="shared" si="60"/>
        <v>23.1768504</v>
      </c>
      <c r="AM27" s="65">
        <f t="shared" si="60"/>
        <v>652.8000000000001</v>
      </c>
      <c r="AN27" s="65">
        <f t="shared" si="60"/>
        <v>115.3</v>
      </c>
      <c r="AO27" s="65">
        <f t="shared" si="60"/>
        <v>123</v>
      </c>
      <c r="AP27" s="65">
        <f t="shared" si="60"/>
        <v>543.0000000000001</v>
      </c>
      <c r="AQ27" s="65">
        <f t="shared" si="60"/>
        <v>728.6</v>
      </c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>
        <f>(AQ27-AP27)/AP27*100</f>
        <v>34.180478821362776</v>
      </c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1" ref="T28:Y28">(T8+T9+T12+T11+T10+T7)</f>
        <v>338.4492483713664</v>
      </c>
      <c r="U28" s="13">
        <f t="shared" si="61"/>
        <v>578.2748736</v>
      </c>
      <c r="V28" s="13">
        <f t="shared" si="61"/>
        <v>396.17682854834766</v>
      </c>
      <c r="W28" s="13">
        <f t="shared" si="61"/>
        <v>676.9083002975491</v>
      </c>
      <c r="X28" s="13">
        <f t="shared" si="61"/>
        <v>414.5039645292597</v>
      </c>
      <c r="Y28" s="13">
        <f t="shared" si="61"/>
        <v>708.2220712508324</v>
      </c>
      <c r="Z28" s="13">
        <f>(Z8+Z9+Z12+Z11+Z10+Z7)</f>
        <v>408.22861499999993</v>
      </c>
      <c r="AA28" s="65">
        <f aca="true" t="shared" si="62" ref="AA28:AI28">AA12+AA11+AA10+AA9+AA8+AA7</f>
        <v>697.4999999999999</v>
      </c>
      <c r="AB28" s="65">
        <f t="shared" si="62"/>
        <v>455.7528638</v>
      </c>
      <c r="AC28" s="65">
        <f t="shared" si="62"/>
        <v>778.6999999999999</v>
      </c>
      <c r="AD28" s="65">
        <f t="shared" si="62"/>
        <v>427.7767665999999</v>
      </c>
      <c r="AE28" s="65">
        <f t="shared" si="62"/>
        <v>730.9</v>
      </c>
      <c r="AF28" s="65">
        <f>AF12+AF11+AF10+AF9+AF8+AF7</f>
        <v>486.4797487999999</v>
      </c>
      <c r="AG28" s="65">
        <f t="shared" si="62"/>
        <v>831.2</v>
      </c>
      <c r="AH28" s="65">
        <f t="shared" si="62"/>
        <v>583.1670136</v>
      </c>
      <c r="AI28" s="65">
        <f t="shared" si="62"/>
        <v>996.4000000000001</v>
      </c>
      <c r="AJ28" s="65">
        <f aca="true" t="shared" si="63" ref="AJ28:AP28">AJ12+AJ11+AJ10+AJ9+AJ8+AJ7</f>
        <v>605.7000626</v>
      </c>
      <c r="AK28" s="65">
        <f t="shared" si="63"/>
        <v>1034.9</v>
      </c>
      <c r="AL28" s="65">
        <f t="shared" si="63"/>
        <v>23.1768504</v>
      </c>
      <c r="AM28" s="65">
        <f t="shared" si="63"/>
        <v>1003.2</v>
      </c>
      <c r="AN28" s="65">
        <f t="shared" si="63"/>
        <v>122.00000000000001</v>
      </c>
      <c r="AO28" s="65">
        <f t="shared" si="63"/>
        <v>258.8</v>
      </c>
      <c r="AP28" s="65">
        <f t="shared" si="63"/>
        <v>835.7000000000002</v>
      </c>
      <c r="AQ28" s="65"/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/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4" ref="AF29:AM29">AF7+AF13+AF12+AF11+AF10+AF9+AF8</f>
        <v>721.8769516</v>
      </c>
      <c r="AG29" s="65">
        <f t="shared" si="64"/>
        <v>1233.4</v>
      </c>
      <c r="AH29" s="65">
        <f t="shared" si="64"/>
        <v>832.3181554</v>
      </c>
      <c r="AI29" s="65">
        <f t="shared" si="64"/>
        <v>1422.0999999999997</v>
      </c>
      <c r="AJ29" s="65">
        <f t="shared" si="64"/>
        <v>855.3779509999998</v>
      </c>
      <c r="AK29" s="65">
        <f t="shared" si="64"/>
        <v>1461.5000000000002</v>
      </c>
      <c r="AL29" s="65">
        <f t="shared" si="64"/>
        <v>23.1768504</v>
      </c>
      <c r="AM29" s="65">
        <f t="shared" si="64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5" ref="T30:Y30">(T8+T9+T10+T11+T14+T13+T12+T7)</f>
        <v>614.8142112966424</v>
      </c>
      <c r="U30" s="13">
        <f t="shared" si="65"/>
        <v>1050.4724476000001</v>
      </c>
      <c r="V30" s="13">
        <f t="shared" si="65"/>
        <v>713.0690864731317</v>
      </c>
      <c r="W30" s="13">
        <f t="shared" si="65"/>
        <v>1218.3508689487858</v>
      </c>
      <c r="X30" s="13">
        <f>(X8+X9+X10+X11+X14+X13+X12+X7)</f>
        <v>773.6455012030214</v>
      </c>
      <c r="Y30" s="13">
        <f t="shared" si="65"/>
        <v>1321.8518184696763</v>
      </c>
      <c r="Z30" s="13">
        <f>(Z8+Z9+Z10+Z11+Z14+Z13+Z12+Z7)</f>
        <v>810.9556544</v>
      </c>
      <c r="AA30" s="65">
        <f aca="true" t="shared" si="66" ref="AA30:AI30">AA14+AA13+AA12+AA11+AA10+AA9+AA8+AA7</f>
        <v>1385.6000000000001</v>
      </c>
      <c r="AB30" s="65">
        <f t="shared" si="66"/>
        <v>833.5472308</v>
      </c>
      <c r="AC30" s="65">
        <f t="shared" si="66"/>
        <v>1424.2</v>
      </c>
      <c r="AD30" s="65">
        <f t="shared" si="66"/>
        <v>837.8197309999999</v>
      </c>
      <c r="AE30" s="65">
        <f t="shared" si="66"/>
        <v>1431.5000000000002</v>
      </c>
      <c r="AF30" s="65">
        <f t="shared" si="66"/>
        <v>951.4214143999999</v>
      </c>
      <c r="AG30" s="65">
        <f t="shared" si="66"/>
        <v>1625.6000000000001</v>
      </c>
      <c r="AH30" s="65">
        <f t="shared" si="66"/>
        <v>1080.2402218</v>
      </c>
      <c r="AI30" s="65">
        <f t="shared" si="66"/>
        <v>1845.6999999999998</v>
      </c>
      <c r="AJ30" s="65">
        <f aca="true" t="shared" si="67" ref="AJ30:AO30">AJ14+AJ13+AJ12+AJ11+AJ10+AJ9+AJ8+AJ7</f>
        <v>1105.9922778</v>
      </c>
      <c r="AK30" s="65">
        <f t="shared" si="67"/>
        <v>1889.7000000000003</v>
      </c>
      <c r="AL30" s="65">
        <f t="shared" si="67"/>
        <v>23.1768504</v>
      </c>
      <c r="AM30" s="65">
        <f t="shared" si="67"/>
        <v>1856.7999999999997</v>
      </c>
      <c r="AN30" s="65">
        <f t="shared" si="67"/>
        <v>235.60000000000002</v>
      </c>
      <c r="AO30" s="65">
        <f t="shared" si="67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8" ref="T31:Y31">(T9+T10+T11+T12+T15+T14+T13+T8+T7)</f>
        <v>743.8793973955044</v>
      </c>
      <c r="U31" s="13">
        <f t="shared" si="68"/>
        <v>1270.9934105999998</v>
      </c>
      <c r="V31" s="13">
        <f t="shared" si="68"/>
        <v>851.0728254640777</v>
      </c>
      <c r="W31" s="13">
        <f t="shared" si="68"/>
        <v>1454.1442563040177</v>
      </c>
      <c r="X31" s="13">
        <f>(X9+X10+X11+X12+X15+X14+X13+X8+X7)</f>
        <v>943.295504213725</v>
      </c>
      <c r="Y31" s="13">
        <f t="shared" si="68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9" ref="AF31:AO31">AF7+AF15+AF14+AF13+AF12+AF11+AF10+AF9+AF8</f>
        <v>1148.7172798000001</v>
      </c>
      <c r="AG31" s="65">
        <f t="shared" si="69"/>
        <v>1962.7000000000003</v>
      </c>
      <c r="AH31" s="65">
        <f t="shared" si="69"/>
        <v>1297.3768758</v>
      </c>
      <c r="AI31" s="65">
        <f t="shared" si="69"/>
        <v>2216.7</v>
      </c>
      <c r="AJ31" s="65">
        <f t="shared" si="69"/>
        <v>1327.6940690000001</v>
      </c>
      <c r="AK31" s="65">
        <f t="shared" si="69"/>
        <v>2268.5</v>
      </c>
      <c r="AL31" s="65">
        <f t="shared" si="69"/>
        <v>23.1768504</v>
      </c>
      <c r="AM31" s="65">
        <f t="shared" si="69"/>
        <v>2234</v>
      </c>
      <c r="AN31" s="65">
        <f t="shared" si="69"/>
        <v>298.9</v>
      </c>
      <c r="AO31" s="65">
        <f t="shared" si="69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70" ref="P32:W32">(P8+P9+P10+P11+P12+P13+P16+P15+P14+P7)</f>
        <v>976.7109306988959</v>
      </c>
      <c r="Q32" s="13">
        <f t="shared" si="70"/>
        <v>1668.8097039999998</v>
      </c>
      <c r="R32" s="13">
        <f t="shared" si="70"/>
        <v>813.278231745366</v>
      </c>
      <c r="S32" s="13">
        <f>(S8+S9+S10+S11+S12+S13+S16+S15+S14+S7)</f>
        <v>1389.5683589999999</v>
      </c>
      <c r="T32" s="13">
        <f t="shared" si="70"/>
        <v>846.6068408761964</v>
      </c>
      <c r="U32" s="13">
        <f t="shared" si="70"/>
        <v>1446.5136685999998</v>
      </c>
      <c r="V32" s="13">
        <f t="shared" si="70"/>
        <v>961.5490210407158</v>
      </c>
      <c r="W32" s="13">
        <f t="shared" si="70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1" ref="AB32:AI32">AB7+AB16+AB15+AB14+AB13+AB12+AB11+AB10+AB9+AB8</f>
        <v>1120.6241277999998</v>
      </c>
      <c r="AC32" s="65">
        <f t="shared" si="71"/>
        <v>1914.7</v>
      </c>
      <c r="AD32" s="65">
        <f t="shared" si="71"/>
        <v>1157.4378623999999</v>
      </c>
      <c r="AE32" s="65">
        <f t="shared" si="71"/>
        <v>1977.6</v>
      </c>
      <c r="AF32" s="65">
        <f t="shared" si="71"/>
        <v>1304.4001638</v>
      </c>
      <c r="AG32" s="65">
        <f t="shared" si="71"/>
        <v>2228.7000000000003</v>
      </c>
      <c r="AH32" s="65">
        <f t="shared" si="71"/>
        <v>1459.5563012000002</v>
      </c>
      <c r="AI32" s="65">
        <f t="shared" si="71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2" ref="P33:U33">(P9+P10+P11+P12+P13+P14+P17+P16+P15+P8+P7)</f>
        <v>1019.0807217144599</v>
      </c>
      <c r="Q33" s="13">
        <f t="shared" si="72"/>
        <v>1741.2027899999998</v>
      </c>
      <c r="R33" s="13">
        <f t="shared" si="72"/>
        <v>848.9822400194461</v>
      </c>
      <c r="S33" s="13">
        <f>(S9+S10+S11+S12+S13+S14+S17+S16+S15+S8+S7)</f>
        <v>1450.5722790000002</v>
      </c>
      <c r="T33" s="13">
        <f t="shared" si="72"/>
        <v>883.1395309983145</v>
      </c>
      <c r="U33" s="13">
        <f t="shared" si="72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3" ref="AA33:AI33">AA17+AA16+AA15+AA14+AA13+AA12+AA11+AA10+AA9+AA8+AA7</f>
        <v>2044.8000000000002</v>
      </c>
      <c r="AB33" s="65">
        <f t="shared" si="73"/>
        <v>1158.6669377999997</v>
      </c>
      <c r="AC33" s="65">
        <f t="shared" si="73"/>
        <v>1979.7</v>
      </c>
      <c r="AD33" s="65">
        <f t="shared" si="73"/>
        <v>1205.371803</v>
      </c>
      <c r="AE33" s="65">
        <f t="shared" si="73"/>
        <v>2059.5</v>
      </c>
      <c r="AF33" s="65">
        <f t="shared" si="73"/>
        <v>1353.4461250000002</v>
      </c>
      <c r="AG33" s="65">
        <f t="shared" si="73"/>
        <v>2312.5</v>
      </c>
      <c r="AH33" s="65">
        <f t="shared" si="73"/>
        <v>1511.9383242000004</v>
      </c>
      <c r="AI33" s="65">
        <f t="shared" si="73"/>
        <v>2583.3</v>
      </c>
      <c r="AJ33" s="65">
        <f aca="true" t="shared" si="74" ref="AJ33:AP33">AJ17+AJ16+AJ15+AJ14+AJ13+AJ12+AJ11+AJ10+AJ9+AJ8+AJ7</f>
        <v>1553.4342508</v>
      </c>
      <c r="AK33" s="65">
        <f t="shared" si="74"/>
        <v>2654.2000000000003</v>
      </c>
      <c r="AL33" s="65">
        <f t="shared" si="74"/>
        <v>23.1768504</v>
      </c>
      <c r="AM33" s="65">
        <f t="shared" si="74"/>
        <v>2628.3999999999996</v>
      </c>
      <c r="AN33" s="65">
        <f t="shared" si="74"/>
        <v>382.9</v>
      </c>
      <c r="AO33" s="65">
        <f t="shared" si="74"/>
        <v>1459.6</v>
      </c>
      <c r="AP33" s="65">
        <f t="shared" si="74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5" ref="P34:AI34">(P7+P10+P11+P12+P13+P14+P15+P18+P17+P16+P9+P8)</f>
        <v>1049.2716203938219</v>
      </c>
      <c r="Q34" s="213">
        <f t="shared" si="75"/>
        <v>1792.787003</v>
      </c>
      <c r="R34" s="213">
        <f t="shared" si="75"/>
        <v>873.9582519591461</v>
      </c>
      <c r="S34" s="213">
        <f t="shared" si="75"/>
        <v>1493.2463290000003</v>
      </c>
      <c r="T34" s="213">
        <f t="shared" si="75"/>
        <v>907.0581260611184</v>
      </c>
      <c r="U34" s="213">
        <f t="shared" si="75"/>
        <v>1549.8008216</v>
      </c>
      <c r="V34" s="213">
        <f t="shared" si="75"/>
        <v>1023.8231227845956</v>
      </c>
      <c r="W34" s="213">
        <f t="shared" si="75"/>
        <v>1749.3056633040178</v>
      </c>
      <c r="X34" s="213">
        <f t="shared" si="75"/>
        <v>1128.2061352772917</v>
      </c>
      <c r="Y34" s="213">
        <f t="shared" si="75"/>
        <v>1927.654628904226</v>
      </c>
      <c r="Z34" s="213">
        <f t="shared" si="75"/>
        <v>1218.7745776</v>
      </c>
      <c r="AA34" s="213">
        <f t="shared" si="75"/>
        <v>2082.4000000000005</v>
      </c>
      <c r="AB34" s="213">
        <f t="shared" si="75"/>
        <v>1184.2434115999997</v>
      </c>
      <c r="AC34" s="213">
        <f t="shared" si="75"/>
        <v>2023.3999999999996</v>
      </c>
      <c r="AD34" s="213">
        <f t="shared" si="75"/>
        <v>1236.1572153999996</v>
      </c>
      <c r="AE34" s="213">
        <f t="shared" si="75"/>
        <v>2112.1</v>
      </c>
      <c r="AF34" s="213">
        <f t="shared" si="75"/>
        <v>1383.2365716</v>
      </c>
      <c r="AG34" s="213">
        <f t="shared" si="75"/>
        <v>2363.4000000000005</v>
      </c>
      <c r="AH34" s="213">
        <f t="shared" si="75"/>
        <v>1544.5966133999998</v>
      </c>
      <c r="AI34" s="213">
        <f t="shared" si="75"/>
        <v>2639.1</v>
      </c>
      <c r="AJ34" s="213">
        <f aca="true" t="shared" si="76" ref="AJ34:AP34">(AJ7+AJ10+AJ11+AJ12+AJ13+AJ14+AJ15+AJ18+AJ17+AJ16+AJ9+AJ8)</f>
        <v>1586.4437044</v>
      </c>
      <c r="AK34" s="213">
        <f t="shared" si="76"/>
        <v>2710.6000000000004</v>
      </c>
      <c r="AL34" s="213">
        <f t="shared" si="76"/>
        <v>23.1768504</v>
      </c>
      <c r="AM34" s="213">
        <f t="shared" si="76"/>
        <v>2683</v>
      </c>
      <c r="AN34" s="213">
        <f t="shared" si="76"/>
        <v>392</v>
      </c>
      <c r="AO34" s="213">
        <f t="shared" si="76"/>
        <v>1513.6000000000001</v>
      </c>
      <c r="AP34" s="213">
        <f t="shared" si="76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26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G27" sqref="BG27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>
        <v>550.1</v>
      </c>
      <c r="AM8" s="55">
        <v>475.39</v>
      </c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>
        <f>(AM8-AL8)/AL8*100</f>
        <v>-13.581167060534455</v>
      </c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>
        <v>536.39</v>
      </c>
      <c r="AM9" s="55">
        <v>530.72</v>
      </c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>
        <f>(AM9-AL9)/AL9*100</f>
        <v>-1.0570666865526872</v>
      </c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>
        <v>639.65</v>
      </c>
      <c r="AM10" s="55">
        <v>634.89</v>
      </c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>
        <f>(AM10-AL10)/AL10*100</f>
        <v>-0.7441569608379568</v>
      </c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>
        <v>701.44</v>
      </c>
      <c r="AM11" s="55">
        <v>740.36</v>
      </c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>
        <f>(AM11-AL11)/AL11*100</f>
        <v>5.5485857664233516</v>
      </c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 t="s">
        <v>118</v>
      </c>
      <c r="AM12" s="55"/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/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3" ref="BE13:BE19">(AK13-AJ13)/AJ13*100</f>
        <v>26.356909152065576</v>
      </c>
      <c r="BF13" s="66">
        <f aca="true" t="shared" si="34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3"/>
        <v>24.16508998107979</v>
      </c>
      <c r="BF14" s="66">
        <f t="shared" si="34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3"/>
        <v>9.02835236361631</v>
      </c>
      <c r="BF15" s="66">
        <f t="shared" si="34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3"/>
        <v>3.1654638772373276</v>
      </c>
      <c r="BF16" s="66">
        <f t="shared" si="34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3"/>
        <v>-5.757877995525248</v>
      </c>
      <c r="BF17" s="66">
        <f t="shared" si="34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3"/>
        <v>-40.75999142857143</v>
      </c>
      <c r="BF18" s="66">
        <f t="shared" si="34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5" ref="C19:N19">SUM(C7:C18)/12</f>
        <v>730.5438706201427</v>
      </c>
      <c r="D19" s="58">
        <f t="shared" si="35"/>
        <v>401.40833333333336</v>
      </c>
      <c r="E19" s="58">
        <f t="shared" si="35"/>
        <v>685.8468569137418</v>
      </c>
      <c r="F19" s="58">
        <f t="shared" si="35"/>
        <v>391.9683333333334</v>
      </c>
      <c r="G19" s="58">
        <f t="shared" si="35"/>
        <v>669.7176593071507</v>
      </c>
      <c r="H19" s="58">
        <f t="shared" si="35"/>
        <v>410.56</v>
      </c>
      <c r="I19" s="58">
        <f t="shared" si="35"/>
        <v>701.4834077714027</v>
      </c>
      <c r="J19" s="58">
        <f t="shared" si="35"/>
        <v>427.37416666666667</v>
      </c>
      <c r="K19" s="58">
        <f t="shared" si="35"/>
        <v>730.2121171736086</v>
      </c>
      <c r="L19" s="58">
        <f t="shared" si="35"/>
        <v>419.05423308666667</v>
      </c>
      <c r="M19" s="58">
        <f>SUM(M7:M18)/12</f>
        <v>715.9966666666666</v>
      </c>
      <c r="N19" s="58">
        <f t="shared" si="35"/>
        <v>397.0703661899999</v>
      </c>
      <c r="O19" s="58">
        <f aca="true" t="shared" si="36" ref="O19:X19">SUM(O7:O18)/12</f>
        <v>678.4350000000001</v>
      </c>
      <c r="P19" s="58">
        <f t="shared" si="36"/>
        <v>402.6073604515557</v>
      </c>
      <c r="Q19" s="58">
        <f t="shared" si="36"/>
        <v>687.8955163761857</v>
      </c>
      <c r="R19" s="58">
        <f t="shared" si="36"/>
        <v>411.7144027708887</v>
      </c>
      <c r="S19" s="58">
        <f t="shared" si="36"/>
        <v>703.4558220096719</v>
      </c>
      <c r="T19" s="58">
        <f t="shared" si="36"/>
        <v>432.8574145555071</v>
      </c>
      <c r="U19" s="58">
        <f t="shared" si="36"/>
        <v>739.5808024199042</v>
      </c>
      <c r="V19" s="58">
        <f t="shared" si="36"/>
        <v>468.09473276199805</v>
      </c>
      <c r="W19" s="58">
        <f t="shared" si="36"/>
        <v>799.787335097746</v>
      </c>
      <c r="X19" s="58">
        <f t="shared" si="36"/>
        <v>466.5017765092776</v>
      </c>
      <c r="Y19" s="58">
        <f aca="true" t="shared" si="37" ref="Y19:AL19">SUM(Y7:Y18)/12</f>
        <v>797.0656077482982</v>
      </c>
      <c r="Z19" s="58">
        <f t="shared" si="37"/>
        <v>437.58400792666663</v>
      </c>
      <c r="AA19" s="58">
        <f t="shared" si="37"/>
        <v>747.6566666666668</v>
      </c>
      <c r="AB19" s="58">
        <f t="shared" si="37"/>
        <v>402.7406957933333</v>
      </c>
      <c r="AC19" s="58">
        <f t="shared" si="37"/>
        <v>688.1233333333334</v>
      </c>
      <c r="AD19" s="58">
        <f t="shared" si="37"/>
        <v>393.9957267766667</v>
      </c>
      <c r="AE19" s="58">
        <f t="shared" si="37"/>
        <v>673.1816666666667</v>
      </c>
      <c r="AF19" s="58">
        <f t="shared" si="37"/>
        <v>372.3918002516666</v>
      </c>
      <c r="AG19" s="58">
        <f t="shared" si="37"/>
        <v>636.2691666666667</v>
      </c>
      <c r="AH19" s="58">
        <f t="shared" si="37"/>
        <v>0</v>
      </c>
      <c r="AI19" s="58">
        <f>SUM(AI7:AI18)/12</f>
        <v>620.555</v>
      </c>
      <c r="AJ19" s="249">
        <f t="shared" si="37"/>
        <v>553.804844839293</v>
      </c>
      <c r="AK19" s="249">
        <f t="shared" si="37"/>
        <v>375.9683333333333</v>
      </c>
      <c r="AL19" s="249">
        <f t="shared" si="37"/>
        <v>633.4633333333333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3"/>
        <v>-32.11176521172644</v>
      </c>
      <c r="BF19" s="59">
        <f t="shared" si="34"/>
        <v>68.48848085610047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8" ref="T23:AA23">T7</f>
        <v>368.48265766</v>
      </c>
      <c r="U23" s="65">
        <f t="shared" si="38"/>
        <v>629.59</v>
      </c>
      <c r="V23" s="65">
        <f t="shared" si="38"/>
        <v>427.52509878</v>
      </c>
      <c r="W23" s="65">
        <f t="shared" si="38"/>
        <v>730.47</v>
      </c>
      <c r="X23" s="65">
        <f t="shared" si="38"/>
        <v>442.3114100449971</v>
      </c>
      <c r="Y23" s="65">
        <f t="shared" si="38"/>
        <v>755.7339127400109</v>
      </c>
      <c r="Z23" s="65">
        <f t="shared" si="38"/>
        <v>397.5181008</v>
      </c>
      <c r="AA23" s="65">
        <f t="shared" si="38"/>
        <v>679.2</v>
      </c>
      <c r="AB23" s="65">
        <f aca="true" t="shared" si="39" ref="AB23:AK23">AB7</f>
        <v>350.22210886</v>
      </c>
      <c r="AC23" s="65">
        <f t="shared" si="39"/>
        <v>598.39</v>
      </c>
      <c r="AD23" s="65">
        <f t="shared" si="39"/>
        <v>330.96074152</v>
      </c>
      <c r="AE23" s="65">
        <f t="shared" si="39"/>
        <v>565.48</v>
      </c>
      <c r="AF23" s="65">
        <f t="shared" si="39"/>
        <v>296.43542826</v>
      </c>
      <c r="AG23" s="65">
        <f t="shared" si="39"/>
        <v>506.49</v>
      </c>
      <c r="AH23" s="65">
        <f t="shared" si="39"/>
        <v>0</v>
      </c>
      <c r="AI23" s="65">
        <f t="shared" si="39"/>
        <v>483.26</v>
      </c>
      <c r="AJ23" s="65">
        <f t="shared" si="39"/>
        <v>469.98</v>
      </c>
      <c r="AK23" s="65" t="str">
        <f t="shared" si="39"/>
        <v>…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0" ref="AT23:AT34">(Q23-O23)/O23*100</f>
        <v>-2.635079463837987</v>
      </c>
      <c r="AU23" s="66">
        <f aca="true" t="shared" si="41" ref="AU23:AU33">(S23-Q23)/Q23*100</f>
        <v>3.8000668167145486</v>
      </c>
      <c r="AV23" s="66">
        <f aca="true" t="shared" si="42" ref="AV23:AV34">(U23-S23)/S23*100</f>
        <v>-6.0265272288668434</v>
      </c>
      <c r="AW23" s="66">
        <f>(W23-U23)/U23*100</f>
        <v>16.02312616147016</v>
      </c>
      <c r="AX23" s="66">
        <f aca="true" t="shared" si="43" ref="AX23:AX34">(Y23-W23)/W23*100</f>
        <v>3.4585832053350343</v>
      </c>
      <c r="AY23" s="66">
        <f aca="true" t="shared" si="44" ref="AY23:AY34">(Z23-X23)/X23*100</f>
        <v>-10.127097838249345</v>
      </c>
      <c r="AZ23" s="66">
        <f aca="true" t="shared" si="45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6" ref="BC23:BC34">(AI23-AG23)/AG23*100</f>
        <v>-4.586467649904247</v>
      </c>
      <c r="BD23" s="66">
        <f aca="true" t="shared" si="47" ref="BD23:BD34">(AJ23-AI23)/AI23*100</f>
        <v>-2.7480031453047995</v>
      </c>
      <c r="BE23" s="66" t="s">
        <v>118</v>
      </c>
      <c r="BF23" s="66" t="s">
        <v>118</v>
      </c>
      <c r="BG23" s="66">
        <f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>
        <f>'E1'!AP24/A!AH25*1000</f>
        <v>585.1637681784835</v>
      </c>
      <c r="AM24" s="65">
        <f>'E1'!AQ24/A!AI25*1000</f>
        <v>487.5256404140629</v>
      </c>
      <c r="AN24" s="66">
        <f aca="true" t="shared" si="48" ref="AN24:AN33">(D24-B24)/B24*100</f>
        <v>-13.983493786859738</v>
      </c>
      <c r="AO24" s="66">
        <f aca="true" t="shared" si="49" ref="AO24:AO33">(F24-D24)/D24*100</f>
        <v>-5.9006694543206155</v>
      </c>
      <c r="AP24" s="66">
        <f aca="true" t="shared" si="50" ref="AP24:AP33">(H24-F24)/F24*100</f>
        <v>8.858944753448677</v>
      </c>
      <c r="AQ24" s="66">
        <f aca="true" t="shared" si="51" ref="AQ24:AQ33">(J24-H24)/H24*100</f>
        <v>0.49497838618421475</v>
      </c>
      <c r="AR24" s="66">
        <f aca="true" t="shared" si="52" ref="AR24:AR33">(M24-K24)/K24*100</f>
        <v>0.08419423600712572</v>
      </c>
      <c r="AS24" s="66">
        <f aca="true" t="shared" si="53" ref="AS24:AS33">(O24-M24)/M24*100</f>
        <v>3.5381258535696283</v>
      </c>
      <c r="AT24" s="66">
        <f t="shared" si="40"/>
        <v>-3.427415954303972</v>
      </c>
      <c r="AU24" s="66">
        <f t="shared" si="41"/>
        <v>-0.5643266996431494</v>
      </c>
      <c r="AV24" s="66">
        <f t="shared" si="42"/>
        <v>-3.2227400180363817</v>
      </c>
      <c r="AW24" s="66">
        <f aca="true" t="shared" si="54" ref="AW24:AW34">(W24-U24)/U24*100</f>
        <v>15.707168616003923</v>
      </c>
      <c r="AX24" s="66">
        <f t="shared" si="43"/>
        <v>3.1582107706645033</v>
      </c>
      <c r="AY24" s="66">
        <f t="shared" si="44"/>
        <v>-11.184863523573242</v>
      </c>
      <c r="AZ24" s="66">
        <f t="shared" si="45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6"/>
        <v>-4.500847355143404</v>
      </c>
      <c r="BD24" s="66">
        <f t="shared" si="47"/>
        <v>-4.372682163739491</v>
      </c>
      <c r="BE24" s="66" t="s">
        <v>118</v>
      </c>
      <c r="BF24" s="66" t="s">
        <v>118</v>
      </c>
      <c r="BG24" s="66">
        <f>(AM24-AL24)/AL24*100</f>
        <v>-16.685607187941876</v>
      </c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>
        <f>'E1'!AP25/A!AH26*1000</f>
        <v>559.4491326290839</v>
      </c>
      <c r="AM25" s="65">
        <f>'E1'!AQ25/A!AI26*1000</f>
        <v>507.7521052671664</v>
      </c>
      <c r="AN25" s="66">
        <f t="shared" si="48"/>
        <v>-11.735997105580303</v>
      </c>
      <c r="AO25" s="66">
        <f t="shared" si="49"/>
        <v>-6.52238407948183</v>
      </c>
      <c r="AP25" s="66">
        <f t="shared" si="50"/>
        <v>6.684224672568698</v>
      </c>
      <c r="AQ25" s="66">
        <f t="shared" si="51"/>
        <v>3.0148468391836847</v>
      </c>
      <c r="AR25" s="66">
        <f t="shared" si="52"/>
        <v>-2.5081422723336577</v>
      </c>
      <c r="AS25" s="66">
        <f t="shared" si="53"/>
        <v>2.7905325956500913</v>
      </c>
      <c r="AT25" s="66">
        <f t="shared" si="40"/>
        <v>-2.017335357140906</v>
      </c>
      <c r="AU25" s="66">
        <f t="shared" si="41"/>
        <v>2.7306033537572394</v>
      </c>
      <c r="AV25" s="66">
        <f t="shared" si="42"/>
        <v>-2.2763135425403362</v>
      </c>
      <c r="AW25" s="66">
        <f t="shared" si="54"/>
        <v>11.684185670133337</v>
      </c>
      <c r="AX25" s="66">
        <f t="shared" si="43"/>
        <v>2.6392672449140444</v>
      </c>
      <c r="AY25" s="66">
        <f t="shared" si="44"/>
        <v>-9.765220667219108</v>
      </c>
      <c r="AZ25" s="66">
        <f t="shared" si="45"/>
        <v>-10.336710416972936</v>
      </c>
      <c r="BA25" s="66">
        <f aca="true" t="shared" si="55" ref="BA25:BA33">(AE25-AC25)/AC25*100</f>
        <v>0.3012168851023861</v>
      </c>
      <c r="BB25" s="66">
        <f aca="true" t="shared" si="56" ref="BB25:BB31">(AF25-AD25)/AD25*100</f>
        <v>-7.487079294057321</v>
      </c>
      <c r="BC25" s="66">
        <f t="shared" si="46"/>
        <v>-3.0772992057217525</v>
      </c>
      <c r="BD25" s="66">
        <f t="shared" si="47"/>
        <v>-11.362325640924293</v>
      </c>
      <c r="BE25" s="66" t="s">
        <v>118</v>
      </c>
      <c r="BF25" s="66" t="s">
        <v>118</v>
      </c>
      <c r="BG25" s="66">
        <f>(AM25-AL25)/AL25*100</f>
        <v>-9.24070203111616</v>
      </c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>
        <f>'E1'!AP26/A!AH27*1000</f>
        <v>602.9510898060071</v>
      </c>
      <c r="AM26" s="65">
        <f>'E1'!AQ26/A!AI27*1000</f>
        <v>566.9068146923349</v>
      </c>
      <c r="AN26" s="66">
        <f>(D26-B26)/B26*100</f>
        <v>-8.715666011893797</v>
      </c>
      <c r="AO26" s="66">
        <f t="shared" si="49"/>
        <v>-8.225692117238923</v>
      </c>
      <c r="AP26" s="66">
        <f t="shared" si="50"/>
        <v>6.643965688451978</v>
      </c>
      <c r="AQ26" s="66">
        <f t="shared" si="51"/>
        <v>4.446087830960813</v>
      </c>
      <c r="AR26" s="66">
        <f t="shared" si="52"/>
        <v>-5.638392488971647</v>
      </c>
      <c r="AS26" s="66">
        <f t="shared" si="53"/>
        <v>1.290214313098029</v>
      </c>
      <c r="AT26" s="66">
        <f t="shared" si="40"/>
        <v>2.3594654149334304</v>
      </c>
      <c r="AU26" s="66">
        <f t="shared" si="41"/>
        <v>5.118559597573729</v>
      </c>
      <c r="AV26" s="66">
        <f t="shared" si="42"/>
        <v>-7.019926269983125</v>
      </c>
      <c r="AW26" s="66">
        <f t="shared" si="54"/>
        <v>12.092267088468526</v>
      </c>
      <c r="AX26" s="66">
        <f t="shared" si="43"/>
        <v>5.231311061913683</v>
      </c>
      <c r="AY26" s="66">
        <f t="shared" si="44"/>
        <v>-10.828287669940947</v>
      </c>
      <c r="AZ26" s="66">
        <f t="shared" si="45"/>
        <v>-8.075024227003656</v>
      </c>
      <c r="BA26" s="66">
        <f t="shared" si="55"/>
        <v>4.516182902739352</v>
      </c>
      <c r="BB26" s="66">
        <f t="shared" si="56"/>
        <v>-10.51777656566352</v>
      </c>
      <c r="BC26" s="66">
        <f t="shared" si="46"/>
        <v>-2.3658343961615276</v>
      </c>
      <c r="BD26" s="66">
        <f t="shared" si="47"/>
        <v>-100</v>
      </c>
      <c r="BE26" s="66" t="s">
        <v>118</v>
      </c>
      <c r="BF26" s="66" t="s">
        <v>118</v>
      </c>
      <c r="BG26" s="66">
        <f>(AM26-AL26)/AL26*100</f>
        <v>-5.977976609225301</v>
      </c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>
        <f>'E1'!AP27/A!AH28*1000</f>
        <v>639.5322816580259</v>
      </c>
      <c r="AM27" s="65">
        <f>'E1'!AQ27/A!AI28*1000</f>
        <v>629.8926692631225</v>
      </c>
      <c r="AN27" s="66">
        <f>(D27-B27)/B27*100</f>
        <v>-7.290426269660415</v>
      </c>
      <c r="AO27" s="66">
        <f t="shared" si="49"/>
        <v>-5.9348980494336825</v>
      </c>
      <c r="AP27" s="66">
        <f t="shared" si="50"/>
        <v>6.615543681685778</v>
      </c>
      <c r="AQ27" s="66">
        <f t="shared" si="51"/>
        <v>7.341089967157129</v>
      </c>
      <c r="AR27" s="66">
        <f t="shared" si="52"/>
        <v>-5.843504960198922</v>
      </c>
      <c r="AS27" s="66">
        <f t="shared" si="53"/>
        <v>-3.1446196103494417</v>
      </c>
      <c r="AT27" s="66">
        <f t="shared" si="40"/>
        <v>1.2529802836811037</v>
      </c>
      <c r="AU27" s="66">
        <f t="shared" si="41"/>
        <v>6.854477263800011</v>
      </c>
      <c r="AV27" s="66">
        <f t="shared" si="42"/>
        <v>0.6808798952076193</v>
      </c>
      <c r="AW27" s="66">
        <f t="shared" si="54"/>
        <v>3.9520266392282353</v>
      </c>
      <c r="AX27" s="66">
        <f t="shared" si="43"/>
        <v>4.9391679909094295</v>
      </c>
      <c r="AY27" s="66">
        <f t="shared" si="44"/>
        <v>-9.463646842706313</v>
      </c>
      <c r="AZ27" s="66">
        <f t="shared" si="45"/>
        <v>-6.750400904244853</v>
      </c>
      <c r="BA27" s="66">
        <f t="shared" si="55"/>
        <v>4.075654985009604</v>
      </c>
      <c r="BB27" s="66">
        <f t="shared" si="56"/>
        <v>-8.869660200509204</v>
      </c>
      <c r="BC27" s="66">
        <f t="shared" si="46"/>
        <v>-2.510038798168812</v>
      </c>
      <c r="BD27" s="66">
        <f t="shared" si="47"/>
        <v>-100</v>
      </c>
      <c r="BE27" s="66" t="s">
        <v>118</v>
      </c>
      <c r="BF27" s="66" t="s">
        <v>118</v>
      </c>
      <c r="BG27" s="66">
        <f>(AM27-AL27)/AL27*100</f>
        <v>-1.5072909798880172</v>
      </c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5"/>
      <c r="AN28" s="66">
        <f t="shared" si="48"/>
        <v>-6.982537282270942</v>
      </c>
      <c r="AO28" s="66">
        <f t="shared" si="49"/>
        <v>-5.002231746954902</v>
      </c>
      <c r="AP28" s="66">
        <f t="shared" si="50"/>
        <v>6.090207487894734</v>
      </c>
      <c r="AQ28" s="66">
        <f t="shared" si="51"/>
        <v>5.903397834042184</v>
      </c>
      <c r="AR28" s="66">
        <f t="shared" si="52"/>
        <v>-3.2668183363834222</v>
      </c>
      <c r="AS28" s="66">
        <f t="shared" si="53"/>
        <v>-5.605291368620128</v>
      </c>
      <c r="AT28" s="66">
        <f t="shared" si="40"/>
        <v>2.7982402699352917</v>
      </c>
      <c r="AU28" s="66">
        <f t="shared" si="41"/>
        <v>5.539287111426902</v>
      </c>
      <c r="AV28" s="66">
        <f t="shared" si="42"/>
        <v>2.5234473807498494</v>
      </c>
      <c r="AW28" s="66">
        <f t="shared" si="54"/>
        <v>5.903511231807297</v>
      </c>
      <c r="AX28" s="66">
        <f t="shared" si="43"/>
        <v>5.29516583629314</v>
      </c>
      <c r="AY28" s="66">
        <f t="shared" si="44"/>
        <v>-11.218241849700396</v>
      </c>
      <c r="AZ28" s="66">
        <f t="shared" si="45"/>
        <v>-6.149239315864087</v>
      </c>
      <c r="BA28" s="66">
        <f t="shared" si="55"/>
        <v>2.837019520560034</v>
      </c>
      <c r="BB28" s="66">
        <f t="shared" si="56"/>
        <v>-7.622776777625936</v>
      </c>
      <c r="BC28" s="66">
        <f t="shared" si="46"/>
        <v>-2.2235463043991497</v>
      </c>
      <c r="BD28" s="66">
        <f t="shared" si="47"/>
        <v>-22.420898155459394</v>
      </c>
      <c r="BE28" s="66" t="s">
        <v>118</v>
      </c>
      <c r="BF28" s="66" t="s">
        <v>118</v>
      </c>
      <c r="BG28" s="66"/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48"/>
        <v>-7.514783419036515</v>
      </c>
      <c r="AO29" s="66">
        <f t="shared" si="49"/>
        <v>-5.274589370365482</v>
      </c>
      <c r="AP29" s="66">
        <f t="shared" si="50"/>
        <v>7.2080956773360505</v>
      </c>
      <c r="AQ29" s="66">
        <f t="shared" si="51"/>
        <v>5.879061152598787</v>
      </c>
      <c r="AR29" s="66">
        <f t="shared" si="52"/>
        <v>-3.137065242649708</v>
      </c>
      <c r="AS29" s="66">
        <f t="shared" si="53"/>
        <v>-5.16631923008869</v>
      </c>
      <c r="AT29" s="66">
        <f t="shared" si="40"/>
        <v>1.6501315733323005</v>
      </c>
      <c r="AU29" s="66">
        <f t="shared" si="41"/>
        <v>4.418397230107355</v>
      </c>
      <c r="AV29" s="66">
        <f t="shared" si="42"/>
        <v>3.627356610262479</v>
      </c>
      <c r="AW29" s="66">
        <f t="shared" si="54"/>
        <v>8.96202619614107</v>
      </c>
      <c r="AX29" s="66">
        <f t="shared" si="43"/>
        <v>0.2165577773491076</v>
      </c>
      <c r="AY29" s="66">
        <f t="shared" si="44"/>
        <v>-8.407189836102482</v>
      </c>
      <c r="AZ29" s="66">
        <f aca="true" t="shared" si="57" ref="AZ29:AZ34">(AC29-AA29)/AA29*100</f>
        <v>-4.036367058430826</v>
      </c>
      <c r="BA29" s="66">
        <f t="shared" si="55"/>
        <v>0.4482693242241656</v>
      </c>
      <c r="BB29" s="66">
        <f t="shared" si="56"/>
        <v>-6.192293607003731</v>
      </c>
      <c r="BC29" s="66">
        <f t="shared" si="46"/>
        <v>-2.359464192683045</v>
      </c>
      <c r="BD29" s="66">
        <f t="shared" si="47"/>
        <v>-21.44107761697997</v>
      </c>
      <c r="BE29" s="66">
        <f aca="true" t="shared" si="58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49"/>
        <v>-4.2011060213766065</v>
      </c>
      <c r="AP30" s="66">
        <f t="shared" si="50"/>
        <v>5.948137410690089</v>
      </c>
      <c r="AQ30" s="66">
        <f t="shared" si="51"/>
        <v>6.444473460467242</v>
      </c>
      <c r="AR30" s="66">
        <f t="shared" si="52"/>
        <v>-3.8994852715438038</v>
      </c>
      <c r="AS30" s="66">
        <f t="shared" si="53"/>
        <v>-5.131348140014915</v>
      </c>
      <c r="AT30" s="66">
        <f t="shared" si="40"/>
        <v>1.028447449592269</v>
      </c>
      <c r="AU30" s="66">
        <f t="shared" si="41"/>
        <v>3.371311993423837</v>
      </c>
      <c r="AV30" s="66">
        <f t="shared" si="42"/>
        <v>4.799987579778384</v>
      </c>
      <c r="AW30" s="66">
        <f t="shared" si="54"/>
        <v>10.64494166645957</v>
      </c>
      <c r="AX30" s="66">
        <f t="shared" si="43"/>
        <v>-2.96611650734773</v>
      </c>
      <c r="AY30" s="66">
        <f t="shared" si="44"/>
        <v>-5.368683663825761</v>
      </c>
      <c r="AZ30" s="66">
        <f t="shared" si="57"/>
        <v>-4.711482717986693</v>
      </c>
      <c r="BA30" s="66">
        <f t="shared" si="55"/>
        <v>-0.9745364979769207</v>
      </c>
      <c r="BB30" s="66">
        <f t="shared" si="56"/>
        <v>-5.210672800703259</v>
      </c>
      <c r="BC30" s="66">
        <f t="shared" si="46"/>
        <v>-2.323459504849423</v>
      </c>
      <c r="BD30" s="66">
        <f t="shared" si="47"/>
        <v>-18.291837292625214</v>
      </c>
      <c r="BE30" s="66">
        <f t="shared" si="58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48"/>
        <v>-6.005398583164953</v>
      </c>
      <c r="AO31" s="66">
        <f t="shared" si="49"/>
        <v>-3.9685285253301403</v>
      </c>
      <c r="AP31" s="66">
        <f t="shared" si="50"/>
        <v>5.682403194009994</v>
      </c>
      <c r="AQ31" s="66">
        <f t="shared" si="51"/>
        <v>5.889263479577232</v>
      </c>
      <c r="AR31" s="66">
        <f t="shared" si="52"/>
        <v>-3.7616986113253614</v>
      </c>
      <c r="AS31" s="66">
        <f t="shared" si="53"/>
        <v>-6.028803260998527</v>
      </c>
      <c r="AT31" s="66">
        <f t="shared" si="40"/>
        <v>1.7474385215553432</v>
      </c>
      <c r="AU31" s="66">
        <f t="shared" si="41"/>
        <v>3.011025522022155</v>
      </c>
      <c r="AV31" s="66">
        <f t="shared" si="42"/>
        <v>6.004907036789032</v>
      </c>
      <c r="AW31" s="66">
        <f t="shared" si="54"/>
        <v>11.610477608567967</v>
      </c>
      <c r="AX31" s="66">
        <f t="shared" si="43"/>
        <v>-5.047001776759653</v>
      </c>
      <c r="AY31" s="66">
        <f t="shared" si="44"/>
        <v>-3.886956581221005</v>
      </c>
      <c r="AZ31" s="66">
        <f t="shared" si="57"/>
        <v>-5.710530566903562</v>
      </c>
      <c r="BA31" s="66">
        <f t="shared" si="55"/>
        <v>-1.5219032498884286</v>
      </c>
      <c r="BB31" s="66">
        <f t="shared" si="56"/>
        <v>-5.18604254713564</v>
      </c>
      <c r="BC31" s="66">
        <f t="shared" si="46"/>
        <v>-2.1486348817185306</v>
      </c>
      <c r="BD31" s="66">
        <f t="shared" si="47"/>
        <v>-14.825934053821285</v>
      </c>
      <c r="BE31" s="66">
        <f t="shared" si="58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48"/>
        <v>-5.219715720795169</v>
      </c>
      <c r="AO32" s="66">
        <f t="shared" si="49"/>
        <v>-3.565196614877576</v>
      </c>
      <c r="AP32" s="66">
        <f t="shared" si="50"/>
        <v>5.632326694474196</v>
      </c>
      <c r="AQ32" s="66">
        <f t="shared" si="51"/>
        <v>5.294516633131663</v>
      </c>
      <c r="AR32" s="66">
        <f t="shared" si="52"/>
        <v>-3.44715730747927</v>
      </c>
      <c r="AS32" s="66">
        <f t="shared" si="53"/>
        <v>-6.314666560215847</v>
      </c>
      <c r="AT32" s="66">
        <f t="shared" si="40"/>
        <v>2.353681827657879</v>
      </c>
      <c r="AU32" s="66">
        <f t="shared" si="41"/>
        <v>2.6535847374851826</v>
      </c>
      <c r="AV32" s="66">
        <f t="shared" si="42"/>
        <v>6.582278699325974</v>
      </c>
      <c r="AW32" s="66">
        <f t="shared" si="54"/>
        <v>11.644743185948208</v>
      </c>
      <c r="AX32" s="66">
        <f t="shared" si="43"/>
        <v>-4.9901422244987135</v>
      </c>
      <c r="AY32" s="66">
        <f t="shared" si="44"/>
        <v>-3.8162454303986766</v>
      </c>
      <c r="AZ32" s="66">
        <f t="shared" si="57"/>
        <v>-6.302295504731818</v>
      </c>
      <c r="BA32" s="66">
        <f t="shared" si="55"/>
        <v>-2.3547157571701436</v>
      </c>
      <c r="BB32" s="66">
        <f>(AF32-AD32)/AD32*100</f>
        <v>-4.662730000637309</v>
      </c>
      <c r="BC32" s="66">
        <f t="shared" si="46"/>
        <v>-1.761125713798573</v>
      </c>
      <c r="BD32" s="66">
        <f t="shared" si="47"/>
        <v>-10.413233875463328</v>
      </c>
      <c r="BE32" s="66">
        <f t="shared" si="58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48"/>
        <v>-5.097304688779955</v>
      </c>
      <c r="AO33" s="66">
        <f t="shared" si="49"/>
        <v>-3.0118028808187765</v>
      </c>
      <c r="AP33" s="66">
        <f t="shared" si="50"/>
        <v>5.213418780588588</v>
      </c>
      <c r="AQ33" s="66">
        <f t="shared" si="51"/>
        <v>5.344995910038468</v>
      </c>
      <c r="AR33" s="66">
        <f t="shared" si="52"/>
        <v>-3.1930631056005043</v>
      </c>
      <c r="AS33" s="66">
        <f t="shared" si="53"/>
        <v>-6.387884115910785</v>
      </c>
      <c r="AT33" s="66">
        <f t="shared" si="40"/>
        <v>2.210223747572381</v>
      </c>
      <c r="AU33" s="66">
        <f t="shared" si="41"/>
        <v>2.7090507766840806</v>
      </c>
      <c r="AV33" s="66">
        <f t="shared" si="42"/>
        <v>6.6322814703047435</v>
      </c>
      <c r="AW33" s="66">
        <f t="shared" si="54"/>
        <v>11.16317686820482</v>
      </c>
      <c r="AX33" s="66">
        <f t="shared" si="43"/>
        <v>-4.55587737864629</v>
      </c>
      <c r="AY33" s="66">
        <f t="shared" si="44"/>
        <v>-3.8965577541922216</v>
      </c>
      <c r="AZ33" s="66">
        <f t="shared" si="57"/>
        <v>-6.470067217128079</v>
      </c>
      <c r="BA33" s="66">
        <f t="shared" si="55"/>
        <v>-2.580530593977198</v>
      </c>
      <c r="BB33" s="66">
        <f>(AF33-AD33)/AD33*100</f>
        <v>-4.733613242938257</v>
      </c>
      <c r="BC33" s="66">
        <f t="shared" si="46"/>
        <v>-1.852718220529903</v>
      </c>
      <c r="BD33" s="66">
        <f t="shared" si="47"/>
        <v>-9.433660984879536</v>
      </c>
      <c r="BE33" s="66">
        <f t="shared" si="58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0"/>
        <v>2.2682210963392504</v>
      </c>
      <c r="AU34" s="67">
        <f>(R34-P34)/P34*100</f>
        <v>2.5289432237696743</v>
      </c>
      <c r="AV34" s="67">
        <f t="shared" si="42"/>
        <v>6.9461984440777735</v>
      </c>
      <c r="AW34" s="67">
        <f t="shared" si="54"/>
        <v>10.700556340850707</v>
      </c>
      <c r="AX34" s="67">
        <f t="shared" si="43"/>
        <v>-4.259944738085245</v>
      </c>
      <c r="AY34" s="67">
        <f t="shared" si="44"/>
        <v>-4.179608115395083</v>
      </c>
      <c r="AZ34" s="67">
        <f t="shared" si="57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6"/>
        <v>-1.967826759202353</v>
      </c>
      <c r="BD34" s="67">
        <f t="shared" si="47"/>
        <v>-8.008315026520204</v>
      </c>
      <c r="BE34" s="67">
        <f t="shared" si="58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BG7 BG23 AM23 AK23:AL23 BG24:BG27 BG8:BG11 AL24:AM26 AL27:AM27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2023-02-17T11:24:50Z</cp:lastPrinted>
  <dcterms:created xsi:type="dcterms:W3CDTF">2016-02-11T06:41:25Z</dcterms:created>
  <dcterms:modified xsi:type="dcterms:W3CDTF">2023-12-04T07:17:43Z</dcterms:modified>
  <cp:category/>
  <cp:version/>
  <cp:contentType/>
  <cp:contentStatus/>
</cp:coreProperties>
</file>