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'A'!$A$1:$BB$39</definedName>
    <definedName name="_xlnm.Print_Area" localSheetId="2">'B'!$A$1:$AA$56</definedName>
    <definedName name="_xlnm.Print_Area" localSheetId="3">'C'!$A$1:$AN$56</definedName>
    <definedName name="_xlnm.Print_Area" localSheetId="4">'D'!$A$1:$Y$306</definedName>
    <definedName name="_xlnm.Print_Area" localSheetId="5">'E1'!$A$1:$BG$38</definedName>
  </definedNames>
  <calcPr fullCalcOnLoad="1"/>
</workbook>
</file>

<file path=xl/sharedStrings.xml><?xml version="1.0" encoding="utf-8"?>
<sst xmlns="http://schemas.openxmlformats.org/spreadsheetml/2006/main" count="1826" uniqueCount="137">
  <si>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</si>
  <si>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</si>
  <si>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</si>
  <si>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</si>
  <si>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</si>
  <si>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</si>
  <si>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</si>
  <si>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</si>
  <si>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</si>
  <si>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</si>
  <si>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</si>
  <si>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</si>
  <si>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</si>
  <si>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</si>
  <si>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</si>
  <si>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</si>
  <si>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</si>
  <si>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</si>
  <si>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</si>
  <si>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</si>
  <si>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</si>
  <si>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</si>
  <si>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</si>
  <si>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</si>
  <si>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</si>
  <si>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</si>
  <si>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</si>
  <si>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</si>
  <si>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</si>
  <si>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</si>
  <si>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</si>
  <si>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</si>
  <si>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</si>
  <si>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</si>
  <si>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</si>
  <si>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</si>
  <si>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</si>
  <si>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</si>
  <si>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</si>
  <si>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</si>
  <si>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</si>
  <si>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</si>
  <si>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</si>
  <si>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</si>
  <si>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</si>
  <si>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</si>
  <si>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</si>
  <si>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</si>
  <si>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</si>
  <si>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</si>
  <si>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</si>
  <si>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</si>
  <si>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</si>
  <si>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</si>
  <si>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</si>
  <si>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</si>
  <si>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</si>
  <si>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</si>
  <si>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</si>
  <si>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</si>
  <si>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</si>
  <si>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</si>
  <si>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</si>
  <si>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</si>
  <si>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</si>
  <si>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</si>
  <si>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</si>
  <si>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</si>
  <si>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</si>
  <si>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</si>
  <si>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</si>
  <si>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</si>
  <si>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</si>
  <si>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</si>
  <si>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</si>
  <si>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</si>
  <si>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</si>
  <si>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</si>
  <si>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</si>
  <si>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</si>
  <si>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</si>
  <si>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</si>
  <si>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</si>
  <si>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</si>
  <si>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</si>
  <si>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</si>
  <si>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</si>
  <si>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</si>
  <si>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</si>
  <si>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</si>
  <si>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</si>
  <si>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</si>
  <si>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</si>
  <si>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</si>
  <si>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</si>
  <si>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</si>
  <si>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</si>
  <si>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</si>
  <si>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</si>
  <si>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</si>
  <si>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</si>
  <si>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</si>
  <si>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</si>
  <si>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</si>
  <si>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</si>
  <si>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</si>
  <si>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</si>
  <si>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</si>
  <si>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</si>
  <si>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</si>
  <si>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</si>
  <si>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</si>
  <si>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</si>
  <si>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</si>
  <si>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</si>
  <si>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</si>
  <si>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</si>
  <si>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</si>
  <si>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</si>
  <si>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</si>
  <si>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</si>
  <si>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</si>
  <si>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</si>
  <si>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</si>
  <si>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</si>
  <si>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</si>
  <si>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</si>
  <si>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</si>
  <si>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</si>
  <si>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</si>
  <si>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</si>
  <si>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</si>
  <si>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</si>
  <si>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</si>
  <si>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</si>
  <si>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</si>
  <si>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Jan-June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</si>
</sst>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  <numFmt numFmtId="204" formatCode="0.0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4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1" fontId="17" fillId="34" borderId="0" xfId="0" applyNumberFormat="1" applyFont="1" applyFill="1" applyAlignment="1">
      <alignment horizontal="left"/>
    </xf>
    <xf numFmtId="181" fontId="17" fillId="34" borderId="0" xfId="0" applyNumberFormat="1" applyFont="1" applyFill="1" applyAlignment="1">
      <alignment horizontal="right"/>
    </xf>
    <xf numFmtId="181" fontId="16" fillId="34" borderId="0" xfId="0" applyNumberFormat="1" applyFont="1" applyFill="1" applyAlignment="1">
      <alignment horizontal="right"/>
    </xf>
    <xf numFmtId="181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79" fillId="0" borderId="0" xfId="0" applyFont="1" applyAlignment="1">
      <alignment/>
    </xf>
    <xf numFmtId="181" fontId="19" fillId="0" borderId="14" xfId="0" applyNumberFormat="1" applyFont="1" applyBorder="1" applyAlignment="1">
      <alignment horizontal="left"/>
    </xf>
    <xf numFmtId="181" fontId="19" fillId="0" borderId="14" xfId="0" applyNumberFormat="1" applyFont="1" applyBorder="1" applyAlignment="1">
      <alignment horizontal="right"/>
    </xf>
    <xf numFmtId="182" fontId="19" fillId="0" borderId="14" xfId="0" applyNumberFormat="1" applyFont="1" applyBorder="1" applyAlignment="1">
      <alignment horizontal="right"/>
    </xf>
    <xf numFmtId="182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1" fontId="20" fillId="0" borderId="0" xfId="0" applyNumberFormat="1" applyFont="1" applyAlignment="1">
      <alignment horizontal="left"/>
    </xf>
    <xf numFmtId="181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2" fontId="19" fillId="0" borderId="0" xfId="0" applyNumberFormat="1" applyFont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1" fontId="23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left"/>
    </xf>
    <xf numFmtId="181" fontId="20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1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84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1" fontId="25" fillId="0" borderId="0" xfId="0" applyNumberFormat="1" applyFont="1" applyAlignment="1">
      <alignment horizontal="left"/>
    </xf>
    <xf numFmtId="181" fontId="16" fillId="0" borderId="0" xfId="0" applyNumberFormat="1" applyFont="1" applyAlignment="1">
      <alignment horizontal="left"/>
    </xf>
    <xf numFmtId="184" fontId="16" fillId="0" borderId="0" xfId="42" applyNumberFormat="1" applyFont="1" applyAlignment="1">
      <alignment horizontal="right"/>
    </xf>
    <xf numFmtId="181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1" fontId="19" fillId="0" borderId="0" xfId="0" applyNumberFormat="1" applyFont="1" applyAlignment="1">
      <alignment horizontal="left"/>
    </xf>
    <xf numFmtId="184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2" fontId="19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182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0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 wrapText="1"/>
    </xf>
    <xf numFmtId="182" fontId="8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2" fontId="80" fillId="0" borderId="0" xfId="0" applyNumberFormat="1" applyFont="1" applyAlignment="1">
      <alignment horizontal="left"/>
    </xf>
    <xf numFmtId="182" fontId="80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0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1" fontId="80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0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182" fontId="80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1" fontId="36" fillId="0" borderId="0" xfId="0" applyNumberFormat="1" applyFont="1" applyAlignment="1">
      <alignment horizontal="left"/>
    </xf>
    <xf numFmtId="181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2" fontId="37" fillId="0" borderId="0" xfId="0" applyNumberFormat="1" applyFont="1" applyAlignment="1">
      <alignment horizontal="center"/>
    </xf>
    <xf numFmtId="182" fontId="31" fillId="0" borderId="0" xfId="0" applyNumberFormat="1" applyFont="1" applyAlignment="1">
      <alignment horizontal="center"/>
    </xf>
    <xf numFmtId="0" fontId="80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0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80" fillId="0" borderId="0" xfId="0" applyNumberFormat="1" applyFont="1" applyAlignment="1" applyProtection="1">
      <alignment horizontal="center"/>
      <protection locked="0"/>
    </xf>
    <xf numFmtId="189" fontId="80" fillId="0" borderId="0" xfId="0" applyNumberFormat="1" applyFont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82" fontId="83" fillId="0" borderId="0" xfId="0" applyNumberFormat="1" applyFont="1" applyAlignment="1">
      <alignment horizontal="right"/>
    </xf>
    <xf numFmtId="186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182" fontId="82" fillId="0" borderId="0" xfId="0" applyNumberFormat="1" applyFont="1" applyAlignment="1">
      <alignment horizontal="center" wrapText="1"/>
    </xf>
    <xf numFmtId="182" fontId="34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80" fillId="0" borderId="0" xfId="0" applyFont="1" applyAlignment="1">
      <alignment horizontal="right"/>
    </xf>
    <xf numFmtId="0" fontId="0" fillId="0" borderId="0" xfId="0" applyAlignment="1">
      <alignment/>
    </xf>
    <xf numFmtId="0" fontId="80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0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2" width="9.421875" style="114" customWidth="1"/>
    <col min="33" max="35" width="12.7109375" style="78" customWidth="1"/>
    <col min="36" max="36" width="12.421875" style="78" customWidth="1"/>
    <col min="37" max="37" width="12.140625" style="78" customWidth="1"/>
    <col min="38" max="40" width="12.421875" style="78" customWidth="1"/>
    <col min="41" max="41" width="12.140625" style="78" customWidth="1"/>
    <col min="42" max="43" width="12.00390625" style="78" customWidth="1"/>
    <col min="44" max="44" width="12.7109375" style="78" customWidth="1"/>
    <col min="45" max="50" width="12.7109375" style="79" customWidth="1"/>
    <col min="51" max="51" width="13.140625" style="79" customWidth="1"/>
    <col min="52" max="52" width="12.7109375" style="79" customWidth="1"/>
    <col min="53" max="53" width="13.28125" style="79" customWidth="1"/>
    <col min="54" max="54" width="12.57421875" style="79" customWidth="1"/>
    <col min="55" max="16384" width="9.140625" style="79" customWidth="1"/>
  </cols>
  <sheetData>
    <row r="1" s="72" customFormat="1" ht="15"/>
    <row r="2" spans="1:45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S2" s="78"/>
    </row>
    <row r="3" spans="1:54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8" t="s">
        <v>23</v>
      </c>
      <c r="AH4" s="88" t="s">
        <v>23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</row>
    <row r="5" spans="1:54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 t="s">
        <v>18</v>
      </c>
      <c r="AH5" s="91" t="s">
        <v>19</v>
      </c>
      <c r="AI5" s="91" t="s">
        <v>20</v>
      </c>
      <c r="AJ5" s="91" t="s">
        <v>21</v>
      </c>
      <c r="AK5" s="91" t="s">
        <v>22</v>
      </c>
      <c r="AL5" s="91" t="s">
        <v>24</v>
      </c>
      <c r="AM5" s="92">
        <v>2005</v>
      </c>
      <c r="AN5" s="92">
        <v>2006</v>
      </c>
      <c r="AO5" s="92">
        <v>2007</v>
      </c>
      <c r="AP5" s="92">
        <v>2008</v>
      </c>
      <c r="AQ5" s="92">
        <v>2009</v>
      </c>
      <c r="AR5" s="92">
        <v>2010</v>
      </c>
      <c r="AS5" s="92">
        <v>2011</v>
      </c>
      <c r="AT5" s="92">
        <v>2012</v>
      </c>
      <c r="AU5" s="92">
        <v>2013</v>
      </c>
      <c r="AV5" s="92">
        <v>2014</v>
      </c>
      <c r="AW5" s="92">
        <v>2015</v>
      </c>
      <c r="AX5" s="92">
        <v>2016</v>
      </c>
      <c r="AY5" s="92">
        <v>2017</v>
      </c>
      <c r="AZ5" s="92">
        <v>2018</v>
      </c>
      <c r="BA5" s="92">
        <v>2019</v>
      </c>
      <c r="BB5" s="92">
        <v>2020</v>
      </c>
    </row>
    <row r="6" spans="1:54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3"/>
      <c r="AI6" s="83"/>
      <c r="AJ6" s="83"/>
      <c r="AK6" s="83"/>
      <c r="AL6" s="83"/>
      <c r="AM6" s="83"/>
      <c r="AN6" s="83"/>
      <c r="AO6" s="83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72"/>
      <c r="AO7" s="72"/>
      <c r="AP7" s="72"/>
      <c r="AQ7" s="72"/>
      <c r="AR7" s="72"/>
      <c r="AS7" s="72"/>
      <c r="AT7" s="72"/>
      <c r="AU7" s="72"/>
      <c r="BB7" s="114"/>
    </row>
    <row r="8" spans="1:54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77">
        <f aca="true" t="shared" si="0" ref="AG8:BB8">(K8-J8)/J8*100</f>
        <v>6.3528024902838505</v>
      </c>
      <c r="AH8" s="77">
        <f t="shared" si="0"/>
        <v>10.067544163491506</v>
      </c>
      <c r="AI8" s="77">
        <f t="shared" si="0"/>
        <v>1.038503296461216</v>
      </c>
      <c r="AJ8" s="77">
        <f t="shared" si="0"/>
        <v>-15.800538831700738</v>
      </c>
      <c r="AK8" s="77">
        <f t="shared" si="0"/>
        <v>10.102280503819342</v>
      </c>
      <c r="AL8" s="77">
        <f t="shared" si="0"/>
        <v>-5.081556888239355</v>
      </c>
      <c r="AM8" s="77">
        <f t="shared" si="0"/>
        <v>4.22978904148379</v>
      </c>
      <c r="AN8" s="77">
        <f t="shared" si="0"/>
        <v>-6.824124698611062</v>
      </c>
      <c r="AO8" s="77">
        <f t="shared" si="0"/>
        <v>-5.516173120728931</v>
      </c>
      <c r="AP8" s="77">
        <f t="shared" si="0"/>
        <v>-2.2951704983798753</v>
      </c>
      <c r="AQ8" s="77">
        <f t="shared" si="0"/>
        <v>-7.090686564807136</v>
      </c>
      <c r="AR8" s="77">
        <f t="shared" si="0"/>
        <v>-2.3668890494199726</v>
      </c>
      <c r="AS8" s="77">
        <f t="shared" si="0"/>
        <v>-3.28603760445682</v>
      </c>
      <c r="AT8" s="77">
        <f t="shared" si="0"/>
        <v>7.128392061563384</v>
      </c>
      <c r="AU8" s="77">
        <f t="shared" si="0"/>
        <v>-11.182524679689138</v>
      </c>
      <c r="AV8" s="77">
        <f t="shared" si="0"/>
        <v>-3.8097715555976066</v>
      </c>
      <c r="AW8" s="77">
        <f t="shared" si="0"/>
        <v>2.7633681622618376</v>
      </c>
      <c r="AX8" s="77">
        <f t="shared" si="0"/>
        <v>16.287470992129</v>
      </c>
      <c r="AY8" s="77">
        <f t="shared" si="0"/>
        <v>28.81066513053675</v>
      </c>
      <c r="AZ8" s="77">
        <f t="shared" si="0"/>
        <v>21.171998530609653</v>
      </c>
      <c r="BA8" s="77">
        <f t="shared" si="0"/>
        <v>8.044340754214604</v>
      </c>
      <c r="BB8" s="77">
        <f t="shared" si="0"/>
        <v>4.454848991841996</v>
      </c>
    </row>
    <row r="9" spans="1:54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77">
        <f aca="true" t="shared" si="1" ref="AG9:AG19">(K9-J9)/J9*100</f>
        <v>3.3601362481503148</v>
      </c>
      <c r="AH9" s="77">
        <f aca="true" t="shared" si="2" ref="AH9:AH19">(L9-K9)/K9*100</f>
        <v>17.830661390310773</v>
      </c>
      <c r="AI9" s="77">
        <f aca="true" t="shared" si="3" ref="AI9:AI19">(M9-L9)/L9*100</f>
        <v>-4.2123723393280805</v>
      </c>
      <c r="AJ9" s="77">
        <f aca="true" t="shared" si="4" ref="AJ9:AJ19">(N9-M9)/M9*100</f>
        <v>-13.902450698832084</v>
      </c>
      <c r="AK9" s="77">
        <f aca="true" t="shared" si="5" ref="AK9:AK19">(O9-N9)/N9*100</f>
        <v>8.369701181375945</v>
      </c>
      <c r="AL9" s="77">
        <f aca="true" t="shared" si="6" ref="AL9:AL19">(P9-O9)/O9*100</f>
        <v>-2.9074539578310112</v>
      </c>
      <c r="AM9" s="77">
        <f aca="true" t="shared" si="7" ref="AM9:AM19">(Q9-P9)/P9*100</f>
        <v>-4.101446403804245</v>
      </c>
      <c r="AN9" s="77">
        <f aca="true" t="shared" si="8" ref="AN9:AN19">(R9-Q9)/Q9*100</f>
        <v>-8.882920110192835</v>
      </c>
      <c r="AO9" s="77">
        <f aca="true" t="shared" si="9" ref="AO9:AO19">(S9-R9)/R9*100</f>
        <v>-4.615198560868312</v>
      </c>
      <c r="AP9" s="77">
        <f aca="true" t="shared" si="10" ref="AP9:AP19">(T9-S9)/S9*100</f>
        <v>11.160417128910586</v>
      </c>
      <c r="AQ9" s="77">
        <f aca="true" t="shared" si="11" ref="AQ9:AQ19">(U9-T9)/T9*100</f>
        <v>-19.267179925862564</v>
      </c>
      <c r="AR9" s="77">
        <f aca="true" t="shared" si="12" ref="AR9:AR19">(V9-U9)/U9*100</f>
        <v>-2.429979161515907</v>
      </c>
      <c r="AS9" s="77">
        <f aca="true" t="shared" si="13" ref="AS9:AS19">(W9-V9)/V9*100</f>
        <v>12.74932126696832</v>
      </c>
      <c r="AT9" s="77">
        <f aca="true" t="shared" si="14" ref="AT9:AT19">(X9-W9)/W9*100</f>
        <v>-11.034770603910482</v>
      </c>
      <c r="AU9" s="77">
        <f aca="true" t="shared" si="15" ref="AU9:AU19">(Y9-X9)/X9*100</f>
        <v>-23.625045110068573</v>
      </c>
      <c r="AV9" s="77">
        <f aca="true" t="shared" si="16" ref="AV9:AV19">(Z9-Y9)/Y9*100</f>
        <v>6.851418716185884</v>
      </c>
      <c r="AW9" s="77">
        <f aca="true" t="shared" si="17" ref="AW9:AW19">(AA9-Z9)/Z9*100</f>
        <v>12.121078117053989</v>
      </c>
      <c r="AX9" s="77">
        <f aca="true" t="shared" si="18" ref="AX9:AX19">(AB9-AA9)/AA9*100</f>
        <v>30.13074602141631</v>
      </c>
      <c r="AY9" s="77">
        <f aca="true" t="shared" si="19" ref="AY9:AY19">(AC9-AB9)/AB9*100</f>
        <v>24.58174213493363</v>
      </c>
      <c r="AZ9" s="77">
        <f aca="true" t="shared" si="20" ref="AZ9:AZ19">(AD9-AC9)/AC9*100</f>
        <v>23.44268875670546</v>
      </c>
      <c r="BA9" s="77">
        <f aca="true" t="shared" si="21" ref="BA9:BA19">(AE9-AD9)/AD9*100</f>
        <v>4.030311092716867</v>
      </c>
      <c r="BB9" s="77">
        <f>(AF9-AE9)/AE9*100</f>
        <v>0.019891826353828985</v>
      </c>
    </row>
    <row r="10" spans="1:54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77">
        <f t="shared" si="1"/>
        <v>24.532611370908192</v>
      </c>
      <c r="AH10" s="77">
        <f t="shared" si="2"/>
        <v>7.109428115167514</v>
      </c>
      <c r="AI10" s="77">
        <f t="shared" si="3"/>
        <v>1.542583421287654</v>
      </c>
      <c r="AJ10" s="77">
        <f t="shared" si="4"/>
        <v>0.7617552352500795</v>
      </c>
      <c r="AK10" s="77">
        <f t="shared" si="5"/>
        <v>-33.897926059513075</v>
      </c>
      <c r="AL10" s="77">
        <f t="shared" si="6"/>
        <v>22.165353471418896</v>
      </c>
      <c r="AM10" s="77">
        <f t="shared" si="7"/>
        <v>22.44852382866586</v>
      </c>
      <c r="AN10" s="77">
        <f t="shared" si="8"/>
        <v>-21.888747036293996</v>
      </c>
      <c r="AO10" s="77">
        <f t="shared" si="9"/>
        <v>-2.573058998234812</v>
      </c>
      <c r="AP10" s="77">
        <f t="shared" si="10"/>
        <v>3.6887917481498516</v>
      </c>
      <c r="AQ10" s="77">
        <f t="shared" si="11"/>
        <v>-16.391775452091274</v>
      </c>
      <c r="AR10" s="77">
        <f t="shared" si="12"/>
        <v>14.783156777318265</v>
      </c>
      <c r="AS10" s="77">
        <f t="shared" si="13"/>
        <v>-4.661714979335856</v>
      </c>
      <c r="AT10" s="77">
        <f t="shared" si="14"/>
        <v>-4.712824865607698</v>
      </c>
      <c r="AU10" s="77">
        <f t="shared" si="15"/>
        <v>-1.7815482502651037</v>
      </c>
      <c r="AV10" s="77">
        <f t="shared" si="16"/>
        <v>-16.289138415029154</v>
      </c>
      <c r="AW10" s="77">
        <f t="shared" si="17"/>
        <v>25.725819973430664</v>
      </c>
      <c r="AX10" s="77">
        <f t="shared" si="18"/>
        <v>40.55642753823901</v>
      </c>
      <c r="AY10" s="77">
        <f t="shared" si="19"/>
        <v>2.8172509177961107</v>
      </c>
      <c r="AZ10" s="77">
        <f t="shared" si="20"/>
        <v>36.356860434575836</v>
      </c>
      <c r="BA10" s="77">
        <f t="shared" si="21"/>
        <v>-11.534176688010831</v>
      </c>
      <c r="BB10" s="77">
        <f>(AF10-AE10)/AE10*100</f>
        <v>-67.43323878682313</v>
      </c>
    </row>
    <row r="11" spans="1:54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 t="s">
        <v>118</v>
      </c>
      <c r="AG11" s="77">
        <f t="shared" si="1"/>
        <v>0.3477252970153552</v>
      </c>
      <c r="AH11" s="77">
        <f t="shared" si="2"/>
        <v>23.161887203180882</v>
      </c>
      <c r="AI11" s="77">
        <f t="shared" si="3"/>
        <v>6.963049800482454</v>
      </c>
      <c r="AJ11" s="77">
        <f t="shared" si="4"/>
        <v>-23.920869374610085</v>
      </c>
      <c r="AK11" s="77">
        <f t="shared" si="5"/>
        <v>-5.867653658833897</v>
      </c>
      <c r="AL11" s="77">
        <f t="shared" si="6"/>
        <v>12.57276724488055</v>
      </c>
      <c r="AM11" s="77">
        <f t="shared" si="7"/>
        <v>-4.02089400839734</v>
      </c>
      <c r="AN11" s="77">
        <f t="shared" si="8"/>
        <v>12.52281258001427</v>
      </c>
      <c r="AO11" s="77">
        <f t="shared" si="9"/>
        <v>-8.345759823382458</v>
      </c>
      <c r="AP11" s="77">
        <f t="shared" si="10"/>
        <v>-3.8133220643389114</v>
      </c>
      <c r="AQ11" s="77">
        <f t="shared" si="11"/>
        <v>-0.38222646918298975</v>
      </c>
      <c r="AR11" s="77">
        <f t="shared" si="12"/>
        <v>-23.0089032222498</v>
      </c>
      <c r="AS11" s="77">
        <f t="shared" si="13"/>
        <v>43.03656074123933</v>
      </c>
      <c r="AT11" s="77">
        <f t="shared" si="14"/>
        <v>-5.063024999749705</v>
      </c>
      <c r="AU11" s="77">
        <f t="shared" si="15"/>
        <v>-14.347106217835147</v>
      </c>
      <c r="AV11" s="77">
        <f t="shared" si="16"/>
        <v>11.425211925707496</v>
      </c>
      <c r="AW11" s="77">
        <f t="shared" si="17"/>
        <v>11.324434524138397</v>
      </c>
      <c r="AX11" s="77">
        <f t="shared" si="18"/>
        <v>11.950668751085626</v>
      </c>
      <c r="AY11" s="77">
        <f t="shared" si="19"/>
        <v>26.933835753075485</v>
      </c>
      <c r="AZ11" s="77">
        <f t="shared" si="20"/>
        <v>9.71323398444456</v>
      </c>
      <c r="BA11" s="77">
        <f t="shared" si="21"/>
        <v>4.827428291914606</v>
      </c>
      <c r="BB11" s="77" t="s">
        <v>118</v>
      </c>
    </row>
    <row r="12" spans="1:54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 t="s">
        <v>118</v>
      </c>
      <c r="AG12" s="77">
        <f t="shared" si="1"/>
        <v>12.55348325804154</v>
      </c>
      <c r="AH12" s="77">
        <f t="shared" si="2"/>
        <v>9.52666683740858</v>
      </c>
      <c r="AI12" s="77">
        <f t="shared" si="3"/>
        <v>8.53368074693925</v>
      </c>
      <c r="AJ12" s="77">
        <f t="shared" si="4"/>
        <v>-14.106143102052629</v>
      </c>
      <c r="AK12" s="77">
        <f t="shared" si="5"/>
        <v>-17.036227469810445</v>
      </c>
      <c r="AL12" s="77">
        <f t="shared" si="6"/>
        <v>13.00884993974786</v>
      </c>
      <c r="AM12" s="77">
        <f t="shared" si="7"/>
        <v>8.594054562271156</v>
      </c>
      <c r="AN12" s="77">
        <f t="shared" si="8"/>
        <v>-0.2178564892374066</v>
      </c>
      <c r="AO12" s="77">
        <f t="shared" si="9"/>
        <v>-3.6876615887102124</v>
      </c>
      <c r="AP12" s="77">
        <f t="shared" si="10"/>
        <v>-0.5489676186011642</v>
      </c>
      <c r="AQ12" s="77">
        <f t="shared" si="11"/>
        <v>-9.210889714574009</v>
      </c>
      <c r="AR12" s="77">
        <f t="shared" si="12"/>
        <v>4.651464635402731</v>
      </c>
      <c r="AS12" s="77">
        <f t="shared" si="13"/>
        <v>3.671506197338134</v>
      </c>
      <c r="AT12" s="77">
        <f t="shared" si="14"/>
        <v>3.4745613805530673</v>
      </c>
      <c r="AU12" s="77">
        <f t="shared" si="15"/>
        <v>-0.19401620775991768</v>
      </c>
      <c r="AV12" s="77">
        <f t="shared" si="16"/>
        <v>6.131173889749625</v>
      </c>
      <c r="AW12" s="77">
        <f t="shared" si="17"/>
        <v>4.866618232422985</v>
      </c>
      <c r="AX12" s="77">
        <f t="shared" si="18"/>
        <v>18.700337291713414</v>
      </c>
      <c r="AY12" s="77">
        <f t="shared" si="19"/>
        <v>14.739014037808657</v>
      </c>
      <c r="AZ12" s="77">
        <f t="shared" si="20"/>
        <v>7.585520093998064</v>
      </c>
      <c r="BA12" s="77">
        <f t="shared" si="21"/>
        <v>-3.533224564090618</v>
      </c>
      <c r="BB12" s="77" t="s">
        <v>118</v>
      </c>
    </row>
    <row r="13" spans="1:54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98">
        <v>9.119</v>
      </c>
      <c r="AG13" s="77">
        <f t="shared" si="1"/>
        <v>11.453310040011928</v>
      </c>
      <c r="AH13" s="77">
        <f t="shared" si="2"/>
        <v>9.076889182639349</v>
      </c>
      <c r="AI13" s="77">
        <f t="shared" si="3"/>
        <v>6.895113091907233</v>
      </c>
      <c r="AJ13" s="77">
        <f t="shared" si="4"/>
        <v>-9.182089922096418</v>
      </c>
      <c r="AK13" s="77">
        <f t="shared" si="5"/>
        <v>-10.604654970121963</v>
      </c>
      <c r="AL13" s="77">
        <f t="shared" si="6"/>
        <v>1.0297596337275678</v>
      </c>
      <c r="AM13" s="77">
        <f t="shared" si="7"/>
        <v>6.742094947488477</v>
      </c>
      <c r="AN13" s="77">
        <f t="shared" si="8"/>
        <v>-0.8802343517824036</v>
      </c>
      <c r="AO13" s="77">
        <f t="shared" si="9"/>
        <v>0.8213046644108407</v>
      </c>
      <c r="AP13" s="77">
        <f t="shared" si="10"/>
        <v>8.76993609827768</v>
      </c>
      <c r="AQ13" s="77">
        <f t="shared" si="11"/>
        <v>-15.071752425651871</v>
      </c>
      <c r="AR13" s="77">
        <f t="shared" si="12"/>
        <v>5.499154949009505</v>
      </c>
      <c r="AS13" s="77">
        <f t="shared" si="13"/>
        <v>9.276736413833202</v>
      </c>
      <c r="AT13" s="77">
        <f t="shared" si="14"/>
        <v>9.693601093023323</v>
      </c>
      <c r="AU13" s="77">
        <f t="shared" si="15"/>
        <v>-6.593792900717317</v>
      </c>
      <c r="AV13" s="77">
        <f t="shared" si="16"/>
        <v>11.031766373909464</v>
      </c>
      <c r="AW13" s="77">
        <f t="shared" si="17"/>
        <v>-1.5352652233498292</v>
      </c>
      <c r="AX13" s="77">
        <f t="shared" si="18"/>
        <v>22.597761798633098</v>
      </c>
      <c r="AY13" s="77">
        <f t="shared" si="19"/>
        <v>14.363105583446703</v>
      </c>
      <c r="AZ13" s="77">
        <f t="shared" si="20"/>
        <v>8.175044978304582</v>
      </c>
      <c r="BA13" s="77">
        <f t="shared" si="21"/>
        <v>-0.2760858037892828</v>
      </c>
      <c r="BB13" s="77">
        <f>(AF13-AE13)/AE13*100</f>
        <v>-98.21077498420523</v>
      </c>
    </row>
    <row r="14" spans="1:54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98"/>
      <c r="AG14" s="77">
        <f t="shared" si="1"/>
        <v>3.889890735943582</v>
      </c>
      <c r="AH14" s="77">
        <f t="shared" si="2"/>
        <v>12.500892743470546</v>
      </c>
      <c r="AI14" s="77">
        <f t="shared" si="3"/>
        <v>3.059903560318967</v>
      </c>
      <c r="AJ14" s="77">
        <f t="shared" si="4"/>
        <v>-12.314635028188063</v>
      </c>
      <c r="AK14" s="77">
        <f t="shared" si="5"/>
        <v>-2.8286154109296233</v>
      </c>
      <c r="AL14" s="77">
        <f t="shared" si="6"/>
        <v>-3.8237522120555743</v>
      </c>
      <c r="AM14" s="77">
        <f t="shared" si="7"/>
        <v>10.783128198759378</v>
      </c>
      <c r="AN14" s="77">
        <f t="shared" si="8"/>
        <v>0.72896876438172</v>
      </c>
      <c r="AO14" s="77">
        <f t="shared" si="9"/>
        <v>3.2157636853003337</v>
      </c>
      <c r="AP14" s="77">
        <f t="shared" si="10"/>
        <v>-2.800328014913904</v>
      </c>
      <c r="AQ14" s="77">
        <f t="shared" si="11"/>
        <v>-11.21808532377377</v>
      </c>
      <c r="AR14" s="77">
        <f t="shared" si="12"/>
        <v>0.651045948061007</v>
      </c>
      <c r="AS14" s="77">
        <f t="shared" si="13"/>
        <v>17.313610317994417</v>
      </c>
      <c r="AT14" s="77">
        <f t="shared" si="14"/>
        <v>3.438836660131881</v>
      </c>
      <c r="AU14" s="77">
        <f t="shared" si="15"/>
        <v>-2.6950919766430657</v>
      </c>
      <c r="AV14" s="77">
        <f t="shared" si="16"/>
        <v>5.67532273504462</v>
      </c>
      <c r="AW14" s="77">
        <f t="shared" si="17"/>
        <v>8.527706143393857</v>
      </c>
      <c r="AX14" s="77">
        <f t="shared" si="18"/>
        <v>16.308949718594935</v>
      </c>
      <c r="AY14" s="77">
        <f t="shared" si="19"/>
        <v>10.142035791028176</v>
      </c>
      <c r="AZ14" s="77">
        <f t="shared" si="20"/>
        <v>1.6187409374234987</v>
      </c>
      <c r="BA14" s="77">
        <f t="shared" si="21"/>
        <v>2.10238202013988</v>
      </c>
      <c r="BB14" s="77"/>
    </row>
    <row r="15" spans="1:54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/>
      <c r="AG15" s="77">
        <f t="shared" si="1"/>
        <v>4.354849565861222</v>
      </c>
      <c r="AH15" s="77">
        <f t="shared" si="2"/>
        <v>4.57301341589266</v>
      </c>
      <c r="AI15" s="77">
        <f t="shared" si="3"/>
        <v>4.16332572626905</v>
      </c>
      <c r="AJ15" s="77">
        <f t="shared" si="4"/>
        <v>-18.790103785366696</v>
      </c>
      <c r="AK15" s="77">
        <f t="shared" si="5"/>
        <v>7.843592157070701</v>
      </c>
      <c r="AL15" s="77">
        <f t="shared" si="6"/>
        <v>-5.981744982943544</v>
      </c>
      <c r="AM15" s="77">
        <f t="shared" si="7"/>
        <v>10.022358348097253</v>
      </c>
      <c r="AN15" s="77">
        <f t="shared" si="8"/>
        <v>-6.451526648385106</v>
      </c>
      <c r="AO15" s="77">
        <f t="shared" si="9"/>
        <v>8.149978403922857</v>
      </c>
      <c r="AP15" s="77">
        <f t="shared" si="10"/>
        <v>-3.651324096859629</v>
      </c>
      <c r="AQ15" s="77">
        <f t="shared" si="11"/>
        <v>-11.12983846388296</v>
      </c>
      <c r="AR15" s="77">
        <f t="shared" si="12"/>
        <v>4.349018975729031</v>
      </c>
      <c r="AS15" s="77">
        <f t="shared" si="13"/>
        <v>10.763350248468424</v>
      </c>
      <c r="AT15" s="77">
        <f t="shared" si="14"/>
        <v>7.881001623082791</v>
      </c>
      <c r="AU15" s="77">
        <f t="shared" si="15"/>
        <v>-3.1239943560165373</v>
      </c>
      <c r="AV15" s="77">
        <f t="shared" si="16"/>
        <v>5.92564200843236</v>
      </c>
      <c r="AW15" s="77">
        <f t="shared" si="17"/>
        <v>5.142514058420841</v>
      </c>
      <c r="AX15" s="77">
        <f t="shared" si="18"/>
        <v>16.920147244768934</v>
      </c>
      <c r="AY15" s="77">
        <f t="shared" si="19"/>
        <v>14.173489300003265</v>
      </c>
      <c r="AZ15" s="77">
        <f t="shared" si="20"/>
        <v>2.1380652381070653</v>
      </c>
      <c r="BA15" s="77">
        <f t="shared" si="21"/>
        <v>3.552043855532526</v>
      </c>
      <c r="BB15" s="77"/>
    </row>
    <row r="16" spans="1:54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/>
      <c r="AG16" s="77">
        <f t="shared" si="1"/>
        <v>14.508866632381604</v>
      </c>
      <c r="AH16" s="77">
        <f t="shared" si="2"/>
        <v>6.612643700443948</v>
      </c>
      <c r="AI16" s="77">
        <f t="shared" si="3"/>
        <v>-0.1709277375713779</v>
      </c>
      <c r="AJ16" s="77">
        <f t="shared" si="4"/>
        <v>-6.881906496660591</v>
      </c>
      <c r="AK16" s="77">
        <f t="shared" si="5"/>
        <v>-6.3159576306274845</v>
      </c>
      <c r="AL16" s="77">
        <f t="shared" si="6"/>
        <v>5.619471182288284</v>
      </c>
      <c r="AM16" s="77">
        <f t="shared" si="7"/>
        <v>-0.2217419095503697</v>
      </c>
      <c r="AN16" s="77">
        <f t="shared" si="8"/>
        <v>-2.0806847338302115</v>
      </c>
      <c r="AO16" s="77">
        <f t="shared" si="9"/>
        <v>6.375365896429401</v>
      </c>
      <c r="AP16" s="77">
        <f t="shared" si="10"/>
        <v>-3.1984199697562423</v>
      </c>
      <c r="AQ16" s="77">
        <f t="shared" si="11"/>
        <v>-9.553034570391821</v>
      </c>
      <c r="AR16" s="77">
        <f t="shared" si="12"/>
        <v>4.688280746475091</v>
      </c>
      <c r="AS16" s="77">
        <f t="shared" si="13"/>
        <v>5.234396076451103</v>
      </c>
      <c r="AT16" s="77">
        <f t="shared" si="14"/>
        <v>10.21889173732991</v>
      </c>
      <c r="AU16" s="77">
        <f t="shared" si="15"/>
        <v>6.650027433860554</v>
      </c>
      <c r="AV16" s="77">
        <f t="shared" si="16"/>
        <v>-11.477884989081607</v>
      </c>
      <c r="AW16" s="77">
        <f t="shared" si="17"/>
        <v>13.991383503578636</v>
      </c>
      <c r="AX16" s="77">
        <f t="shared" si="18"/>
        <v>16.708829894236345</v>
      </c>
      <c r="AY16" s="77">
        <f t="shared" si="19"/>
        <v>14.842082521171598</v>
      </c>
      <c r="AZ16" s="77">
        <f t="shared" si="20"/>
        <v>7.529624821176068</v>
      </c>
      <c r="BA16" s="77">
        <f t="shared" si="21"/>
        <v>0.8784207268071088</v>
      </c>
      <c r="BB16" s="77"/>
    </row>
    <row r="17" spans="1:54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/>
      <c r="AG17" s="77">
        <f t="shared" si="1"/>
        <v>18.285047688536853</v>
      </c>
      <c r="AH17" s="77">
        <f t="shared" si="2"/>
        <v>11.031204290589937</v>
      </c>
      <c r="AI17" s="77">
        <f t="shared" si="3"/>
        <v>-10.263908156102673</v>
      </c>
      <c r="AJ17" s="77">
        <f t="shared" si="4"/>
        <v>2.2599205172311327</v>
      </c>
      <c r="AK17" s="77">
        <f t="shared" si="5"/>
        <v>-1.399361948955901</v>
      </c>
      <c r="AL17" s="77">
        <f t="shared" si="6"/>
        <v>2.572247959408773</v>
      </c>
      <c r="AM17" s="77">
        <f t="shared" si="7"/>
        <v>4.7663598302363015</v>
      </c>
      <c r="AN17" s="77">
        <f t="shared" si="8"/>
        <v>-3.1569799468305426</v>
      </c>
      <c r="AO17" s="77">
        <f t="shared" si="9"/>
        <v>-2.8062576401008967</v>
      </c>
      <c r="AP17" s="77">
        <f t="shared" si="10"/>
        <v>-2.6306510652373922</v>
      </c>
      <c r="AQ17" s="77">
        <f t="shared" si="11"/>
        <v>-13.975271217698392</v>
      </c>
      <c r="AR17" s="77">
        <f t="shared" si="12"/>
        <v>4.889533092335665</v>
      </c>
      <c r="AS17" s="77">
        <f t="shared" si="13"/>
        <v>7.515577290668516</v>
      </c>
      <c r="AT17" s="77">
        <f t="shared" si="14"/>
        <v>0.8212019410227753</v>
      </c>
      <c r="AU17" s="77">
        <f t="shared" si="15"/>
        <v>4.423714775360013</v>
      </c>
      <c r="AV17" s="77">
        <f t="shared" si="16"/>
        <v>-8.090296688073623</v>
      </c>
      <c r="AW17" s="77">
        <f t="shared" si="17"/>
        <v>7.122603428871398</v>
      </c>
      <c r="AX17" s="77">
        <f t="shared" si="18"/>
        <v>32.606928197265404</v>
      </c>
      <c r="AY17" s="77">
        <f t="shared" si="19"/>
        <v>13.90728847629019</v>
      </c>
      <c r="AZ17" s="77">
        <f t="shared" si="20"/>
        <v>6.573844225428273</v>
      </c>
      <c r="BA17" s="77">
        <f t="shared" si="21"/>
        <v>0.6669480209493621</v>
      </c>
      <c r="BB17" s="77"/>
    </row>
    <row r="18" spans="1:54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/>
      <c r="AG18" s="77">
        <f t="shared" si="1"/>
        <v>11.658929972677345</v>
      </c>
      <c r="AH18" s="77">
        <f t="shared" si="2"/>
        <v>13.035011218830697</v>
      </c>
      <c r="AI18" s="77">
        <f t="shared" si="3"/>
        <v>-19.510112359550565</v>
      </c>
      <c r="AJ18" s="77">
        <f t="shared" si="4"/>
        <v>3.6043330169188725</v>
      </c>
      <c r="AK18" s="77">
        <f t="shared" si="5"/>
        <v>11.203930762528406</v>
      </c>
      <c r="AL18" s="77">
        <f t="shared" si="6"/>
        <v>-7.877221324717282</v>
      </c>
      <c r="AM18" s="77">
        <f t="shared" si="7"/>
        <v>-8.089576318742985</v>
      </c>
      <c r="AN18" s="77">
        <f t="shared" si="8"/>
        <v>-8.71954360725802</v>
      </c>
      <c r="AO18" s="77">
        <f t="shared" si="9"/>
        <v>-0.9834660646725638</v>
      </c>
      <c r="AP18" s="77">
        <f t="shared" si="10"/>
        <v>3.3343536589227534</v>
      </c>
      <c r="AQ18" s="77">
        <f t="shared" si="11"/>
        <v>-8.40653728294178</v>
      </c>
      <c r="AR18" s="77">
        <f t="shared" si="12"/>
        <v>3.3154901304784197</v>
      </c>
      <c r="AS18" s="77">
        <f t="shared" si="13"/>
        <v>0.2536619064581236</v>
      </c>
      <c r="AT18" s="77">
        <f t="shared" si="14"/>
        <v>-9.537242404013872</v>
      </c>
      <c r="AU18" s="77">
        <f t="shared" si="15"/>
        <v>-2.949297786241365</v>
      </c>
      <c r="AV18" s="77">
        <f t="shared" si="16"/>
        <v>-0.12876799686051846</v>
      </c>
      <c r="AW18" s="77">
        <f t="shared" si="17"/>
        <v>32.732050542136875</v>
      </c>
      <c r="AX18" s="77">
        <f t="shared" si="18"/>
        <v>14.89365638848028</v>
      </c>
      <c r="AY18" s="77">
        <f t="shared" si="19"/>
        <v>16.493816026797216</v>
      </c>
      <c r="AZ18" s="77">
        <f t="shared" si="20"/>
        <v>9.6830158422959</v>
      </c>
      <c r="BA18" s="77">
        <f t="shared" si="21"/>
        <v>6.747329615275542</v>
      </c>
      <c r="BB18" s="77"/>
    </row>
    <row r="19" spans="1:54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/>
      <c r="AG19" s="77">
        <f t="shared" si="1"/>
        <v>1.8835533633154493</v>
      </c>
      <c r="AH19" s="77">
        <f t="shared" si="2"/>
        <v>11.211049671310242</v>
      </c>
      <c r="AI19" s="77">
        <f t="shared" si="3"/>
        <v>-20.096668871769698</v>
      </c>
      <c r="AJ19" s="77">
        <f t="shared" si="4"/>
        <v>3.9192383190673983</v>
      </c>
      <c r="AK19" s="77">
        <f t="shared" si="5"/>
        <v>7.834545501272126</v>
      </c>
      <c r="AL19" s="77">
        <f t="shared" si="6"/>
        <v>-6.191684838951844</v>
      </c>
      <c r="AM19" s="77">
        <f t="shared" si="7"/>
        <v>-3.8959389250917686</v>
      </c>
      <c r="AN19" s="77">
        <f t="shared" si="8"/>
        <v>-6.125092524056255</v>
      </c>
      <c r="AO19" s="77">
        <f t="shared" si="9"/>
        <v>3.829799217143982</v>
      </c>
      <c r="AP19" s="77">
        <f t="shared" si="10"/>
        <v>-2.1900680751810486</v>
      </c>
      <c r="AQ19" s="77">
        <f t="shared" si="11"/>
        <v>-8.216063332732544</v>
      </c>
      <c r="AR19" s="77">
        <f t="shared" si="12"/>
        <v>-7.555777103064902</v>
      </c>
      <c r="AS19" s="77">
        <f t="shared" si="13"/>
        <v>6.764816418568932</v>
      </c>
      <c r="AT19" s="77">
        <f t="shared" si="14"/>
        <v>-16.17257686833285</v>
      </c>
      <c r="AU19" s="77">
        <f t="shared" si="15"/>
        <v>0.07485576571971797</v>
      </c>
      <c r="AV19" s="77">
        <f t="shared" si="16"/>
        <v>3.739988688814692</v>
      </c>
      <c r="AW19" s="77">
        <f t="shared" si="17"/>
        <v>37.7837961416035</v>
      </c>
      <c r="AX19" s="77">
        <f t="shared" si="18"/>
        <v>12.226221473426262</v>
      </c>
      <c r="AY19" s="77">
        <f t="shared" si="19"/>
        <v>12.506966005891249</v>
      </c>
      <c r="AZ19" s="77">
        <f t="shared" si="20"/>
        <v>7.722089685010711</v>
      </c>
      <c r="BA19" s="77">
        <f t="shared" si="21"/>
        <v>3.5349980762553566</v>
      </c>
      <c r="BB19" s="77"/>
    </row>
    <row r="20" spans="1:54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</row>
    <row r="21" spans="1:54" ht="15.75">
      <c r="A21" s="96" t="s">
        <v>38</v>
      </c>
      <c r="B21" s="100">
        <f aca="true" t="shared" si="22" ref="B21:V21">SUM(B8:B19)</f>
        <v>1561.4789999999998</v>
      </c>
      <c r="C21" s="100">
        <f t="shared" si="22"/>
        <v>1385.129</v>
      </c>
      <c r="D21" s="100">
        <f t="shared" si="22"/>
        <v>1991</v>
      </c>
      <c r="E21" s="100">
        <f t="shared" si="22"/>
        <v>1841</v>
      </c>
      <c r="F21" s="100">
        <f t="shared" si="22"/>
        <v>2069</v>
      </c>
      <c r="G21" s="100">
        <f t="shared" si="22"/>
        <v>2100</v>
      </c>
      <c r="H21" s="100">
        <f t="shared" si="22"/>
        <v>1950.0000000000002</v>
      </c>
      <c r="I21" s="100">
        <f t="shared" si="22"/>
        <v>2088</v>
      </c>
      <c r="J21" s="100">
        <f t="shared" si="22"/>
        <v>2222.701</v>
      </c>
      <c r="K21" s="100">
        <f t="shared" si="22"/>
        <v>2434.285</v>
      </c>
      <c r="L21" s="100">
        <f t="shared" si="22"/>
        <v>2686.2019999999998</v>
      </c>
      <c r="M21" s="100">
        <f t="shared" si="22"/>
        <v>2696.7280000000005</v>
      </c>
      <c r="N21" s="100">
        <f t="shared" si="22"/>
        <v>2418.233</v>
      </c>
      <c r="O21" s="100">
        <f>SUM(O8:O19)</f>
        <v>2303.2429999999995</v>
      </c>
      <c r="P21" s="100">
        <f t="shared" si="22"/>
        <v>2349.0069999999996</v>
      </c>
      <c r="Q21" s="100">
        <f t="shared" si="22"/>
        <v>2470.0570000000002</v>
      </c>
      <c r="R21" s="100">
        <f t="shared" si="22"/>
        <v>2400.9189999999994</v>
      </c>
      <c r="S21" s="100">
        <f t="shared" si="22"/>
        <v>2416.0750000000003</v>
      </c>
      <c r="T21" s="100">
        <f t="shared" si="22"/>
        <v>2403.744</v>
      </c>
      <c r="U21" s="100">
        <f t="shared" si="22"/>
        <v>2141.1870000000004</v>
      </c>
      <c r="V21" s="100">
        <f t="shared" si="22"/>
        <v>2172.9930000000004</v>
      </c>
      <c r="W21" s="100">
        <f aca="true" t="shared" si="23" ref="W21:AD21">SUM(W8:W19)</f>
        <v>2392.223</v>
      </c>
      <c r="X21" s="100">
        <f t="shared" si="23"/>
        <v>2464.9029999999993</v>
      </c>
      <c r="Y21" s="100">
        <f t="shared" si="23"/>
        <v>2405.387</v>
      </c>
      <c r="Z21" s="100">
        <f t="shared" si="23"/>
        <v>2441.2309999999998</v>
      </c>
      <c r="AA21" s="100">
        <f t="shared" si="23"/>
        <v>2659.3999999999996</v>
      </c>
      <c r="AB21" s="100">
        <f t="shared" si="23"/>
        <v>3186.531</v>
      </c>
      <c r="AC21" s="100">
        <f t="shared" si="23"/>
        <v>3652.073</v>
      </c>
      <c r="AD21" s="100">
        <f t="shared" si="23"/>
        <v>3938.6249999999995</v>
      </c>
      <c r="AE21" s="100">
        <f>SUM(AE8:AE19)</f>
        <v>3976.777028059069</v>
      </c>
      <c r="AF21" s="100"/>
      <c r="AG21" s="88">
        <f aca="true" t="shared" si="24" ref="AG21:BA21">(K21-J21)/J21*100</f>
        <v>9.519229082094254</v>
      </c>
      <c r="AH21" s="88">
        <f t="shared" si="24"/>
        <v>10.348706088235351</v>
      </c>
      <c r="AI21" s="88">
        <f t="shared" si="24"/>
        <v>0.39185437282828134</v>
      </c>
      <c r="AJ21" s="88">
        <f t="shared" si="24"/>
        <v>-10.327144598936203</v>
      </c>
      <c r="AK21" s="88">
        <f t="shared" si="24"/>
        <v>-4.755124919724472</v>
      </c>
      <c r="AL21" s="88">
        <f t="shared" si="24"/>
        <v>1.9869375484914156</v>
      </c>
      <c r="AM21" s="88">
        <f t="shared" si="24"/>
        <v>5.153241348365529</v>
      </c>
      <c r="AN21" s="88">
        <f t="shared" si="24"/>
        <v>-2.7990447184012686</v>
      </c>
      <c r="AO21" s="88">
        <f t="shared" si="24"/>
        <v>0.631258280683391</v>
      </c>
      <c r="AP21" s="88">
        <f t="shared" si="24"/>
        <v>-0.5103732293078704</v>
      </c>
      <c r="AQ21" s="88">
        <f t="shared" si="24"/>
        <v>-10.922835376812163</v>
      </c>
      <c r="AR21" s="88">
        <f t="shared" si="24"/>
        <v>1.485437750182494</v>
      </c>
      <c r="AS21" s="88">
        <f t="shared" si="24"/>
        <v>10.08884980301361</v>
      </c>
      <c r="AT21" s="88">
        <f t="shared" si="24"/>
        <v>3.0381782969229616</v>
      </c>
      <c r="AU21" s="88">
        <f t="shared" si="24"/>
        <v>-2.41453720491229</v>
      </c>
      <c r="AV21" s="88">
        <f t="shared" si="24"/>
        <v>1.4901552224236514</v>
      </c>
      <c r="AW21" s="88">
        <f t="shared" si="24"/>
        <v>8.936843748092658</v>
      </c>
      <c r="AX21" s="88">
        <f t="shared" si="24"/>
        <v>19.821425885538105</v>
      </c>
      <c r="AY21" s="88">
        <f t="shared" si="24"/>
        <v>14.60968055857608</v>
      </c>
      <c r="AZ21" s="88">
        <f t="shared" si="24"/>
        <v>7.846283466951501</v>
      </c>
      <c r="BA21" s="88">
        <f t="shared" si="24"/>
        <v>0.9686636341126506</v>
      </c>
      <c r="BB21" s="88"/>
    </row>
    <row r="22" spans="1:54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</row>
    <row r="23" spans="1:54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s="89" customFormat="1" ht="15.75">
      <c r="A24" s="96" t="s">
        <v>26</v>
      </c>
      <c r="B24" s="97">
        <f aca="true" t="shared" si="25" ref="B24:N24">B8</f>
        <v>46.398</v>
      </c>
      <c r="C24" s="97">
        <f t="shared" si="25"/>
        <v>27.528</v>
      </c>
      <c r="D24" s="97">
        <f t="shared" si="25"/>
        <v>52.7</v>
      </c>
      <c r="E24" s="97">
        <f t="shared" si="25"/>
        <v>67.2</v>
      </c>
      <c r="F24" s="97">
        <f t="shared" si="25"/>
        <v>55</v>
      </c>
      <c r="G24" s="97">
        <f t="shared" si="25"/>
        <v>53</v>
      </c>
      <c r="H24" s="97">
        <f t="shared" si="25"/>
        <v>69.9</v>
      </c>
      <c r="I24" s="97">
        <f t="shared" si="25"/>
        <v>67.731</v>
      </c>
      <c r="J24" s="97">
        <f t="shared" si="25"/>
        <v>54.291</v>
      </c>
      <c r="K24" s="97">
        <f t="shared" si="25"/>
        <v>57.74</v>
      </c>
      <c r="L24" s="97">
        <f t="shared" si="25"/>
        <v>63.553</v>
      </c>
      <c r="M24" s="97">
        <f t="shared" si="25"/>
        <v>64.213</v>
      </c>
      <c r="N24" s="97">
        <f t="shared" si="25"/>
        <v>54.067</v>
      </c>
      <c r="O24" s="97">
        <f>O8</f>
        <v>59.529</v>
      </c>
      <c r="P24" s="97">
        <f>P8</f>
        <v>56.504</v>
      </c>
      <c r="Q24" s="98">
        <f aca="true" t="shared" si="26" ref="Q24:W24">Q8</f>
        <v>58.894</v>
      </c>
      <c r="R24" s="98">
        <f t="shared" si="26"/>
        <v>54.875</v>
      </c>
      <c r="S24" s="98">
        <f t="shared" si="26"/>
        <v>51.848</v>
      </c>
      <c r="T24" s="98">
        <f t="shared" si="26"/>
        <v>50.658</v>
      </c>
      <c r="U24" s="98">
        <f t="shared" si="26"/>
        <v>47.066</v>
      </c>
      <c r="V24" s="98">
        <f t="shared" si="26"/>
        <v>45.952</v>
      </c>
      <c r="W24" s="98">
        <f t="shared" si="26"/>
        <v>44.442</v>
      </c>
      <c r="X24" s="98">
        <f aca="true" t="shared" si="27" ref="X24:AD24">X8</f>
        <v>47.61</v>
      </c>
      <c r="Y24" s="98">
        <f t="shared" si="27"/>
        <v>42.286</v>
      </c>
      <c r="Z24" s="98">
        <f t="shared" si="27"/>
        <v>40.675</v>
      </c>
      <c r="AA24" s="98">
        <f t="shared" si="27"/>
        <v>41.799</v>
      </c>
      <c r="AB24" s="98">
        <f t="shared" si="27"/>
        <v>48.607</v>
      </c>
      <c r="AC24" s="98">
        <f t="shared" si="27"/>
        <v>62.611</v>
      </c>
      <c r="AD24" s="98">
        <f t="shared" si="27"/>
        <v>75.867</v>
      </c>
      <c r="AE24" s="98">
        <f>AE8</f>
        <v>81.97</v>
      </c>
      <c r="AF24" s="98">
        <f>AF8</f>
        <v>85.62163971861288</v>
      </c>
      <c r="AG24" s="77">
        <f aca="true" t="shared" si="28" ref="AG24:BB24">(K24-J24)/J24*100</f>
        <v>6.3528024902838505</v>
      </c>
      <c r="AH24" s="77">
        <f t="shared" si="28"/>
        <v>10.067544163491506</v>
      </c>
      <c r="AI24" s="77">
        <f t="shared" si="28"/>
        <v>1.038503296461216</v>
      </c>
      <c r="AJ24" s="77">
        <f t="shared" si="28"/>
        <v>-15.800538831700738</v>
      </c>
      <c r="AK24" s="77">
        <f t="shared" si="28"/>
        <v>10.102280503819342</v>
      </c>
      <c r="AL24" s="77">
        <f t="shared" si="28"/>
        <v>-5.081556888239355</v>
      </c>
      <c r="AM24" s="77">
        <f t="shared" si="28"/>
        <v>4.22978904148379</v>
      </c>
      <c r="AN24" s="77">
        <f t="shared" si="28"/>
        <v>-6.824124698611062</v>
      </c>
      <c r="AO24" s="77">
        <f t="shared" si="28"/>
        <v>-5.516173120728931</v>
      </c>
      <c r="AP24" s="77">
        <f t="shared" si="28"/>
        <v>-2.2951704983798753</v>
      </c>
      <c r="AQ24" s="77">
        <f t="shared" si="28"/>
        <v>-7.090686564807136</v>
      </c>
      <c r="AR24" s="77">
        <f t="shared" si="28"/>
        <v>-2.3668890494199726</v>
      </c>
      <c r="AS24" s="77">
        <f t="shared" si="28"/>
        <v>-3.28603760445682</v>
      </c>
      <c r="AT24" s="77">
        <f t="shared" si="28"/>
        <v>7.128392061563384</v>
      </c>
      <c r="AU24" s="77">
        <f t="shared" si="28"/>
        <v>-11.182524679689138</v>
      </c>
      <c r="AV24" s="77">
        <f t="shared" si="28"/>
        <v>-3.8097715555976066</v>
      </c>
      <c r="AW24" s="77">
        <f t="shared" si="28"/>
        <v>2.7633681622618376</v>
      </c>
      <c r="AX24" s="77">
        <f t="shared" si="28"/>
        <v>16.287470992129</v>
      </c>
      <c r="AY24" s="77">
        <f t="shared" si="28"/>
        <v>28.81066513053675</v>
      </c>
      <c r="AZ24" s="77">
        <f t="shared" si="28"/>
        <v>21.171998530609653</v>
      </c>
      <c r="BA24" s="77">
        <f t="shared" si="28"/>
        <v>8.044340754214604</v>
      </c>
      <c r="BB24" s="77">
        <f t="shared" si="28"/>
        <v>4.454848991841996</v>
      </c>
    </row>
    <row r="25" spans="1:54" s="78" customFormat="1" ht="15.75">
      <c r="A25" s="96" t="s">
        <v>40</v>
      </c>
      <c r="B25" s="97">
        <f aca="true" t="shared" si="29" ref="B25:W35">B9+B24</f>
        <v>108.69300000000001</v>
      </c>
      <c r="C25" s="97">
        <f t="shared" si="29"/>
        <v>44.275999999999996</v>
      </c>
      <c r="D25" s="97">
        <f t="shared" si="29"/>
        <v>115</v>
      </c>
      <c r="E25" s="97">
        <f t="shared" si="29"/>
        <v>136.60000000000002</v>
      </c>
      <c r="F25" s="97">
        <f t="shared" si="29"/>
        <v>117</v>
      </c>
      <c r="G25" s="97">
        <f t="shared" si="29"/>
        <v>117</v>
      </c>
      <c r="H25" s="97">
        <f t="shared" si="29"/>
        <v>152.3</v>
      </c>
      <c r="I25" s="97">
        <f t="shared" si="29"/>
        <v>135.579</v>
      </c>
      <c r="J25" s="97">
        <f t="shared" si="29"/>
        <v>125.925</v>
      </c>
      <c r="K25" s="97">
        <f t="shared" si="29"/>
        <v>131.781</v>
      </c>
      <c r="L25" s="97">
        <f t="shared" si="29"/>
        <v>150.796</v>
      </c>
      <c r="M25" s="97">
        <f t="shared" si="29"/>
        <v>147.781</v>
      </c>
      <c r="N25" s="97">
        <f t="shared" si="29"/>
        <v>126.017</v>
      </c>
      <c r="O25" s="97">
        <f t="shared" si="29"/>
        <v>137.501</v>
      </c>
      <c r="P25" s="97">
        <f t="shared" si="29"/>
        <v>132.209</v>
      </c>
      <c r="Q25" s="97">
        <f t="shared" si="29"/>
        <v>131.494</v>
      </c>
      <c r="R25" s="97">
        <f t="shared" si="29"/>
        <v>121.026</v>
      </c>
      <c r="S25" s="97">
        <f t="shared" si="29"/>
        <v>114.946</v>
      </c>
      <c r="T25" s="97">
        <f t="shared" si="29"/>
        <v>120.798</v>
      </c>
      <c r="U25" s="97">
        <f t="shared" si="29"/>
        <v>103.69200000000001</v>
      </c>
      <c r="V25" s="97">
        <f t="shared" si="29"/>
        <v>101.202</v>
      </c>
      <c r="W25" s="97">
        <f t="shared" si="29"/>
        <v>106.73599999999999</v>
      </c>
      <c r="X25" s="97">
        <f aca="true" t="shared" si="30" ref="X25:AF25">X9+X24</f>
        <v>103.03</v>
      </c>
      <c r="Y25" s="97">
        <f t="shared" si="30"/>
        <v>84.613</v>
      </c>
      <c r="Z25" s="97">
        <f t="shared" si="30"/>
        <v>85.90199999999999</v>
      </c>
      <c r="AA25" s="97">
        <f t="shared" si="30"/>
        <v>92.50800000000001</v>
      </c>
      <c r="AB25" s="97">
        <f t="shared" si="30"/>
        <v>114.595</v>
      </c>
      <c r="AC25" s="97">
        <f t="shared" si="30"/>
        <v>144.82</v>
      </c>
      <c r="AD25" s="97">
        <f t="shared" si="30"/>
        <v>177.348</v>
      </c>
      <c r="AE25" s="97">
        <f t="shared" si="30"/>
        <v>187.541</v>
      </c>
      <c r="AF25" s="97">
        <f t="shared" si="30"/>
        <v>191.21363971861288</v>
      </c>
      <c r="AG25" s="77">
        <f aca="true" t="shared" si="31" ref="AG25:AG35">(K25-J25)/J25*100</f>
        <v>4.65038713519953</v>
      </c>
      <c r="AH25" s="77">
        <f aca="true" t="shared" si="32" ref="AH25:AH35">(L25-K25)/K25*100</f>
        <v>14.429242455285651</v>
      </c>
      <c r="AI25" s="77">
        <f aca="true" t="shared" si="33" ref="AI25:AI35">(M25-L25)/L25*100</f>
        <v>-1.9993899042414827</v>
      </c>
      <c r="AJ25" s="77">
        <f aca="true" t="shared" si="34" ref="AJ25:AJ35">(N25-M25)/M25*100</f>
        <v>-14.727197677644629</v>
      </c>
      <c r="AK25" s="77">
        <f aca="true" t="shared" si="35" ref="AK25:AK35">(O25-N25)/N25*100</f>
        <v>9.113056174960528</v>
      </c>
      <c r="AL25" s="77">
        <f aca="true" t="shared" si="36" ref="AL25:AL35">(P25-O25)/O25*100</f>
        <v>-3.8486992821870394</v>
      </c>
      <c r="AM25" s="77">
        <f aca="true" t="shared" si="37" ref="AM25:AM35">(Q25-P25)/P25*100</f>
        <v>-0.540810383559367</v>
      </c>
      <c r="AN25" s="77">
        <f aca="true" t="shared" si="38" ref="AN25:AN35">(R25-Q25)/Q25*100</f>
        <v>-7.960819505072478</v>
      </c>
      <c r="AO25" s="77">
        <f aca="true" t="shared" si="39" ref="AO25:AO35">(S25-R25)/R25*100</f>
        <v>-5.02371391271297</v>
      </c>
      <c r="AP25" s="77">
        <f aca="true" t="shared" si="40" ref="AP25:AP35">(T25-S25)/S25*100</f>
        <v>5.0910862491952775</v>
      </c>
      <c r="AQ25" s="77">
        <f aca="true" t="shared" si="41" ref="AQ25:AQ35">(U25-T25)/T25*100</f>
        <v>-14.160830477325778</v>
      </c>
      <c r="AR25" s="77">
        <f aca="true" t="shared" si="42" ref="AR25:AR35">(V25-U25)/U25*100</f>
        <v>-2.401342437217923</v>
      </c>
      <c r="AS25" s="77">
        <f aca="true" t="shared" si="43" ref="AS25:AS35">(W25-V25)/V25*100</f>
        <v>5.4682713780359995</v>
      </c>
      <c r="AT25" s="77">
        <f aca="true" t="shared" si="44" ref="AT25:AT35">(X25-W25)/W25*100</f>
        <v>-3.4721181232198974</v>
      </c>
      <c r="AU25" s="77">
        <f aca="true" t="shared" si="45" ref="AU25:AU35">(Y25-X25)/X25*100</f>
        <v>-17.875376104047366</v>
      </c>
      <c r="AV25" s="77">
        <f aca="true" t="shared" si="46" ref="AV25:AV35">(Z25-Y25)/Y25*100</f>
        <v>1.5234065687305582</v>
      </c>
      <c r="AW25" s="77">
        <f aca="true" t="shared" si="47" ref="AW25:AW35">(AA25-Z25)/Z25*100</f>
        <v>7.690158552769463</v>
      </c>
      <c r="AX25" s="77">
        <f aca="true" t="shared" si="48" ref="AX25:AX35">(AB25-AA25)/AA25*100</f>
        <v>23.875772906127025</v>
      </c>
      <c r="AY25" s="77">
        <f aca="true" t="shared" si="49" ref="AY25:AY35">(AC25-AB25)/AB25*100</f>
        <v>26.37549631310266</v>
      </c>
      <c r="AZ25" s="77">
        <f aca="true" t="shared" si="50" ref="AZ25:AZ35">(AD25-AC25)/AC25*100</f>
        <v>22.460986051650337</v>
      </c>
      <c r="BA25" s="77">
        <f aca="true" t="shared" si="51" ref="BA25:BA35">(AE25-AD25)/AD25*100</f>
        <v>5.747456977242474</v>
      </c>
      <c r="BB25" s="77">
        <f>(AF25-AE25)/AE25*100</f>
        <v>1.958312965491751</v>
      </c>
    </row>
    <row r="26" spans="1:54" s="78" customFormat="1" ht="15.75">
      <c r="A26" s="96" t="s">
        <v>41</v>
      </c>
      <c r="B26" s="97">
        <f>B10+B25</f>
        <v>221.145</v>
      </c>
      <c r="C26" s="97">
        <f t="shared" si="29"/>
        <v>89.091</v>
      </c>
      <c r="D26" s="97">
        <f t="shared" si="29"/>
        <v>222</v>
      </c>
      <c r="E26" s="97">
        <f t="shared" si="29"/>
        <v>256.20000000000005</v>
      </c>
      <c r="F26" s="97">
        <f t="shared" si="29"/>
        <v>235</v>
      </c>
      <c r="G26" s="97">
        <f t="shared" si="29"/>
        <v>229</v>
      </c>
      <c r="H26" s="97">
        <f t="shared" si="29"/>
        <v>286</v>
      </c>
      <c r="I26" s="97">
        <f t="shared" si="29"/>
        <v>269.579</v>
      </c>
      <c r="J26" s="97">
        <f t="shared" si="29"/>
        <v>227.5</v>
      </c>
      <c r="K26" s="97">
        <f t="shared" si="29"/>
        <v>258.275</v>
      </c>
      <c r="L26" s="97">
        <f t="shared" si="29"/>
        <v>286.283</v>
      </c>
      <c r="M26" s="97">
        <f t="shared" si="29"/>
        <v>285.358</v>
      </c>
      <c r="N26" s="97">
        <f t="shared" si="29"/>
        <v>264.642</v>
      </c>
      <c r="O26" s="97">
        <f t="shared" si="29"/>
        <v>229.135</v>
      </c>
      <c r="P26" s="97">
        <f t="shared" si="29"/>
        <v>244.154</v>
      </c>
      <c r="Q26" s="97">
        <f t="shared" si="29"/>
        <v>268.56899999999996</v>
      </c>
      <c r="R26" s="97">
        <f t="shared" si="29"/>
        <v>228.09699999999998</v>
      </c>
      <c r="S26" s="97">
        <f t="shared" si="29"/>
        <v>219.262</v>
      </c>
      <c r="T26" s="97">
        <f t="shared" si="29"/>
        <v>228.962</v>
      </c>
      <c r="U26" s="97">
        <f t="shared" si="29"/>
        <v>194.126</v>
      </c>
      <c r="V26" s="97">
        <f t="shared" si="29"/>
        <v>205.005</v>
      </c>
      <c r="W26" s="97">
        <f>W10+W25</f>
        <v>205.7</v>
      </c>
      <c r="X26" s="97">
        <f>X10+X25</f>
        <v>197.32999999999998</v>
      </c>
      <c r="Y26" s="97">
        <f aca="true" t="shared" si="52" ref="Y26:AF28">Y10+Y25</f>
        <v>177.233</v>
      </c>
      <c r="Z26" s="97">
        <f t="shared" si="52"/>
        <v>163.435</v>
      </c>
      <c r="AA26" s="97">
        <f t="shared" si="52"/>
        <v>189.98700000000002</v>
      </c>
      <c r="AB26" s="97">
        <f t="shared" si="52"/>
        <v>251.608</v>
      </c>
      <c r="AC26" s="97">
        <f t="shared" si="52"/>
        <v>285.693</v>
      </c>
      <c r="AD26" s="97">
        <f t="shared" si="52"/>
        <v>369.438</v>
      </c>
      <c r="AE26" s="97">
        <f t="shared" si="52"/>
        <v>357.475</v>
      </c>
      <c r="AF26" s="97">
        <f t="shared" si="52"/>
        <v>246.5556397186129</v>
      </c>
      <c r="AG26" s="77">
        <f t="shared" si="31"/>
        <v>13.527472527472517</v>
      </c>
      <c r="AH26" s="77">
        <f t="shared" si="32"/>
        <v>10.844255154389716</v>
      </c>
      <c r="AI26" s="77">
        <f t="shared" si="33"/>
        <v>-0.32310685580352705</v>
      </c>
      <c r="AJ26" s="77">
        <f t="shared" si="34"/>
        <v>-7.2596527870254235</v>
      </c>
      <c r="AK26" s="77">
        <f t="shared" si="35"/>
        <v>-13.416993523325853</v>
      </c>
      <c r="AL26" s="77">
        <f t="shared" si="36"/>
        <v>6.554651188164186</v>
      </c>
      <c r="AM26" s="77">
        <f t="shared" si="37"/>
        <v>9.999836168975303</v>
      </c>
      <c r="AN26" s="77">
        <f t="shared" si="38"/>
        <v>-15.069497968864606</v>
      </c>
      <c r="AO26" s="77">
        <f t="shared" si="39"/>
        <v>-3.873352126507574</v>
      </c>
      <c r="AP26" s="77">
        <f t="shared" si="40"/>
        <v>4.423931187346639</v>
      </c>
      <c r="AQ26" s="77">
        <f t="shared" si="41"/>
        <v>-15.21475179287392</v>
      </c>
      <c r="AR26" s="77">
        <f t="shared" si="42"/>
        <v>5.6040921875482885</v>
      </c>
      <c r="AS26" s="77">
        <f t="shared" si="43"/>
        <v>0.3390161215580075</v>
      </c>
      <c r="AT26" s="77">
        <f t="shared" si="44"/>
        <v>-4.06903257170637</v>
      </c>
      <c r="AU26" s="77">
        <f t="shared" si="45"/>
        <v>-10.184462575381332</v>
      </c>
      <c r="AV26" s="77">
        <f t="shared" si="46"/>
        <v>-7.78523186991136</v>
      </c>
      <c r="AW26" s="77">
        <f t="shared" si="47"/>
        <v>16.246214091228943</v>
      </c>
      <c r="AX26" s="77">
        <f t="shared" si="48"/>
        <v>32.4343244537784</v>
      </c>
      <c r="AY26" s="77">
        <f t="shared" si="49"/>
        <v>13.54686655432259</v>
      </c>
      <c r="AZ26" s="77">
        <f t="shared" si="50"/>
        <v>29.312933813569114</v>
      </c>
      <c r="BA26" s="77">
        <f t="shared" si="51"/>
        <v>-3.2381617483853766</v>
      </c>
      <c r="BB26" s="77">
        <f>(AF26-AE26)/AE26*100</f>
        <v>-31.028564313976396</v>
      </c>
    </row>
    <row r="27" spans="1:54" s="78" customFormat="1" ht="15.75">
      <c r="A27" s="96" t="s">
        <v>42</v>
      </c>
      <c r="B27" s="97">
        <f>B11+B26</f>
        <v>389.99300000000005</v>
      </c>
      <c r="C27" s="97">
        <f t="shared" si="29"/>
        <v>170.25900000000001</v>
      </c>
      <c r="D27" s="97">
        <f t="shared" si="29"/>
        <v>409.1</v>
      </c>
      <c r="E27" s="97">
        <f t="shared" si="29"/>
        <v>428.70000000000005</v>
      </c>
      <c r="F27" s="97">
        <f t="shared" si="29"/>
        <v>395</v>
      </c>
      <c r="G27" s="97">
        <f t="shared" si="29"/>
        <v>429</v>
      </c>
      <c r="H27" s="97">
        <f t="shared" si="29"/>
        <v>466.7</v>
      </c>
      <c r="I27" s="97">
        <f t="shared" si="29"/>
        <v>430.935</v>
      </c>
      <c r="J27" s="97">
        <f t="shared" si="29"/>
        <v>406.952</v>
      </c>
      <c r="K27" s="97">
        <f t="shared" si="29"/>
        <v>438.351</v>
      </c>
      <c r="L27" s="97">
        <f t="shared" si="29"/>
        <v>508.068</v>
      </c>
      <c r="M27" s="97">
        <f t="shared" si="29"/>
        <v>522.586</v>
      </c>
      <c r="N27" s="97">
        <f t="shared" si="29"/>
        <v>445.123</v>
      </c>
      <c r="O27" s="97">
        <f t="shared" si="29"/>
        <v>399.02599999999995</v>
      </c>
      <c r="P27" s="97">
        <f t="shared" si="29"/>
        <v>435.405</v>
      </c>
      <c r="Q27" s="97">
        <f t="shared" si="29"/>
        <v>452.13</v>
      </c>
      <c r="R27" s="97">
        <f>R11+R26</f>
        <v>434.645</v>
      </c>
      <c r="S27" s="97">
        <f t="shared" si="29"/>
        <v>408.572</v>
      </c>
      <c r="T27" s="97">
        <f t="shared" si="29"/>
        <v>411.053</v>
      </c>
      <c r="U27" s="97">
        <f t="shared" si="29"/>
        <v>375.521</v>
      </c>
      <c r="V27" s="97">
        <f t="shared" si="29"/>
        <v>344.663</v>
      </c>
      <c r="W27" s="97">
        <f t="shared" si="29"/>
        <v>405.462</v>
      </c>
      <c r="X27" s="97">
        <f aca="true" t="shared" si="53" ref="X27:X35">X11+X26</f>
        <v>386.97799999999995</v>
      </c>
      <c r="Y27" s="97">
        <f t="shared" si="52"/>
        <v>339.672</v>
      </c>
      <c r="Z27" s="97">
        <f t="shared" si="52"/>
        <v>344.433</v>
      </c>
      <c r="AA27" s="97">
        <f t="shared" si="52"/>
        <v>391.482</v>
      </c>
      <c r="AB27" s="97">
        <f t="shared" si="52"/>
        <v>477.183</v>
      </c>
      <c r="AC27" s="97">
        <f t="shared" si="52"/>
        <v>572.024</v>
      </c>
      <c r="AD27" s="97">
        <f t="shared" si="52"/>
        <v>683.5809999999999</v>
      </c>
      <c r="AE27" s="97">
        <f t="shared" si="52"/>
        <v>686.7830280590692</v>
      </c>
      <c r="AF27" s="97" t="s">
        <v>118</v>
      </c>
      <c r="AG27" s="77">
        <f t="shared" si="31"/>
        <v>7.715651968782559</v>
      </c>
      <c r="AH27" s="77">
        <f t="shared" si="32"/>
        <v>15.90437799845329</v>
      </c>
      <c r="AI27" s="77">
        <f t="shared" si="33"/>
        <v>2.8574915168835724</v>
      </c>
      <c r="AJ27" s="77">
        <f t="shared" si="34"/>
        <v>-14.823014776515256</v>
      </c>
      <c r="AK27" s="77">
        <f t="shared" si="35"/>
        <v>-10.356013955693154</v>
      </c>
      <c r="AL27" s="77">
        <f t="shared" si="36"/>
        <v>9.116949772696522</v>
      </c>
      <c r="AM27" s="77">
        <f t="shared" si="37"/>
        <v>3.841251248837295</v>
      </c>
      <c r="AN27" s="77">
        <f t="shared" si="38"/>
        <v>-3.8672505695264667</v>
      </c>
      <c r="AO27" s="77">
        <f t="shared" si="39"/>
        <v>-5.998688584937128</v>
      </c>
      <c r="AP27" s="77">
        <f t="shared" si="40"/>
        <v>0.6072369129553652</v>
      </c>
      <c r="AQ27" s="77">
        <f t="shared" si="41"/>
        <v>-8.644140779899425</v>
      </c>
      <c r="AR27" s="77">
        <f t="shared" si="42"/>
        <v>-8.217383315447073</v>
      </c>
      <c r="AS27" s="77">
        <f t="shared" si="43"/>
        <v>17.640129633874242</v>
      </c>
      <c r="AT27" s="77">
        <f t="shared" si="44"/>
        <v>-4.558750265129664</v>
      </c>
      <c r="AU27" s="77">
        <f t="shared" si="45"/>
        <v>-12.224467540790416</v>
      </c>
      <c r="AV27" s="77">
        <f t="shared" si="46"/>
        <v>1.4016462940719185</v>
      </c>
      <c r="AW27" s="77">
        <f t="shared" si="47"/>
        <v>13.659840956005967</v>
      </c>
      <c r="AX27" s="77">
        <f t="shared" si="48"/>
        <v>21.891427958373555</v>
      </c>
      <c r="AY27" s="77">
        <f t="shared" si="49"/>
        <v>19.87518415366851</v>
      </c>
      <c r="AZ27" s="77">
        <f t="shared" si="50"/>
        <v>19.502153755786452</v>
      </c>
      <c r="BA27" s="77">
        <f t="shared" si="51"/>
        <v>0.4684196984804047</v>
      </c>
      <c r="BB27" s="77" t="s">
        <v>118</v>
      </c>
    </row>
    <row r="28" spans="1:54" s="78" customFormat="1" ht="15.75">
      <c r="A28" s="96" t="s">
        <v>43</v>
      </c>
      <c r="B28" s="97">
        <f t="shared" si="29"/>
        <v>558.546</v>
      </c>
      <c r="C28" s="97">
        <f t="shared" si="29"/>
        <v>295.012</v>
      </c>
      <c r="D28" s="97">
        <f t="shared" si="29"/>
        <v>639.4000000000001</v>
      </c>
      <c r="E28" s="97">
        <f t="shared" si="29"/>
        <v>615.2</v>
      </c>
      <c r="F28" s="97">
        <f t="shared" si="29"/>
        <v>631</v>
      </c>
      <c r="G28" s="97">
        <f t="shared" si="29"/>
        <v>669</v>
      </c>
      <c r="H28" s="97">
        <f t="shared" si="29"/>
        <v>669.5</v>
      </c>
      <c r="I28" s="97">
        <f t="shared" si="29"/>
        <v>637.28</v>
      </c>
      <c r="J28" s="97">
        <f t="shared" si="29"/>
        <v>649.785</v>
      </c>
      <c r="K28" s="97">
        <f t="shared" si="29"/>
        <v>711.668</v>
      </c>
      <c r="L28" s="97">
        <f t="shared" si="29"/>
        <v>807.423</v>
      </c>
      <c r="M28" s="97">
        <f t="shared" si="29"/>
        <v>847.4870000000001</v>
      </c>
      <c r="N28" s="97">
        <f t="shared" si="29"/>
        <v>724.193</v>
      </c>
      <c r="O28" s="97">
        <f t="shared" si="29"/>
        <v>630.5529999999999</v>
      </c>
      <c r="P28" s="97">
        <f t="shared" si="29"/>
        <v>697.0509999999999</v>
      </c>
      <c r="Q28" s="97">
        <f t="shared" si="29"/>
        <v>736.262</v>
      </c>
      <c r="R28" s="97">
        <f>R12+R27</f>
        <v>718.1579999999999</v>
      </c>
      <c r="S28" s="97">
        <f t="shared" si="29"/>
        <v>681.63</v>
      </c>
      <c r="T28" s="97">
        <f t="shared" si="29"/>
        <v>682.6120000000001</v>
      </c>
      <c r="U28" s="97">
        <f t="shared" si="29"/>
        <v>622.067</v>
      </c>
      <c r="V28" s="97">
        <f t="shared" si="29"/>
        <v>602.677</v>
      </c>
      <c r="W28" s="97">
        <f t="shared" si="29"/>
        <v>672.9490000000001</v>
      </c>
      <c r="X28" s="97">
        <f t="shared" si="53"/>
        <v>663.759</v>
      </c>
      <c r="Y28" s="97">
        <f t="shared" si="52"/>
        <v>615.916</v>
      </c>
      <c r="Z28" s="97">
        <f t="shared" si="52"/>
        <v>637.614</v>
      </c>
      <c r="AA28" s="97">
        <f t="shared" si="52"/>
        <v>698.931</v>
      </c>
      <c r="AB28" s="97">
        <f t="shared" si="52"/>
        <v>842.126</v>
      </c>
      <c r="AC28" s="97">
        <f t="shared" si="52"/>
        <v>990.7560000000001</v>
      </c>
      <c r="AD28" s="97">
        <f t="shared" si="52"/>
        <v>1134.076</v>
      </c>
      <c r="AE28" s="97">
        <f t="shared" si="52"/>
        <v>1121.3610280590692</v>
      </c>
      <c r="AF28" s="97" t="s">
        <v>118</v>
      </c>
      <c r="AG28" s="77">
        <f t="shared" si="31"/>
        <v>9.5236116561632</v>
      </c>
      <c r="AH28" s="77">
        <f t="shared" si="32"/>
        <v>13.45500992035612</v>
      </c>
      <c r="AI28" s="77">
        <f t="shared" si="33"/>
        <v>4.961959220879277</v>
      </c>
      <c r="AJ28" s="77">
        <f t="shared" si="34"/>
        <v>-14.548187759812256</v>
      </c>
      <c r="AK28" s="77">
        <f t="shared" si="35"/>
        <v>-12.9302547801484</v>
      </c>
      <c r="AL28" s="77">
        <f t="shared" si="36"/>
        <v>10.545981067412265</v>
      </c>
      <c r="AM28" s="77">
        <f t="shared" si="37"/>
        <v>5.625269886995358</v>
      </c>
      <c r="AN28" s="77">
        <f t="shared" si="38"/>
        <v>-2.4589072911545133</v>
      </c>
      <c r="AO28" s="77">
        <f t="shared" si="39"/>
        <v>-5.086345901598243</v>
      </c>
      <c r="AP28" s="77">
        <f t="shared" si="40"/>
        <v>0.14406642900108335</v>
      </c>
      <c r="AQ28" s="77">
        <f t="shared" si="41"/>
        <v>-8.869606745852705</v>
      </c>
      <c r="AR28" s="77">
        <f t="shared" si="42"/>
        <v>-3.117027587060556</v>
      </c>
      <c r="AS28" s="77">
        <f t="shared" si="43"/>
        <v>11.659977068977254</v>
      </c>
      <c r="AT28" s="77">
        <f t="shared" si="44"/>
        <v>-1.365630976493026</v>
      </c>
      <c r="AU28" s="77">
        <f t="shared" si="45"/>
        <v>-7.207887200022895</v>
      </c>
      <c r="AV28" s="77">
        <f t="shared" si="46"/>
        <v>3.522882990537667</v>
      </c>
      <c r="AW28" s="77">
        <f t="shared" si="47"/>
        <v>9.616633260875702</v>
      </c>
      <c r="AX28" s="77">
        <f t="shared" si="48"/>
        <v>20.48771624094509</v>
      </c>
      <c r="AY28" s="77">
        <f t="shared" si="49"/>
        <v>17.649377884069615</v>
      </c>
      <c r="AZ28" s="77">
        <f t="shared" si="50"/>
        <v>14.465721126089564</v>
      </c>
      <c r="BA28" s="77">
        <f t="shared" si="51"/>
        <v>-1.1211745897921135</v>
      </c>
      <c r="BB28" s="77" t="s">
        <v>118</v>
      </c>
    </row>
    <row r="29" spans="1:54" s="78" customFormat="1" ht="15.75">
      <c r="A29" s="96" t="s">
        <v>44</v>
      </c>
      <c r="B29" s="97">
        <f t="shared" si="29"/>
        <v>715.796</v>
      </c>
      <c r="C29" s="97">
        <f t="shared" si="29"/>
        <v>440.22900000000004</v>
      </c>
      <c r="D29" s="97">
        <f t="shared" si="29"/>
        <v>856.4000000000001</v>
      </c>
      <c r="E29" s="97">
        <f t="shared" si="29"/>
        <v>787.4000000000001</v>
      </c>
      <c r="F29" s="97">
        <f t="shared" si="29"/>
        <v>854</v>
      </c>
      <c r="G29" s="97">
        <f t="shared" si="29"/>
        <v>891</v>
      </c>
      <c r="H29" s="97">
        <f t="shared" si="29"/>
        <v>864.5</v>
      </c>
      <c r="I29" s="97">
        <f t="shared" si="29"/>
        <v>856.74</v>
      </c>
      <c r="J29" s="97">
        <f t="shared" si="29"/>
        <v>898.211</v>
      </c>
      <c r="K29" s="97">
        <f t="shared" si="29"/>
        <v>988.547</v>
      </c>
      <c r="L29" s="97">
        <f t="shared" si="29"/>
        <v>1109.434</v>
      </c>
      <c r="M29" s="97">
        <f t="shared" si="29"/>
        <v>1170.3220000000001</v>
      </c>
      <c r="N29" s="97">
        <f t="shared" si="29"/>
        <v>1017.385</v>
      </c>
      <c r="O29" s="97">
        <f t="shared" si="29"/>
        <v>892.6529999999999</v>
      </c>
      <c r="P29" s="97">
        <f t="shared" si="29"/>
        <v>961.8499999999999</v>
      </c>
      <c r="Q29" s="97">
        <f t="shared" si="29"/>
        <v>1018.914</v>
      </c>
      <c r="R29" s="97">
        <f>R13+R28</f>
        <v>998.3219999999999</v>
      </c>
      <c r="S29" s="97">
        <f t="shared" si="29"/>
        <v>964.095</v>
      </c>
      <c r="T29" s="97">
        <f t="shared" si="29"/>
        <v>989.8490000000002</v>
      </c>
      <c r="U29" s="97">
        <f t="shared" si="29"/>
        <v>882.998</v>
      </c>
      <c r="V29" s="97">
        <f t="shared" si="29"/>
        <v>877.957</v>
      </c>
      <c r="W29" s="97">
        <f t="shared" si="29"/>
        <v>973.7660000000001</v>
      </c>
      <c r="X29" s="97">
        <f t="shared" si="53"/>
        <v>993.736</v>
      </c>
      <c r="Y29" s="97">
        <f aca="true" t="shared" si="54" ref="Y29:AE35">Y13+Y28</f>
        <v>924.135</v>
      </c>
      <c r="Z29" s="97">
        <f t="shared" si="54"/>
        <v>979.835</v>
      </c>
      <c r="AA29" s="97">
        <f t="shared" si="54"/>
        <v>1035.8980000000001</v>
      </c>
      <c r="AB29" s="97">
        <f t="shared" si="54"/>
        <v>1255.24</v>
      </c>
      <c r="AC29" s="97">
        <f t="shared" si="54"/>
        <v>1463.2060000000001</v>
      </c>
      <c r="AD29" s="97">
        <f t="shared" si="54"/>
        <v>1645.149</v>
      </c>
      <c r="AE29" s="97">
        <f t="shared" si="54"/>
        <v>1631.0230280590692</v>
      </c>
      <c r="AF29" s="97">
        <f>AF26+AF13</f>
        <v>255.6746397186129</v>
      </c>
      <c r="AG29" s="77">
        <f t="shared" si="31"/>
        <v>10.05732506059267</v>
      </c>
      <c r="AH29" s="77">
        <f t="shared" si="32"/>
        <v>12.228755941801445</v>
      </c>
      <c r="AI29" s="77">
        <f t="shared" si="33"/>
        <v>5.488203894959065</v>
      </c>
      <c r="AJ29" s="77">
        <f t="shared" si="34"/>
        <v>-13.067941985197246</v>
      </c>
      <c r="AK29" s="77">
        <f t="shared" si="35"/>
        <v>-12.260058876433218</v>
      </c>
      <c r="AL29" s="77">
        <f t="shared" si="36"/>
        <v>7.751836379869895</v>
      </c>
      <c r="AM29" s="77">
        <f t="shared" si="37"/>
        <v>5.932733794250671</v>
      </c>
      <c r="AN29" s="77">
        <f t="shared" si="38"/>
        <v>-2.0209752736737445</v>
      </c>
      <c r="AO29" s="77">
        <f t="shared" si="39"/>
        <v>-3.4284529440400857</v>
      </c>
      <c r="AP29" s="77">
        <f t="shared" si="40"/>
        <v>2.6713135116352777</v>
      </c>
      <c r="AQ29" s="77">
        <f t="shared" si="41"/>
        <v>-10.794676763829644</v>
      </c>
      <c r="AR29" s="77">
        <f t="shared" si="42"/>
        <v>-0.5708959703193046</v>
      </c>
      <c r="AS29" s="77">
        <f t="shared" si="43"/>
        <v>10.912721238056088</v>
      </c>
      <c r="AT29" s="77">
        <f t="shared" si="44"/>
        <v>2.0508007057136837</v>
      </c>
      <c r="AU29" s="77">
        <f t="shared" si="45"/>
        <v>-7.003972886158899</v>
      </c>
      <c r="AV29" s="77">
        <f t="shared" si="46"/>
        <v>6.027257922273266</v>
      </c>
      <c r="AW29" s="77">
        <f t="shared" si="47"/>
        <v>5.721677629396797</v>
      </c>
      <c r="AX29" s="77">
        <f t="shared" si="48"/>
        <v>21.17409242994965</v>
      </c>
      <c r="AY29" s="77">
        <f t="shared" si="49"/>
        <v>16.567827666422367</v>
      </c>
      <c r="AZ29" s="77">
        <f t="shared" si="50"/>
        <v>12.434544418215873</v>
      </c>
      <c r="BA29" s="77">
        <f t="shared" si="51"/>
        <v>-0.858643924710202</v>
      </c>
      <c r="BB29" s="77">
        <f>(AF29-AE29)/AE29*100</f>
        <v>-84.3242777495994</v>
      </c>
    </row>
    <row r="30" spans="1:54" s="78" customFormat="1" ht="15.75">
      <c r="A30" s="96" t="s">
        <v>45</v>
      </c>
      <c r="B30" s="97">
        <f t="shared" si="29"/>
        <v>920.133</v>
      </c>
      <c r="C30" s="97">
        <f t="shared" si="29"/>
        <v>632.229</v>
      </c>
      <c r="D30" s="97">
        <f t="shared" si="29"/>
        <v>1109.5</v>
      </c>
      <c r="E30" s="97">
        <f t="shared" si="29"/>
        <v>1011.9000000000001</v>
      </c>
      <c r="F30" s="97">
        <f t="shared" si="29"/>
        <v>1131</v>
      </c>
      <c r="G30" s="97">
        <f t="shared" si="29"/>
        <v>1169</v>
      </c>
      <c r="H30" s="97">
        <f t="shared" si="29"/>
        <v>1108.9</v>
      </c>
      <c r="I30" s="97">
        <f t="shared" si="29"/>
        <v>1132.275</v>
      </c>
      <c r="J30" s="97">
        <f t="shared" si="29"/>
        <v>1208.194</v>
      </c>
      <c r="K30" s="97">
        <f t="shared" si="29"/>
        <v>1310.588</v>
      </c>
      <c r="L30" s="97">
        <f t="shared" si="29"/>
        <v>1471.733</v>
      </c>
      <c r="M30" s="97">
        <f t="shared" si="29"/>
        <v>1543.707</v>
      </c>
      <c r="N30" s="97">
        <f t="shared" si="29"/>
        <v>1344.789</v>
      </c>
      <c r="O30" s="97">
        <f t="shared" si="29"/>
        <v>1210.7959999999998</v>
      </c>
      <c r="P30" s="97">
        <f t="shared" si="29"/>
        <v>1267.828</v>
      </c>
      <c r="Q30" s="97">
        <f t="shared" si="29"/>
        <v>1357.886</v>
      </c>
      <c r="R30" s="97">
        <f>R14+R29</f>
        <v>1339.7649999999999</v>
      </c>
      <c r="S30" s="97">
        <f t="shared" si="29"/>
        <v>1316.518</v>
      </c>
      <c r="T30" s="97">
        <f t="shared" si="29"/>
        <v>1332.4030000000002</v>
      </c>
      <c r="U30" s="97">
        <f t="shared" si="29"/>
        <v>1187.124</v>
      </c>
      <c r="V30" s="97">
        <f t="shared" si="29"/>
        <v>1184.063</v>
      </c>
      <c r="W30" s="97">
        <f t="shared" si="29"/>
        <v>1332.8700000000001</v>
      </c>
      <c r="X30" s="97">
        <f t="shared" si="53"/>
        <v>1365.1889999999999</v>
      </c>
      <c r="Y30" s="97">
        <f t="shared" si="54"/>
        <v>1285.577</v>
      </c>
      <c r="Z30" s="97">
        <f t="shared" si="54"/>
        <v>1361.79</v>
      </c>
      <c r="AA30" s="97">
        <f t="shared" si="54"/>
        <v>1450.4250000000002</v>
      </c>
      <c r="AB30" s="97">
        <f t="shared" si="54"/>
        <v>1737.372</v>
      </c>
      <c r="AC30" s="97">
        <f t="shared" si="54"/>
        <v>1994.236</v>
      </c>
      <c r="AD30" s="97">
        <f t="shared" si="54"/>
        <v>2184.7749999999996</v>
      </c>
      <c r="AE30" s="97">
        <f t="shared" si="54"/>
        <v>2181.994028059069</v>
      </c>
      <c r="AF30" s="97"/>
      <c r="AG30" s="77">
        <f t="shared" si="31"/>
        <v>8.47496345785528</v>
      </c>
      <c r="AH30" s="77">
        <f t="shared" si="32"/>
        <v>12.29562608539068</v>
      </c>
      <c r="AI30" s="77">
        <f t="shared" si="33"/>
        <v>4.890425097487123</v>
      </c>
      <c r="AJ30" s="77">
        <f t="shared" si="34"/>
        <v>-12.885735440728071</v>
      </c>
      <c r="AK30" s="77">
        <f t="shared" si="35"/>
        <v>-9.963867937646736</v>
      </c>
      <c r="AL30" s="77">
        <f t="shared" si="36"/>
        <v>4.710289759794397</v>
      </c>
      <c r="AM30" s="77">
        <f t="shared" si="37"/>
        <v>7.1033294737140995</v>
      </c>
      <c r="AN30" s="77">
        <f t="shared" si="38"/>
        <v>-1.3345008343852205</v>
      </c>
      <c r="AO30" s="77">
        <f t="shared" si="39"/>
        <v>-1.7351550458475813</v>
      </c>
      <c r="AP30" s="77">
        <f t="shared" si="40"/>
        <v>1.206591934177901</v>
      </c>
      <c r="AQ30" s="77">
        <f t="shared" si="41"/>
        <v>-10.903532940108976</v>
      </c>
      <c r="AR30" s="77">
        <f t="shared" si="42"/>
        <v>-0.25785006452568743</v>
      </c>
      <c r="AS30" s="77">
        <f t="shared" si="43"/>
        <v>12.567490074430163</v>
      </c>
      <c r="AT30" s="77">
        <f t="shared" si="44"/>
        <v>2.4247676067433233</v>
      </c>
      <c r="AU30" s="77">
        <f t="shared" si="45"/>
        <v>-5.8315735037419625</v>
      </c>
      <c r="AV30" s="77">
        <f t="shared" si="46"/>
        <v>5.928310789629868</v>
      </c>
      <c r="AW30" s="77">
        <f t="shared" si="47"/>
        <v>6.508712797127327</v>
      </c>
      <c r="AX30" s="77">
        <f t="shared" si="48"/>
        <v>19.783649619938974</v>
      </c>
      <c r="AY30" s="77">
        <f t="shared" si="49"/>
        <v>14.784628738117112</v>
      </c>
      <c r="AZ30" s="77">
        <f t="shared" si="50"/>
        <v>9.554486028734791</v>
      </c>
      <c r="BA30" s="77">
        <f t="shared" si="51"/>
        <v>-0.12728871123711197</v>
      </c>
      <c r="BB30" s="77"/>
    </row>
    <row r="31" spans="1:54" s="78" customFormat="1" ht="15.75">
      <c r="A31" s="96" t="s">
        <v>46</v>
      </c>
      <c r="B31" s="97">
        <f t="shared" si="29"/>
        <v>1118.058</v>
      </c>
      <c r="C31" s="97">
        <f t="shared" si="29"/>
        <v>836.229</v>
      </c>
      <c r="D31" s="97">
        <f t="shared" si="29"/>
        <v>1359.3</v>
      </c>
      <c r="E31" s="97">
        <f t="shared" si="29"/>
        <v>1256.7</v>
      </c>
      <c r="F31" s="97">
        <f t="shared" si="29"/>
        <v>1416</v>
      </c>
      <c r="G31" s="97">
        <f t="shared" si="29"/>
        <v>1432</v>
      </c>
      <c r="H31" s="97">
        <f t="shared" si="29"/>
        <v>1360.9</v>
      </c>
      <c r="I31" s="97">
        <f t="shared" si="29"/>
        <v>1426.162</v>
      </c>
      <c r="J31" s="97">
        <f t="shared" si="29"/>
        <v>1535.048</v>
      </c>
      <c r="K31" s="97">
        <f t="shared" si="29"/>
        <v>1651.676</v>
      </c>
      <c r="L31" s="97">
        <f t="shared" si="29"/>
        <v>1828.4189999999999</v>
      </c>
      <c r="M31" s="97">
        <f t="shared" si="29"/>
        <v>1915.2430000000002</v>
      </c>
      <c r="N31" s="97">
        <f t="shared" si="29"/>
        <v>1646.513</v>
      </c>
      <c r="O31" s="97">
        <f t="shared" si="29"/>
        <v>1536.1859999999997</v>
      </c>
      <c r="P31" s="97">
        <f t="shared" si="29"/>
        <v>1573.754</v>
      </c>
      <c r="Q31" s="97">
        <f t="shared" si="29"/>
        <v>1694.473</v>
      </c>
      <c r="R31" s="97">
        <f>R15+R30</f>
        <v>1654.637</v>
      </c>
      <c r="S31" s="97">
        <f t="shared" si="29"/>
        <v>1657.0520000000001</v>
      </c>
      <c r="T31" s="97">
        <f t="shared" si="29"/>
        <v>1660.5030000000002</v>
      </c>
      <c r="U31" s="97">
        <f t="shared" si="29"/>
        <v>1478.707</v>
      </c>
      <c r="V31" s="97">
        <f t="shared" si="29"/>
        <v>1488.3270000000002</v>
      </c>
      <c r="W31" s="97">
        <f t="shared" si="29"/>
        <v>1669.883</v>
      </c>
      <c r="X31" s="97">
        <f t="shared" si="53"/>
        <v>1728.7619999999997</v>
      </c>
      <c r="Y31" s="97">
        <f t="shared" si="54"/>
        <v>1637.792</v>
      </c>
      <c r="Z31" s="97">
        <f t="shared" si="54"/>
        <v>1734.876</v>
      </c>
      <c r="AA31" s="97">
        <f t="shared" si="54"/>
        <v>1842.6970000000001</v>
      </c>
      <c r="AB31" s="97">
        <f>AB15+AB30</f>
        <v>2196.017</v>
      </c>
      <c r="AC31" s="97">
        <f>AC15+AC30</f>
        <v>2517.887</v>
      </c>
      <c r="AD31" s="97">
        <f>AD15+AD30</f>
        <v>2719.6219999999994</v>
      </c>
      <c r="AE31" s="97">
        <f>AE15+AE30</f>
        <v>2735.8390280590693</v>
      </c>
      <c r="AF31" s="97"/>
      <c r="AG31" s="77">
        <f t="shared" si="31"/>
        <v>7.59767772734142</v>
      </c>
      <c r="AH31" s="77">
        <f t="shared" si="32"/>
        <v>10.70082752307353</v>
      </c>
      <c r="AI31" s="77">
        <f t="shared" si="33"/>
        <v>4.7485833389392855</v>
      </c>
      <c r="AJ31" s="77">
        <f t="shared" si="34"/>
        <v>-14.031117722398683</v>
      </c>
      <c r="AK31" s="77">
        <f t="shared" si="35"/>
        <v>-6.700645546072229</v>
      </c>
      <c r="AL31" s="77">
        <f t="shared" si="36"/>
        <v>2.445537194063754</v>
      </c>
      <c r="AM31" s="77">
        <f t="shared" si="37"/>
        <v>7.670766841577531</v>
      </c>
      <c r="AN31" s="77">
        <f t="shared" si="38"/>
        <v>-2.3509374301036376</v>
      </c>
      <c r="AO31" s="77">
        <f t="shared" si="39"/>
        <v>0.145953462904564</v>
      </c>
      <c r="AP31" s="77">
        <f t="shared" si="40"/>
        <v>0.2082614184708761</v>
      </c>
      <c r="AQ31" s="77">
        <f t="shared" si="41"/>
        <v>-10.94824881376306</v>
      </c>
      <c r="AR31" s="77">
        <f t="shared" si="42"/>
        <v>0.6505683681757182</v>
      </c>
      <c r="AS31" s="77">
        <f t="shared" si="43"/>
        <v>12.198663331378103</v>
      </c>
      <c r="AT31" s="77">
        <f t="shared" si="44"/>
        <v>3.5259356493837997</v>
      </c>
      <c r="AU31" s="77">
        <f t="shared" si="45"/>
        <v>-5.262147131878177</v>
      </c>
      <c r="AV31" s="77">
        <f t="shared" si="46"/>
        <v>5.927736855473715</v>
      </c>
      <c r="AW31" s="77">
        <f t="shared" si="47"/>
        <v>6.214911036869502</v>
      </c>
      <c r="AX31" s="77">
        <f t="shared" si="48"/>
        <v>19.174069312534815</v>
      </c>
      <c r="AY31" s="77">
        <f t="shared" si="49"/>
        <v>14.656990360275005</v>
      </c>
      <c r="AZ31" s="77">
        <f t="shared" si="50"/>
        <v>8.012075204328042</v>
      </c>
      <c r="BA31" s="77">
        <f t="shared" si="51"/>
        <v>0.5962971346411338</v>
      </c>
      <c r="BB31" s="77"/>
    </row>
    <row r="32" spans="1:54" s="78" customFormat="1" ht="15.75">
      <c r="A32" s="96" t="s">
        <v>47</v>
      </c>
      <c r="B32" s="97">
        <f t="shared" si="29"/>
        <v>1293.007</v>
      </c>
      <c r="C32" s="97">
        <f t="shared" si="29"/>
        <v>1026.329</v>
      </c>
      <c r="D32" s="97">
        <f t="shared" si="29"/>
        <v>1603.3</v>
      </c>
      <c r="E32" s="97">
        <f t="shared" si="29"/>
        <v>1479.2</v>
      </c>
      <c r="F32" s="97">
        <f t="shared" si="29"/>
        <v>1663</v>
      </c>
      <c r="G32" s="97">
        <f t="shared" si="29"/>
        <v>1686</v>
      </c>
      <c r="H32" s="97">
        <f t="shared" si="29"/>
        <v>1581.8000000000002</v>
      </c>
      <c r="I32" s="97">
        <f t="shared" si="29"/>
        <v>1668.787</v>
      </c>
      <c r="J32" s="97">
        <f t="shared" si="29"/>
        <v>1805.3310000000001</v>
      </c>
      <c r="K32" s="97">
        <f t="shared" si="29"/>
        <v>1961.174</v>
      </c>
      <c r="L32" s="97">
        <f t="shared" si="29"/>
        <v>2158.383</v>
      </c>
      <c r="M32" s="97">
        <f t="shared" si="29"/>
        <v>2244.643</v>
      </c>
      <c r="N32" s="97">
        <f t="shared" si="29"/>
        <v>1953.244</v>
      </c>
      <c r="O32" s="97">
        <f t="shared" si="29"/>
        <v>1823.5439999999996</v>
      </c>
      <c r="P32" s="97">
        <f t="shared" si="29"/>
        <v>1877.2599999999998</v>
      </c>
      <c r="Q32" s="97">
        <f t="shared" si="29"/>
        <v>1997.306</v>
      </c>
      <c r="R32" s="97">
        <f t="shared" si="29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29"/>
        <v>1777.4530000000002</v>
      </c>
      <c r="W32" s="97">
        <f t="shared" si="29"/>
        <v>1974.143</v>
      </c>
      <c r="X32" s="97">
        <f t="shared" si="53"/>
        <v>2064.1139999999996</v>
      </c>
      <c r="Y32" s="97">
        <f t="shared" si="54"/>
        <v>1995.445</v>
      </c>
      <c r="Z32" s="97">
        <f t="shared" si="54"/>
        <v>2051.478</v>
      </c>
      <c r="AA32" s="97">
        <f t="shared" si="54"/>
        <v>2203.596</v>
      </c>
      <c r="AB32" s="97">
        <f t="shared" si="54"/>
        <v>2617.218</v>
      </c>
      <c r="AC32" s="97">
        <f t="shared" si="54"/>
        <v>3001.603</v>
      </c>
      <c r="AD32" s="97">
        <f t="shared" si="54"/>
        <v>3239.7599999999993</v>
      </c>
      <c r="AE32" s="97">
        <f t="shared" si="54"/>
        <v>3260.546028059069</v>
      </c>
      <c r="AF32" s="97"/>
      <c r="AG32" s="77">
        <f t="shared" si="31"/>
        <v>8.632378217623241</v>
      </c>
      <c r="AH32" s="77">
        <f t="shared" si="32"/>
        <v>10.055660538024664</v>
      </c>
      <c r="AI32" s="77">
        <f t="shared" si="33"/>
        <v>3.996510350572638</v>
      </c>
      <c r="AJ32" s="77">
        <f t="shared" si="34"/>
        <v>-12.981975307431966</v>
      </c>
      <c r="AK32" s="77">
        <f t="shared" si="35"/>
        <v>-6.640235423736117</v>
      </c>
      <c r="AL32" s="77">
        <f t="shared" si="36"/>
        <v>2.9456925634917575</v>
      </c>
      <c r="AM32" s="77">
        <f t="shared" si="37"/>
        <v>6.394745533383777</v>
      </c>
      <c r="AN32" s="77">
        <f t="shared" si="38"/>
        <v>-2.309961518164977</v>
      </c>
      <c r="AO32" s="77">
        <f t="shared" si="39"/>
        <v>1.0926782867091556</v>
      </c>
      <c r="AP32" s="77">
        <f t="shared" si="40"/>
        <v>-0.33652912639816596</v>
      </c>
      <c r="AQ32" s="77">
        <f t="shared" si="41"/>
        <v>-10.73153560468214</v>
      </c>
      <c r="AR32" s="77">
        <f t="shared" si="42"/>
        <v>1.2860101944002018</v>
      </c>
      <c r="AS32" s="77">
        <f t="shared" si="43"/>
        <v>11.065834089565227</v>
      </c>
      <c r="AT32" s="77">
        <f t="shared" si="44"/>
        <v>4.557471267278994</v>
      </c>
      <c r="AU32" s="77">
        <f t="shared" si="45"/>
        <v>-3.3268026862857214</v>
      </c>
      <c r="AV32" s="77">
        <f t="shared" si="46"/>
        <v>2.8080453232236486</v>
      </c>
      <c r="AW32" s="77">
        <f t="shared" si="47"/>
        <v>7.4150441779049014</v>
      </c>
      <c r="AX32" s="77">
        <f t="shared" si="48"/>
        <v>18.770319060299613</v>
      </c>
      <c r="AY32" s="77">
        <f t="shared" si="49"/>
        <v>14.6867780979651</v>
      </c>
      <c r="AZ32" s="77">
        <f t="shared" si="50"/>
        <v>7.9343270912242305</v>
      </c>
      <c r="BA32" s="77">
        <f t="shared" si="51"/>
        <v>0.6415916012010103</v>
      </c>
      <c r="BB32" s="77"/>
    </row>
    <row r="33" spans="1:54" s="78" customFormat="1" ht="15.75">
      <c r="A33" s="96" t="s">
        <v>48</v>
      </c>
      <c r="B33" s="97">
        <f t="shared" si="29"/>
        <v>1440.135</v>
      </c>
      <c r="C33" s="97">
        <f t="shared" si="29"/>
        <v>1198.629</v>
      </c>
      <c r="D33" s="97">
        <f t="shared" si="29"/>
        <v>1804</v>
      </c>
      <c r="E33" s="97">
        <f t="shared" si="29"/>
        <v>1684.5</v>
      </c>
      <c r="F33" s="97">
        <f t="shared" si="29"/>
        <v>1894</v>
      </c>
      <c r="G33" s="97">
        <f t="shared" si="29"/>
        <v>1917</v>
      </c>
      <c r="H33" s="97">
        <f t="shared" si="29"/>
        <v>1776.3000000000002</v>
      </c>
      <c r="I33" s="97">
        <f t="shared" si="29"/>
        <v>1893.1580000000001</v>
      </c>
      <c r="J33" s="97">
        <f t="shared" si="29"/>
        <v>2034.2120000000002</v>
      </c>
      <c r="K33" s="97">
        <f t="shared" si="29"/>
        <v>2231.906</v>
      </c>
      <c r="L33" s="97">
        <f t="shared" si="29"/>
        <v>2458.9799999999996</v>
      </c>
      <c r="M33" s="97">
        <f t="shared" si="29"/>
        <v>2514.387</v>
      </c>
      <c r="N33" s="97">
        <f t="shared" si="29"/>
        <v>2229.084</v>
      </c>
      <c r="O33" s="97">
        <f t="shared" si="29"/>
        <v>2095.5239999999994</v>
      </c>
      <c r="P33" s="97">
        <f t="shared" si="29"/>
        <v>2156.236</v>
      </c>
      <c r="Q33" s="97">
        <f t="shared" si="29"/>
        <v>2289.579</v>
      </c>
      <c r="R33" s="97">
        <f t="shared" si="29"/>
        <v>2234.2149999999997</v>
      </c>
      <c r="S33" s="97">
        <f>S17+S32</f>
        <v>2247.592</v>
      </c>
      <c r="T33" s="97">
        <f aca="true" t="shared" si="55" ref="T33:U35">T17+T32</f>
        <v>2233.717</v>
      </c>
      <c r="U33" s="97">
        <f t="shared" si="55"/>
        <v>1985.3160000000003</v>
      </c>
      <c r="V33" s="97">
        <f t="shared" si="29"/>
        <v>2019.1510000000003</v>
      </c>
      <c r="W33" s="97">
        <f t="shared" si="29"/>
        <v>2234.006</v>
      </c>
      <c r="X33" s="97">
        <f t="shared" si="53"/>
        <v>2326.1109999999994</v>
      </c>
      <c r="Y33" s="97">
        <f t="shared" si="54"/>
        <v>2269.032</v>
      </c>
      <c r="Z33" s="97">
        <f t="shared" si="54"/>
        <v>2302.931</v>
      </c>
      <c r="AA33" s="97">
        <f t="shared" si="54"/>
        <v>2472.959</v>
      </c>
      <c r="AB33" s="97">
        <f t="shared" si="54"/>
        <v>2974.412</v>
      </c>
      <c r="AC33" s="97">
        <f t="shared" si="54"/>
        <v>3408.473</v>
      </c>
      <c r="AD33" s="97">
        <f t="shared" si="54"/>
        <v>3673.3769999999995</v>
      </c>
      <c r="AE33" s="97">
        <f>AE17+AE32</f>
        <v>3697.055028059069</v>
      </c>
      <c r="AF33" s="97"/>
      <c r="AG33" s="77">
        <f t="shared" si="31"/>
        <v>9.718456090122354</v>
      </c>
      <c r="AH33" s="77">
        <f t="shared" si="32"/>
        <v>10.17399478293439</v>
      </c>
      <c r="AI33" s="77">
        <f t="shared" si="33"/>
        <v>2.253251348119977</v>
      </c>
      <c r="AJ33" s="77">
        <f t="shared" si="34"/>
        <v>-11.346821312709633</v>
      </c>
      <c r="AK33" s="77">
        <f t="shared" si="35"/>
        <v>-5.991698832345501</v>
      </c>
      <c r="AL33" s="77">
        <f t="shared" si="36"/>
        <v>2.8972228425921376</v>
      </c>
      <c r="AM33" s="77">
        <f t="shared" si="37"/>
        <v>6.184063340005468</v>
      </c>
      <c r="AN33" s="77">
        <f t="shared" si="38"/>
        <v>-2.418086469171864</v>
      </c>
      <c r="AO33" s="77">
        <f t="shared" si="39"/>
        <v>0.5987337834541622</v>
      </c>
      <c r="AP33" s="77">
        <f t="shared" si="40"/>
        <v>-0.6173273441087171</v>
      </c>
      <c r="AQ33" s="77">
        <f t="shared" si="41"/>
        <v>-11.12052242965424</v>
      </c>
      <c r="AR33" s="77">
        <f t="shared" si="42"/>
        <v>1.7042626967193146</v>
      </c>
      <c r="AS33" s="77">
        <f t="shared" si="43"/>
        <v>10.64085845981799</v>
      </c>
      <c r="AT33" s="77">
        <f t="shared" si="44"/>
        <v>4.122862695981997</v>
      </c>
      <c r="AU33" s="77">
        <f t="shared" si="45"/>
        <v>-2.453838187429546</v>
      </c>
      <c r="AV33" s="77">
        <f t="shared" si="46"/>
        <v>1.4939851002542002</v>
      </c>
      <c r="AW33" s="77">
        <f t="shared" si="47"/>
        <v>7.383113085020774</v>
      </c>
      <c r="AX33" s="77">
        <f t="shared" si="48"/>
        <v>20.277448999356643</v>
      </c>
      <c r="AY33" s="77">
        <f t="shared" si="49"/>
        <v>14.593170011417389</v>
      </c>
      <c r="AZ33" s="77">
        <f t="shared" si="50"/>
        <v>7.771926020831016</v>
      </c>
      <c r="BA33" s="77">
        <f t="shared" si="51"/>
        <v>0.6445847529145436</v>
      </c>
      <c r="BB33" s="77"/>
    </row>
    <row r="34" spans="1:54" s="78" customFormat="1" ht="15.75">
      <c r="A34" s="96" t="s">
        <v>49</v>
      </c>
      <c r="B34" s="97">
        <f t="shared" si="29"/>
        <v>1499.658</v>
      </c>
      <c r="C34" s="97">
        <f t="shared" si="29"/>
        <v>1288.9289999999999</v>
      </c>
      <c r="D34" s="97">
        <f t="shared" si="29"/>
        <v>1915.5</v>
      </c>
      <c r="E34" s="97">
        <f t="shared" si="29"/>
        <v>1776</v>
      </c>
      <c r="F34" s="97">
        <f t="shared" si="29"/>
        <v>2000</v>
      </c>
      <c r="G34" s="97">
        <f t="shared" si="29"/>
        <v>2025</v>
      </c>
      <c r="H34" s="97">
        <f t="shared" si="29"/>
        <v>1868.8000000000002</v>
      </c>
      <c r="I34" s="97">
        <f t="shared" si="29"/>
        <v>2004.268</v>
      </c>
      <c r="J34" s="97">
        <f t="shared" si="29"/>
        <v>2139.985</v>
      </c>
      <c r="K34" s="97">
        <f t="shared" si="29"/>
        <v>2350.011</v>
      </c>
      <c r="L34" s="97">
        <f t="shared" si="29"/>
        <v>2592.4799999999996</v>
      </c>
      <c r="M34" s="97">
        <f t="shared" si="29"/>
        <v>2621.8410000000003</v>
      </c>
      <c r="N34" s="97">
        <f t="shared" si="29"/>
        <v>2340.411</v>
      </c>
      <c r="O34" s="97">
        <f t="shared" si="29"/>
        <v>2219.3239999999996</v>
      </c>
      <c r="P34" s="97">
        <f t="shared" si="29"/>
        <v>2270.2839999999997</v>
      </c>
      <c r="Q34" s="97">
        <f t="shared" si="29"/>
        <v>2394.4010000000003</v>
      </c>
      <c r="R34" s="97">
        <f t="shared" si="29"/>
        <v>2329.8969999999995</v>
      </c>
      <c r="S34" s="97">
        <f>S18+S33</f>
        <v>2342.333</v>
      </c>
      <c r="T34" s="97">
        <f t="shared" si="55"/>
        <v>2331.617</v>
      </c>
      <c r="U34" s="97">
        <f t="shared" si="55"/>
        <v>2074.9860000000003</v>
      </c>
      <c r="V34" s="97">
        <f t="shared" si="29"/>
        <v>2111.7940000000003</v>
      </c>
      <c r="W34" s="97">
        <f t="shared" si="29"/>
        <v>2326.884</v>
      </c>
      <c r="X34" s="97">
        <f t="shared" si="53"/>
        <v>2410.1309999999994</v>
      </c>
      <c r="Y34" s="97">
        <f t="shared" si="54"/>
        <v>2350.574</v>
      </c>
      <c r="Z34" s="97">
        <f t="shared" si="54"/>
        <v>2384.368</v>
      </c>
      <c r="AA34" s="97">
        <f t="shared" si="54"/>
        <v>2581.0519999999997</v>
      </c>
      <c r="AB34" s="97">
        <f t="shared" si="54"/>
        <v>3098.604</v>
      </c>
      <c r="AC34" s="97">
        <f t="shared" si="54"/>
        <v>3553.149</v>
      </c>
      <c r="AD34" s="97">
        <f t="shared" si="54"/>
        <v>3832.0619999999994</v>
      </c>
      <c r="AE34" s="97">
        <f>AE18+AE33</f>
        <v>3866.447028059069</v>
      </c>
      <c r="AF34" s="97"/>
      <c r="AG34" s="77">
        <f t="shared" si="31"/>
        <v>9.814367857718622</v>
      </c>
      <c r="AH34" s="77">
        <f t="shared" si="32"/>
        <v>10.317781491235555</v>
      </c>
      <c r="AI34" s="77">
        <f t="shared" si="33"/>
        <v>1.132544899092791</v>
      </c>
      <c r="AJ34" s="77">
        <f t="shared" si="34"/>
        <v>-10.73406053227485</v>
      </c>
      <c r="AK34" s="77">
        <f t="shared" si="35"/>
        <v>-5.173749397007638</v>
      </c>
      <c r="AL34" s="77">
        <f t="shared" si="36"/>
        <v>2.2961946971239913</v>
      </c>
      <c r="AM34" s="77">
        <f t="shared" si="37"/>
        <v>5.4670252708472</v>
      </c>
      <c r="AN34" s="77">
        <f t="shared" si="38"/>
        <v>-2.6939514308589416</v>
      </c>
      <c r="AO34" s="77">
        <f t="shared" si="39"/>
        <v>0.5337575008680902</v>
      </c>
      <c r="AP34" s="77">
        <f t="shared" si="40"/>
        <v>-0.45749259392237973</v>
      </c>
      <c r="AQ34" s="77">
        <f t="shared" si="41"/>
        <v>-11.006567545184302</v>
      </c>
      <c r="AR34" s="77">
        <f t="shared" si="42"/>
        <v>1.7738914864967759</v>
      </c>
      <c r="AS34" s="77">
        <f t="shared" si="43"/>
        <v>10.18517904681989</v>
      </c>
      <c r="AT34" s="77">
        <f t="shared" si="44"/>
        <v>3.577617105107061</v>
      </c>
      <c r="AU34" s="77">
        <f t="shared" si="45"/>
        <v>-2.4711104915043767</v>
      </c>
      <c r="AV34" s="77">
        <f t="shared" si="46"/>
        <v>1.4376913894223227</v>
      </c>
      <c r="AW34" s="77">
        <f t="shared" si="47"/>
        <v>8.248894465954908</v>
      </c>
      <c r="AX34" s="77">
        <f t="shared" si="48"/>
        <v>20.051978805541314</v>
      </c>
      <c r="AY34" s="77">
        <f t="shared" si="49"/>
        <v>14.669347874074909</v>
      </c>
      <c r="AZ34" s="77">
        <f t="shared" si="50"/>
        <v>7.849741173252221</v>
      </c>
      <c r="BA34" s="77">
        <f t="shared" si="51"/>
        <v>0.897298322915171</v>
      </c>
      <c r="BB34" s="77"/>
    </row>
    <row r="35" spans="1:54" s="89" customFormat="1" ht="15.75">
      <c r="A35" s="96" t="s">
        <v>50</v>
      </c>
      <c r="B35" s="100">
        <f t="shared" si="29"/>
        <v>1561.4789999999998</v>
      </c>
      <c r="C35" s="100">
        <f t="shared" si="29"/>
        <v>1385.129</v>
      </c>
      <c r="D35" s="100">
        <f t="shared" si="29"/>
        <v>1991</v>
      </c>
      <c r="E35" s="100">
        <f t="shared" si="29"/>
        <v>1841</v>
      </c>
      <c r="F35" s="100">
        <f t="shared" si="29"/>
        <v>2069</v>
      </c>
      <c r="G35" s="100">
        <f t="shared" si="29"/>
        <v>2100</v>
      </c>
      <c r="H35" s="100">
        <f t="shared" si="29"/>
        <v>1950.0000000000002</v>
      </c>
      <c r="I35" s="100">
        <f t="shared" si="29"/>
        <v>2088</v>
      </c>
      <c r="J35" s="100">
        <f t="shared" si="29"/>
        <v>2222.701</v>
      </c>
      <c r="K35" s="100">
        <f t="shared" si="29"/>
        <v>2434.285</v>
      </c>
      <c r="L35" s="100">
        <f t="shared" si="29"/>
        <v>2686.2019999999998</v>
      </c>
      <c r="M35" s="100">
        <f t="shared" si="29"/>
        <v>2696.7280000000005</v>
      </c>
      <c r="N35" s="100">
        <f t="shared" si="29"/>
        <v>2418.233</v>
      </c>
      <c r="O35" s="100">
        <f t="shared" si="29"/>
        <v>2303.2429999999995</v>
      </c>
      <c r="P35" s="100">
        <f t="shared" si="29"/>
        <v>2349.0069999999996</v>
      </c>
      <c r="Q35" s="100">
        <f t="shared" si="29"/>
        <v>2470.0570000000002</v>
      </c>
      <c r="R35" s="100">
        <f t="shared" si="29"/>
        <v>2400.9189999999994</v>
      </c>
      <c r="S35" s="100">
        <f>S19+S34</f>
        <v>2416.0750000000003</v>
      </c>
      <c r="T35" s="100">
        <f t="shared" si="55"/>
        <v>2403.744</v>
      </c>
      <c r="U35" s="100">
        <f t="shared" si="55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3"/>
        <v>2464.9029999999993</v>
      </c>
      <c r="Y35" s="100">
        <f t="shared" si="54"/>
        <v>2405.387</v>
      </c>
      <c r="Z35" s="100">
        <f t="shared" si="54"/>
        <v>2441.2309999999998</v>
      </c>
      <c r="AA35" s="100">
        <f t="shared" si="54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>AE19+AE34</f>
        <v>3976.777028059069</v>
      </c>
      <c r="AF35" s="100"/>
      <c r="AG35" s="88">
        <f t="shared" si="31"/>
        <v>9.519229082094254</v>
      </c>
      <c r="AH35" s="88">
        <f t="shared" si="32"/>
        <v>10.348706088235351</v>
      </c>
      <c r="AI35" s="88">
        <f t="shared" si="33"/>
        <v>0.39185437282828134</v>
      </c>
      <c r="AJ35" s="88">
        <f t="shared" si="34"/>
        <v>-10.327144598936203</v>
      </c>
      <c r="AK35" s="88">
        <f t="shared" si="35"/>
        <v>-4.755124919724472</v>
      </c>
      <c r="AL35" s="88">
        <f t="shared" si="36"/>
        <v>1.9869375484914156</v>
      </c>
      <c r="AM35" s="88">
        <f t="shared" si="37"/>
        <v>5.153241348365529</v>
      </c>
      <c r="AN35" s="88">
        <f t="shared" si="38"/>
        <v>-2.7990447184012686</v>
      </c>
      <c r="AO35" s="88">
        <f t="shared" si="39"/>
        <v>0.631258280683391</v>
      </c>
      <c r="AP35" s="88">
        <f t="shared" si="40"/>
        <v>-0.5103732293078704</v>
      </c>
      <c r="AQ35" s="88">
        <f t="shared" si="41"/>
        <v>-10.922835376812163</v>
      </c>
      <c r="AR35" s="88">
        <f t="shared" si="42"/>
        <v>1.485437750182494</v>
      </c>
      <c r="AS35" s="88">
        <f t="shared" si="43"/>
        <v>10.08884980301361</v>
      </c>
      <c r="AT35" s="88">
        <f t="shared" si="44"/>
        <v>3.0381782969229616</v>
      </c>
      <c r="AU35" s="88">
        <f t="shared" si="45"/>
        <v>-2.41453720491229</v>
      </c>
      <c r="AV35" s="88">
        <f t="shared" si="46"/>
        <v>1.4901552224236514</v>
      </c>
      <c r="AW35" s="88">
        <f t="shared" si="47"/>
        <v>8.936843748092658</v>
      </c>
      <c r="AX35" s="88">
        <f t="shared" si="48"/>
        <v>19.821425885538105</v>
      </c>
      <c r="AY35" s="88">
        <f t="shared" si="49"/>
        <v>14.60968055857608</v>
      </c>
      <c r="AZ35" s="88">
        <f t="shared" si="50"/>
        <v>7.846283466951501</v>
      </c>
      <c r="BA35" s="88">
        <f t="shared" si="51"/>
        <v>0.9686636341126506</v>
      </c>
      <c r="BB35" s="88"/>
    </row>
    <row r="36" spans="1:54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2"/>
      <c r="AQ37" s="72"/>
      <c r="AR37" s="72"/>
      <c r="AS37" s="72"/>
      <c r="AT37" s="72"/>
      <c r="AU37" s="72"/>
      <c r="AV37" s="72"/>
      <c r="AW37" s="72"/>
      <c r="BB37" s="114"/>
    </row>
    <row r="38" spans="1:54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72"/>
      <c r="AQ38" s="72"/>
      <c r="BB38" s="114"/>
    </row>
    <row r="39" spans="1:54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78"/>
      <c r="AR39" s="78"/>
      <c r="BB39" s="114"/>
    </row>
    <row r="40" spans="1:53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78"/>
      <c r="AP40" s="78"/>
      <c r="AQ40" s="78"/>
      <c r="AR40" s="78"/>
      <c r="BA40" s="72"/>
    </row>
    <row r="41" spans="21:53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BA41" s="72"/>
    </row>
    <row r="42" spans="1:53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BA42" s="72"/>
    </row>
    <row r="43" spans="1:53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117"/>
      <c r="BA43" s="72"/>
    </row>
    <row r="44" spans="1:53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BA44" s="72"/>
    </row>
    <row r="45" spans="21:33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21:33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21:33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21:33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1:33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21:33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  <row r="51" spans="21:33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21:32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32" max="65535" man="1"/>
  </colBreaks>
  <ignoredErrors>
    <ignoredError sqref="AG4:AK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7">
      <selection activeCell="AA24" sqref="AA24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12.7109375" style="118" customWidth="1"/>
    <col min="28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27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</row>
    <row r="5" spans="1:27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 t="s">
        <v>136</v>
      </c>
    </row>
    <row r="6" spans="1:27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8"/>
    </row>
    <row r="7" spans="1:27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8">
        <v>9.761</v>
      </c>
    </row>
    <row r="8" spans="1:27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8">
        <v>3.074</v>
      </c>
    </row>
    <row r="9" spans="1:27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8" t="s">
        <v>118</v>
      </c>
    </row>
    <row r="10" spans="1:27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8" t="s">
        <v>118</v>
      </c>
    </row>
    <row r="11" spans="1:27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8">
        <v>2.395</v>
      </c>
    </row>
    <row r="12" spans="1:27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8" t="s">
        <v>118</v>
      </c>
    </row>
    <row r="13" spans="1:27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8"/>
    </row>
    <row r="14" spans="1:27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8">
        <v>27.538</v>
      </c>
    </row>
    <row r="15" spans="1:27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8" t="s">
        <v>118</v>
      </c>
    </row>
    <row r="16" spans="1:27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8" t="s">
        <v>118</v>
      </c>
    </row>
    <row r="17" spans="1:27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8" t="s">
        <v>118</v>
      </c>
    </row>
    <row r="18" spans="1:27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8" t="s">
        <v>118</v>
      </c>
    </row>
    <row r="19" spans="1:27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8" t="s">
        <v>118</v>
      </c>
    </row>
    <row r="20" spans="1:27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8" t="s">
        <v>118</v>
      </c>
    </row>
    <row r="21" spans="1:27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8" t="s">
        <v>118</v>
      </c>
    </row>
    <row r="22" spans="1:27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8" t="s">
        <v>118</v>
      </c>
    </row>
    <row r="23" spans="1:27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8" t="s">
        <v>118</v>
      </c>
    </row>
    <row r="24" spans="1:27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37">
        <v>255.675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27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</row>
    <row r="30" spans="1:27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</row>
    <row r="32" spans="1:27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 t="str">
        <f>AA5</f>
        <v>Jan-June</v>
      </c>
    </row>
    <row r="33" spans="2:27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/>
    </row>
    <row r="35" spans="1:27" ht="15">
      <c r="A35" s="7" t="s">
        <v>56</v>
      </c>
      <c r="B35" s="134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v>-85.92055158089084</v>
      </c>
    </row>
    <row r="36" spans="1:27" ht="15">
      <c r="A36" s="7" t="s">
        <v>57</v>
      </c>
      <c r="B36" s="134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v>-87.4258600237248</v>
      </c>
    </row>
    <row r="37" spans="1:27" ht="15">
      <c r="A37" s="7" t="s">
        <v>58</v>
      </c>
      <c r="B37" s="134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 t="s">
        <v>118</v>
      </c>
    </row>
    <row r="38" spans="1:27" ht="15">
      <c r="A38" s="7" t="s">
        <v>59</v>
      </c>
      <c r="B38" s="134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2.323708458677771</v>
      </c>
      <c r="AA38" s="8" t="s">
        <v>118</v>
      </c>
    </row>
    <row r="39" spans="1:27" ht="15">
      <c r="A39" s="7" t="s">
        <v>60</v>
      </c>
      <c r="B39" s="134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v>-85.74065253631817</v>
      </c>
    </row>
    <row r="40" spans="1:27" ht="15">
      <c r="A40" s="7" t="s">
        <v>61</v>
      </c>
      <c r="B40" s="134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14.350484588827413</v>
      </c>
      <c r="AA40" s="8" t="s">
        <v>118</v>
      </c>
    </row>
    <row r="41" spans="1:27" ht="15" hidden="1">
      <c r="A41" s="218" t="s">
        <v>62</v>
      </c>
      <c r="B41" s="221"/>
      <c r="C41" s="220">
        <f aca="true" t="shared" si="8" ref="C41:W41">C13/B13*100-100</f>
        <v>-9.375</v>
      </c>
      <c r="D41" s="220">
        <f t="shared" si="8"/>
        <v>38.90344827586205</v>
      </c>
      <c r="E41" s="220">
        <f t="shared" si="8"/>
        <v>8.882379226453523</v>
      </c>
      <c r="F41" s="220">
        <f t="shared" si="8"/>
        <v>41.98814409484726</v>
      </c>
      <c r="G41" s="220">
        <f t="shared" si="8"/>
        <v>16.230971802941724</v>
      </c>
      <c r="H41" s="220">
        <f t="shared" si="8"/>
        <v>43.34935897435898</v>
      </c>
      <c r="I41" s="220">
        <f t="shared" si="8"/>
        <v>9.199899770628946</v>
      </c>
      <c r="J41" s="220">
        <f t="shared" si="8"/>
        <v>8.67899883503371</v>
      </c>
      <c r="K41" s="220">
        <f t="shared" si="8"/>
        <v>-28.063536405125788</v>
      </c>
      <c r="L41" s="220">
        <f t="shared" si="8"/>
        <v>19.007947259098714</v>
      </c>
      <c r="M41" s="220">
        <f t="shared" si="8"/>
        <v>-9.95617613021949</v>
      </c>
      <c r="N41" s="220">
        <f t="shared" si="8"/>
        <v>-24.414807323599447</v>
      </c>
      <c r="O41" s="220">
        <f t="shared" si="8"/>
        <v>-34.12682926829268</v>
      </c>
      <c r="P41" s="220">
        <f t="shared" si="8"/>
        <v>-21.559749492213953</v>
      </c>
      <c r="Q41" s="220">
        <f t="shared" si="8"/>
        <v>-43.21087554620489</v>
      </c>
      <c r="R41" s="220">
        <f t="shared" si="8"/>
        <v>-8.216965897216667</v>
      </c>
      <c r="S41" s="220">
        <f t="shared" si="8"/>
        <v>-18.940178016973718</v>
      </c>
      <c r="T41" s="220">
        <f t="shared" si="8"/>
        <v>-22.94433094994892</v>
      </c>
      <c r="U41" s="220">
        <f t="shared" si="8"/>
        <v>-52.47721623860812</v>
      </c>
      <c r="V41" s="220">
        <f t="shared" si="8"/>
        <v>3.8702928870292936</v>
      </c>
      <c r="W41" s="220">
        <f t="shared" si="8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220"/>
    </row>
    <row r="42" spans="1:27" ht="15">
      <c r="A42" s="7" t="s">
        <v>63</v>
      </c>
      <c r="B42" s="134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v>-68.53123678707333</v>
      </c>
    </row>
    <row r="43" spans="1:27" ht="15">
      <c r="A43" s="7" t="s">
        <v>64</v>
      </c>
      <c r="B43" s="134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26.309226396515314</v>
      </c>
      <c r="AA43" s="8" t="s">
        <v>118</v>
      </c>
    </row>
    <row r="44" spans="1:27" ht="15">
      <c r="A44" s="7" t="s">
        <v>65</v>
      </c>
      <c r="B44" s="134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-0.22650967100587138</v>
      </c>
      <c r="AA44" s="8" t="s">
        <v>118</v>
      </c>
    </row>
    <row r="45" spans="1:27" ht="15">
      <c r="A45" s="7" t="s">
        <v>66</v>
      </c>
      <c r="B45" s="134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-5.959588733749982</v>
      </c>
      <c r="AA45" s="8" t="s">
        <v>118</v>
      </c>
    </row>
    <row r="46" spans="1:27" ht="15">
      <c r="A46" s="7" t="s">
        <v>67</v>
      </c>
      <c r="B46" s="134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-5.793836936581286</v>
      </c>
      <c r="AA46" s="8" t="s">
        <v>118</v>
      </c>
    </row>
    <row r="47" spans="1:27" ht="15">
      <c r="A47" s="7" t="s">
        <v>68</v>
      </c>
      <c r="B47" s="134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</row>
    <row r="48" spans="1:27" ht="15">
      <c r="A48" s="7" t="s">
        <v>69</v>
      </c>
      <c r="B48" s="134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 t="s">
        <v>118</v>
      </c>
    </row>
    <row r="49" spans="1:27" ht="15" hidden="1">
      <c r="A49" s="218" t="s">
        <v>70</v>
      </c>
      <c r="B49" s="219"/>
      <c r="C49" s="220"/>
      <c r="D49" s="220"/>
      <c r="E49" s="220"/>
      <c r="F49" s="220">
        <f aca="true" t="shared" si="17" ref="F49:W49">F21/E21*100-100</f>
        <v>59.58618636498957</v>
      </c>
      <c r="G49" s="220">
        <f t="shared" si="17"/>
        <v>25.100270497155137</v>
      </c>
      <c r="H49" s="220">
        <f t="shared" si="17"/>
        <v>-26.222785565165523</v>
      </c>
      <c r="I49" s="220">
        <f t="shared" si="17"/>
        <v>39.72713491662455</v>
      </c>
      <c r="J49" s="220">
        <f t="shared" si="17"/>
        <v>-5.381165919282509</v>
      </c>
      <c r="K49" s="220">
        <f t="shared" si="17"/>
        <v>43.250267543189096</v>
      </c>
      <c r="L49" s="220">
        <f t="shared" si="17"/>
        <v>-22.198505869797216</v>
      </c>
      <c r="M49" s="220">
        <f t="shared" si="17"/>
        <v>28.696844993141298</v>
      </c>
      <c r="N49" s="220">
        <f t="shared" si="17"/>
        <v>11.7672138136858</v>
      </c>
      <c r="O49" s="220">
        <f t="shared" si="17"/>
        <v>-4.506008010680901</v>
      </c>
      <c r="P49" s="220">
        <f t="shared" si="17"/>
        <v>2.246966595096623</v>
      </c>
      <c r="Q49" s="220">
        <f t="shared" si="17"/>
        <v>-24.51042633198223</v>
      </c>
      <c r="R49" s="220">
        <f t="shared" si="17"/>
        <v>33.109069737352826</v>
      </c>
      <c r="S49" s="220">
        <f t="shared" si="17"/>
        <v>-28.358281493001556</v>
      </c>
      <c r="T49" s="220">
        <f t="shared" si="17"/>
        <v>-22.07448612712841</v>
      </c>
      <c r="U49" s="220">
        <f t="shared" si="17"/>
        <v>-9.280055715156266</v>
      </c>
      <c r="V49" s="220">
        <f t="shared" si="17"/>
        <v>-6.208617215238462</v>
      </c>
      <c r="W49" s="220">
        <f t="shared" si="17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s">
        <v>118</v>
      </c>
    </row>
    <row r="50" spans="1:27" ht="15">
      <c r="A50" s="7" t="s">
        <v>129</v>
      </c>
      <c r="B50" s="175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36.5015297548083</v>
      </c>
      <c r="AA50" s="8" t="s">
        <v>118</v>
      </c>
    </row>
    <row r="51" spans="1:27" ht="15">
      <c r="A51" s="7" t="s">
        <v>130</v>
      </c>
      <c r="B51" s="175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-10.351030075523965</v>
      </c>
      <c r="AA51" s="8" t="s">
        <v>118</v>
      </c>
    </row>
    <row r="52" spans="1:27" ht="17.25" customHeight="1">
      <c r="A52" s="25" t="s">
        <v>71</v>
      </c>
      <c r="C52" s="31">
        <f aca="true" t="shared" si="20" ref="C52:R52">C24/B24*100-100</f>
        <v>-7.142857142857139</v>
      </c>
      <c r="D52" s="31">
        <f t="shared" si="20"/>
        <v>7.076923076923066</v>
      </c>
      <c r="E52" s="31">
        <f t="shared" si="20"/>
        <v>6.451436781609203</v>
      </c>
      <c r="F52" s="31">
        <f t="shared" si="20"/>
        <v>9.518982717462393</v>
      </c>
      <c r="G52" s="32">
        <f t="shared" si="20"/>
        <v>10.348829327708131</v>
      </c>
      <c r="H52" s="32">
        <f t="shared" si="20"/>
        <v>0.3918911624392081</v>
      </c>
      <c r="I52" s="32">
        <f t="shared" si="20"/>
        <v>-10.327092199002351</v>
      </c>
      <c r="J52" s="32">
        <f t="shared" si="20"/>
        <v>-4.755156440350376</v>
      </c>
      <c r="K52" s="32">
        <f t="shared" si="20"/>
        <v>1.9869775147867585</v>
      </c>
      <c r="L52" s="32">
        <f t="shared" si="20"/>
        <v>5.153272950500025</v>
      </c>
      <c r="M52" s="32">
        <f t="shared" si="20"/>
        <v>-2.7990784040731</v>
      </c>
      <c r="N52" s="32">
        <f t="shared" si="20"/>
        <v>0.6312986166992403</v>
      </c>
      <c r="O52" s="32">
        <f t="shared" si="20"/>
        <v>-0.5103719618671789</v>
      </c>
      <c r="P52" s="32">
        <f t="shared" si="20"/>
        <v>-10.92280811232449</v>
      </c>
      <c r="Q52" s="32">
        <f t="shared" si="20"/>
        <v>1.4853868847880562</v>
      </c>
      <c r="R52" s="32">
        <f t="shared" si="20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-84.3242553906352</v>
      </c>
    </row>
    <row r="53" spans="1:27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</row>
    <row r="54" spans="1:27" ht="15.75">
      <c r="A54" s="11" t="s">
        <v>51</v>
      </c>
      <c r="I54" s="27"/>
      <c r="Y54"/>
      <c r="Z54"/>
      <c r="AA54" s="228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6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7"/>
  <sheetViews>
    <sheetView view="pageBreakPreview" zoomScaleSheetLayoutView="100" zoomScalePageLayoutView="0" workbookViewId="0" topLeftCell="A43">
      <selection activeCell="A60" sqref="A60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1" width="8.7109375" style="201" customWidth="1"/>
    <col min="22" max="22" width="13.421875" style="118" customWidth="1"/>
    <col min="23" max="23" width="13.8515625" style="118" customWidth="1"/>
    <col min="24" max="24" width="23.28125" style="118" customWidth="1"/>
    <col min="25" max="25" width="12.8515625" style="118" customWidth="1"/>
    <col min="26" max="26" width="13.7109375" style="118" customWidth="1"/>
    <col min="27" max="27" width="13.8515625" style="118" customWidth="1"/>
    <col min="28" max="28" width="12.8515625" style="118" customWidth="1"/>
    <col min="29" max="30" width="13.57421875" style="118" customWidth="1"/>
    <col min="31" max="31" width="13.140625" style="118" customWidth="1"/>
    <col min="32" max="33" width="13.28125" style="118" customWidth="1"/>
    <col min="34" max="34" width="12.7109375" style="118" customWidth="1"/>
    <col min="35" max="35" width="13.00390625" style="118" customWidth="1"/>
    <col min="36" max="36" width="11.421875" style="118" customWidth="1"/>
    <col min="37" max="37" width="11.00390625" style="118" customWidth="1"/>
    <col min="38" max="38" width="10.28125" style="118" customWidth="1"/>
    <col min="39" max="39" width="11.28125" style="118" customWidth="1"/>
    <col min="40" max="40" width="11.421875" style="118" customWidth="1"/>
    <col min="41" max="16384" width="9.140625" style="118" customWidth="1"/>
  </cols>
  <sheetData>
    <row r="1" ht="14.25">
      <c r="AN1" s="201"/>
    </row>
    <row r="2" spans="1:9" s="25" customFormat="1" ht="15.75">
      <c r="A2" s="140" t="s">
        <v>75</v>
      </c>
      <c r="B2" s="141"/>
      <c r="C2" s="141"/>
      <c r="I2" s="34"/>
    </row>
    <row r="3" spans="1:40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N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0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50" t="s">
        <v>78</v>
      </c>
      <c r="W6" s="150" t="s">
        <v>79</v>
      </c>
      <c r="X6" s="150" t="s">
        <v>80</v>
      </c>
      <c r="Y6" s="150" t="s">
        <v>81</v>
      </c>
      <c r="Z6" s="150" t="s">
        <v>82</v>
      </c>
      <c r="AA6" s="150" t="s">
        <v>83</v>
      </c>
      <c r="AB6" s="150" t="s">
        <v>84</v>
      </c>
      <c r="AC6" s="150" t="s">
        <v>85</v>
      </c>
      <c r="AD6" s="150" t="s">
        <v>86</v>
      </c>
      <c r="AE6" s="150" t="s">
        <v>87</v>
      </c>
      <c r="AF6" s="150" t="s">
        <v>88</v>
      </c>
      <c r="AG6" s="150" t="s">
        <v>89</v>
      </c>
      <c r="AH6" s="150" t="s">
        <v>90</v>
      </c>
      <c r="AI6" s="150" t="s">
        <v>91</v>
      </c>
      <c r="AJ6" s="150" t="s">
        <v>92</v>
      </c>
      <c r="AK6" s="150" t="s">
        <v>132</v>
      </c>
      <c r="AL6" s="150" t="s">
        <v>133</v>
      </c>
      <c r="AM6" s="150" t="s">
        <v>134</v>
      </c>
      <c r="AN6" s="150" t="s">
        <v>135</v>
      </c>
    </row>
    <row r="7" spans="1:40" s="9" customFormat="1" ht="12.7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37">
        <f aca="true" t="shared" si="0" ref="V7:AN7">(C7-B7)/B7*100</f>
        <v>-8.97418734559262</v>
      </c>
      <c r="W7" s="37">
        <f t="shared" si="0"/>
        <v>17.371482050939232</v>
      </c>
      <c r="X7" s="37">
        <f t="shared" si="0"/>
        <v>0.48753816011299955</v>
      </c>
      <c r="Y7" s="37">
        <f t="shared" si="0"/>
        <v>7.835313321846376</v>
      </c>
      <c r="Z7" s="37">
        <f t="shared" si="0"/>
        <v>-0.22180640820788833</v>
      </c>
      <c r="AA7" s="37">
        <f t="shared" si="0"/>
        <v>4.950641086422874</v>
      </c>
      <c r="AB7" s="37">
        <f t="shared" si="0"/>
        <v>4.652867009315773</v>
      </c>
      <c r="AC7" s="37">
        <f t="shared" si="0"/>
        <v>-1.9971031452935704</v>
      </c>
      <c r="AD7" s="37">
        <f t="shared" si="0"/>
        <v>5.073946108898002</v>
      </c>
      <c r="AE7" s="37">
        <f t="shared" si="0"/>
        <v>2.639888964444403</v>
      </c>
      <c r="AF7" s="37">
        <f t="shared" si="0"/>
        <v>-7.620681205586866</v>
      </c>
      <c r="AG7" s="37">
        <f t="shared" si="0"/>
        <v>-16.73740053050398</v>
      </c>
      <c r="AH7" s="37">
        <f t="shared" si="0"/>
        <v>3.6588675327127063</v>
      </c>
      <c r="AI7" s="37">
        <f t="shared" si="0"/>
        <v>4.575773442302001</v>
      </c>
      <c r="AJ7" s="37">
        <f t="shared" si="0"/>
        <v>14.311992511483119</v>
      </c>
      <c r="AK7" s="37">
        <f t="shared" si="0"/>
        <v>36.252059072774536</v>
      </c>
      <c r="AL7" s="37">
        <f t="shared" si="0"/>
        <v>7.343321965673394</v>
      </c>
      <c r="AM7" s="37">
        <f t="shared" si="0"/>
        <v>2.787687820629671</v>
      </c>
      <c r="AN7" s="37">
        <f t="shared" si="0"/>
        <v>5.332961757217233</v>
      </c>
    </row>
    <row r="8" spans="1:40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7">
        <f aca="true" t="shared" si="1" ref="V8:V19">(C8-B8)/B8*100</f>
        <v>-6.5988062129689675</v>
      </c>
      <c r="W8" s="37">
        <f aca="true" t="shared" si="2" ref="W8:W19">(D8-C8)/C8*100</f>
        <v>10.732275680256096</v>
      </c>
      <c r="X8" s="37">
        <f aca="true" t="shared" si="3" ref="X8:X19">(E8-D8)/D8*100</f>
        <v>0.8949164071550799</v>
      </c>
      <c r="Y8" s="37">
        <f aca="true" t="shared" si="4" ref="Y8:Y19">(F8-E8)/E8*100</f>
        <v>-1.921436020604873</v>
      </c>
      <c r="Z8" s="37">
        <f aca="true" t="shared" si="5" ref="Z8:Z19">(G8-F8)/F8*100</f>
        <v>-5.515278449062886</v>
      </c>
      <c r="AA8" s="37">
        <f aca="true" t="shared" si="6" ref="AA8:AA19">(H8-G8)/G8*100</f>
        <v>18.00045470046607</v>
      </c>
      <c r="AB8" s="37">
        <f aca="true" t="shared" si="7" ref="AB8:AB19">(I8-H8)/H8*100</f>
        <v>12.485911083281152</v>
      </c>
      <c r="AC8" s="37">
        <f aca="true" t="shared" si="8" ref="AC8:AC19">(J8-I8)/I8*100</f>
        <v>-12.322936471233065</v>
      </c>
      <c r="AD8" s="37">
        <f aca="true" t="shared" si="9" ref="AD8:AD19">(K8-J8)/J8*100</f>
        <v>3.2468230168885586</v>
      </c>
      <c r="AE8" s="37">
        <f aca="true" t="shared" si="10" ref="AE8:AE19">(L8-K8)/K8*100</f>
        <v>1.2611044360980501</v>
      </c>
      <c r="AF8" s="37">
        <f aca="true" t="shared" si="11" ref="AF8:AF19">(M8-L8)/L8*100</f>
        <v>-4.550890371283891</v>
      </c>
      <c r="AG8" s="37">
        <f aca="true" t="shared" si="12" ref="AG8:AG19">(N8-M8)/M8*100</f>
        <v>-20.686549925119664</v>
      </c>
      <c r="AH8" s="37">
        <f aca="true" t="shared" si="13" ref="AH8:AH19">(O8-N8)/N8*100</f>
        <v>8.765997358970246</v>
      </c>
      <c r="AI8" s="37">
        <f aca="true" t="shared" si="14" ref="AI8:AI19">(P8-O8)/O8*100</f>
        <v>3.0340852357826895</v>
      </c>
      <c r="AJ8" s="37">
        <f aca="true" t="shared" si="15" ref="AJ8:AJ19">(Q8-P8)/P8*100</f>
        <v>21.592185538400546</v>
      </c>
      <c r="AK8" s="37">
        <f aca="true" t="shared" si="16" ref="AK8:AK19">(R8-Q8)/Q8*100</f>
        <v>27.875340766032984</v>
      </c>
      <c r="AL8" s="37">
        <f aca="true" t="shared" si="17" ref="AL8:AL19">(S8-R8)/R8*100</f>
        <v>11.37820399317237</v>
      </c>
      <c r="AM8" s="37">
        <f aca="true" t="shared" si="18" ref="AM8:AM19">(T8-S8)/S8*100</f>
        <v>-0.7147581014396908</v>
      </c>
      <c r="AN8" s="37">
        <f>(U8-T8)/T8*100</f>
        <v>5.813670483949478</v>
      </c>
    </row>
    <row r="9" spans="1:40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7">
        <f t="shared" si="1"/>
        <v>8.409861677399688</v>
      </c>
      <c r="W9" s="37">
        <f t="shared" si="2"/>
        <v>-29.97750439367311</v>
      </c>
      <c r="X9" s="37">
        <f t="shared" si="3"/>
        <v>30.479785557239953</v>
      </c>
      <c r="Y9" s="37">
        <f t="shared" si="4"/>
        <v>0</v>
      </c>
      <c r="Z9" s="37">
        <f t="shared" si="5"/>
        <v>-9.210799664530226</v>
      </c>
      <c r="AA9" s="37">
        <f t="shared" si="6"/>
        <v>24.47879589138615</v>
      </c>
      <c r="AB9" s="37">
        <f t="shared" si="7"/>
        <v>0.4200708061002179</v>
      </c>
      <c r="AC9" s="37">
        <f t="shared" si="8"/>
        <v>-8.09507989993017</v>
      </c>
      <c r="AD9" s="37">
        <f t="shared" si="9"/>
        <v>17.349159394203177</v>
      </c>
      <c r="AE9" s="37">
        <f t="shared" si="10"/>
        <v>-10.995442401382997</v>
      </c>
      <c r="AF9" s="37">
        <f t="shared" si="11"/>
        <v>-5.570544694315742</v>
      </c>
      <c r="AG9" s="37">
        <f t="shared" si="12"/>
        <v>-12.115455096225046</v>
      </c>
      <c r="AH9" s="37">
        <f t="shared" si="13"/>
        <v>-2.8000238299900424</v>
      </c>
      <c r="AI9" s="37">
        <f t="shared" si="14"/>
        <v>6.4775980877163795</v>
      </c>
      <c r="AJ9" s="37">
        <f t="shared" si="15"/>
        <v>26.080735483977076</v>
      </c>
      <c r="AK9" s="37">
        <f t="shared" si="16"/>
        <v>18.374933962940982</v>
      </c>
      <c r="AL9" s="37">
        <f t="shared" si="17"/>
        <v>22.09194692995989</v>
      </c>
      <c r="AM9" s="37">
        <f t="shared" si="18"/>
        <v>-6.250676919744396</v>
      </c>
      <c r="AN9" s="37">
        <f>(U9-T9)/T9*100</f>
        <v>-62.97649476992987</v>
      </c>
    </row>
    <row r="10" spans="1:40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7">
        <f t="shared" si="1"/>
        <v>-21.138236679972618</v>
      </c>
      <c r="W10" s="37">
        <f t="shared" si="2"/>
        <v>-10.15393807529494</v>
      </c>
      <c r="X10" s="37">
        <f t="shared" si="3"/>
        <v>18.523165720380188</v>
      </c>
      <c r="Y10" s="37">
        <f t="shared" si="4"/>
        <v>3.197649798856659</v>
      </c>
      <c r="Z10" s="37">
        <f t="shared" si="5"/>
        <v>6.929078123316971</v>
      </c>
      <c r="AA10" s="37">
        <f t="shared" si="6"/>
        <v>-4.422698709646472</v>
      </c>
      <c r="AB10" s="37">
        <f t="shared" si="7"/>
        <v>2.186700125470514</v>
      </c>
      <c r="AC10" s="37">
        <f t="shared" si="8"/>
        <v>10.243262756192076</v>
      </c>
      <c r="AD10" s="37">
        <f t="shared" si="9"/>
        <v>-18.78795168914253</v>
      </c>
      <c r="AE10" s="37">
        <f t="shared" si="10"/>
        <v>29.801251844578175</v>
      </c>
      <c r="AF10" s="37">
        <f t="shared" si="11"/>
        <v>-14.497329005646279</v>
      </c>
      <c r="AG10" s="37">
        <f t="shared" si="12"/>
        <v>-19.947803650778745</v>
      </c>
      <c r="AH10" s="37">
        <f t="shared" si="13"/>
        <v>19.97085628195312</v>
      </c>
      <c r="AI10" s="37">
        <f t="shared" si="14"/>
        <v>-1.2511580030880083</v>
      </c>
      <c r="AJ10" s="37">
        <f t="shared" si="15"/>
        <v>12.004544767523676</v>
      </c>
      <c r="AK10" s="37">
        <f t="shared" si="16"/>
        <v>37.71719202241022</v>
      </c>
      <c r="AL10" s="37">
        <f t="shared" si="17"/>
        <v>4.241832428359525</v>
      </c>
      <c r="AM10" s="37">
        <f t="shared" si="18"/>
        <v>3.294209930926288</v>
      </c>
      <c r="AN10" s="37">
        <f>(U10-T10)/T10*100</f>
        <v>-98.73852275366049</v>
      </c>
    </row>
    <row r="11" spans="1:40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7">
        <f t="shared" si="1"/>
        <v>-9.642319415372185</v>
      </c>
      <c r="W11" s="37">
        <f t="shared" si="2"/>
        <v>-12.917135739048092</v>
      </c>
      <c r="X11" s="37">
        <f t="shared" si="3"/>
        <v>11.572782004013629</v>
      </c>
      <c r="Y11" s="37">
        <f t="shared" si="4"/>
        <v>10.280799943112182</v>
      </c>
      <c r="Z11" s="37">
        <f t="shared" si="5"/>
        <v>-4.675984752223634</v>
      </c>
      <c r="AA11" s="37">
        <f t="shared" si="6"/>
        <v>-0.6828029938285114</v>
      </c>
      <c r="AB11" s="37">
        <f t="shared" si="7"/>
        <v>9.356533026710629</v>
      </c>
      <c r="AC11" s="37">
        <f t="shared" si="8"/>
        <v>-8.279753072850836</v>
      </c>
      <c r="AD11" s="37">
        <f t="shared" si="9"/>
        <v>6.706476802939826</v>
      </c>
      <c r="AE11" s="37">
        <f t="shared" si="10"/>
        <v>0.04491942578000711</v>
      </c>
      <c r="AF11" s="37">
        <f t="shared" si="11"/>
        <v>-11.039979047013263</v>
      </c>
      <c r="AG11" s="37">
        <f t="shared" si="12"/>
        <v>11.777472146164813</v>
      </c>
      <c r="AH11" s="37">
        <f t="shared" si="13"/>
        <v>2.800636662264215</v>
      </c>
      <c r="AI11" s="37">
        <f t="shared" si="14"/>
        <v>-1.5091287096821422</v>
      </c>
      <c r="AJ11" s="37">
        <f t="shared" si="15"/>
        <v>27.77044830367064</v>
      </c>
      <c r="AK11" s="37">
        <f t="shared" si="16"/>
        <v>14.093994869199491</v>
      </c>
      <c r="AL11" s="37">
        <f t="shared" si="17"/>
        <v>2.981680611428076</v>
      </c>
      <c r="AM11" s="37">
        <f t="shared" si="18"/>
        <v>4.855207719614415</v>
      </c>
      <c r="AN11" s="37">
        <f>(U11-T11)/T11*100</f>
        <v>-98.70293292033685</v>
      </c>
    </row>
    <row r="12" spans="1:40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7">
        <f t="shared" si="1"/>
        <v>-10.353771534864315</v>
      </c>
      <c r="W12" s="37">
        <f t="shared" si="2"/>
        <v>-4.504025814859058</v>
      </c>
      <c r="X12" s="37">
        <f t="shared" si="3"/>
        <v>-4.241277216182079</v>
      </c>
      <c r="Y12" s="37">
        <f t="shared" si="4"/>
        <v>12.8399355331241</v>
      </c>
      <c r="Z12" s="37">
        <f t="shared" si="5"/>
        <v>-0.49463642719147244</v>
      </c>
      <c r="AA12" s="37">
        <f t="shared" si="6"/>
        <v>3.150284432155565</v>
      </c>
      <c r="AB12" s="37">
        <f t="shared" si="7"/>
        <v>13.124089088099373</v>
      </c>
      <c r="AC12" s="37">
        <f t="shared" si="8"/>
        <v>-10.407002528187183</v>
      </c>
      <c r="AD12" s="37">
        <f t="shared" si="9"/>
        <v>5.386822175974101</v>
      </c>
      <c r="AE12" s="37">
        <f t="shared" si="10"/>
        <v>4.519725586864923</v>
      </c>
      <c r="AF12" s="37">
        <f t="shared" si="11"/>
        <v>-0.22502132126221872</v>
      </c>
      <c r="AG12" s="37">
        <f t="shared" si="12"/>
        <v>-3.5295587394057346</v>
      </c>
      <c r="AH12" s="37">
        <f t="shared" si="13"/>
        <v>9.086757679646126</v>
      </c>
      <c r="AI12" s="37">
        <f t="shared" si="14"/>
        <v>-3.0415305121492526</v>
      </c>
      <c r="AJ12" s="37">
        <f t="shared" si="15"/>
        <v>22.810488262245222</v>
      </c>
      <c r="AK12" s="37">
        <f t="shared" si="16"/>
        <v>17.234404269050955</v>
      </c>
      <c r="AL12" s="37">
        <f t="shared" si="17"/>
        <v>4.704679167421948</v>
      </c>
      <c r="AM12" s="37">
        <f t="shared" si="18"/>
        <v>2.394865306192239</v>
      </c>
      <c r="AN12" s="37">
        <f>(U12-T12)/T12*100</f>
        <v>-95.70698900603448</v>
      </c>
    </row>
    <row r="13" spans="1:40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/>
      <c r="V13" s="37">
        <f t="shared" si="1"/>
        <v>-11.738879492782546</v>
      </c>
      <c r="W13" s="37">
        <f t="shared" si="2"/>
        <v>-1.7802532436266154</v>
      </c>
      <c r="X13" s="37">
        <f t="shared" si="3"/>
        <v>2.2212653196422654</v>
      </c>
      <c r="Y13" s="37">
        <f t="shared" si="4"/>
        <v>8.926592483619892</v>
      </c>
      <c r="Z13" s="37">
        <f t="shared" si="5"/>
        <v>-2.411692260095075</v>
      </c>
      <c r="AA13" s="37">
        <f t="shared" si="6"/>
        <v>9.565092806823412</v>
      </c>
      <c r="AB13" s="37">
        <f t="shared" si="7"/>
        <v>-0.2481741670724073</v>
      </c>
      <c r="AC13" s="37">
        <f t="shared" si="8"/>
        <v>-5.724717111116689</v>
      </c>
      <c r="AD13" s="37">
        <f t="shared" si="9"/>
        <v>4.575631346003645</v>
      </c>
      <c r="AE13" s="37">
        <f t="shared" si="10"/>
        <v>5.584569162088301</v>
      </c>
      <c r="AF13" s="37">
        <f t="shared" si="11"/>
        <v>-5.859908792274673</v>
      </c>
      <c r="AG13" s="37">
        <f t="shared" si="12"/>
        <v>-5.825060339724031</v>
      </c>
      <c r="AH13" s="37">
        <f t="shared" si="13"/>
        <v>12.811066314472402</v>
      </c>
      <c r="AI13" s="37">
        <f t="shared" si="14"/>
        <v>3.0184827482740237</v>
      </c>
      <c r="AJ13" s="37">
        <f t="shared" si="15"/>
        <v>21.228291906567428</v>
      </c>
      <c r="AK13" s="37">
        <f t="shared" si="16"/>
        <v>12.25384199552089</v>
      </c>
      <c r="AL13" s="37">
        <f t="shared" si="17"/>
        <v>1.6390623118862115</v>
      </c>
      <c r="AM13" s="37">
        <f t="shared" si="18"/>
        <v>0.43770587969856956</v>
      </c>
      <c r="AN13" s="37"/>
    </row>
    <row r="14" spans="1:40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/>
      <c r="V14" s="37">
        <f t="shared" si="1"/>
        <v>-8.729930498808429</v>
      </c>
      <c r="W14" s="37">
        <f t="shared" si="2"/>
        <v>3.150151611574888</v>
      </c>
      <c r="X14" s="37">
        <f t="shared" si="3"/>
        <v>2.3982773533663586</v>
      </c>
      <c r="Y14" s="37">
        <f t="shared" si="4"/>
        <v>8.859249108049996</v>
      </c>
      <c r="Z14" s="37">
        <f t="shared" si="5"/>
        <v>-12.406261869878996</v>
      </c>
      <c r="AA14" s="37">
        <f t="shared" si="6"/>
        <v>15.942239966796034</v>
      </c>
      <c r="AB14" s="37">
        <f t="shared" si="7"/>
        <v>3.755312924933814</v>
      </c>
      <c r="AC14" s="37">
        <f t="shared" si="8"/>
        <v>-8.75379782687059</v>
      </c>
      <c r="AD14" s="37">
        <f t="shared" si="9"/>
        <v>7.075133612881015</v>
      </c>
      <c r="AE14" s="37">
        <f t="shared" si="10"/>
        <v>0.9471478831481994</v>
      </c>
      <c r="AF14" s="37">
        <f t="shared" si="11"/>
        <v>-5.278959088784986</v>
      </c>
      <c r="AG14" s="37">
        <f t="shared" si="12"/>
        <v>-7.112736613491792</v>
      </c>
      <c r="AH14" s="37">
        <f t="shared" si="13"/>
        <v>13.022630637259994</v>
      </c>
      <c r="AI14" s="37">
        <f t="shared" si="14"/>
        <v>1.7014517865112495</v>
      </c>
      <c r="AJ14" s="37">
        <f t="shared" si="15"/>
        <v>21.578456907878603</v>
      </c>
      <c r="AK14" s="37">
        <f t="shared" si="16"/>
        <v>13.037597880182766</v>
      </c>
      <c r="AL14" s="37">
        <f t="shared" si="17"/>
        <v>2.477699576813195</v>
      </c>
      <c r="AM14" s="37">
        <f t="shared" si="18"/>
        <v>0.18677370871366253</v>
      </c>
      <c r="AN14" s="37"/>
    </row>
    <row r="15" spans="1:40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/>
      <c r="V15" s="37">
        <f t="shared" si="1"/>
        <v>-3.1151986632517494</v>
      </c>
      <c r="W15" s="37">
        <f t="shared" si="2"/>
        <v>-8.960467072386324</v>
      </c>
      <c r="X15" s="37">
        <f t="shared" si="3"/>
        <v>5.724767080745342</v>
      </c>
      <c r="Y15" s="37">
        <f t="shared" si="4"/>
        <v>0.3851703892460721</v>
      </c>
      <c r="Z15" s="37">
        <f t="shared" si="5"/>
        <v>0.0918082195789258</v>
      </c>
      <c r="AA15" s="37">
        <f t="shared" si="6"/>
        <v>13.337986530091687</v>
      </c>
      <c r="AB15" s="37">
        <f t="shared" si="7"/>
        <v>0.8544362977436434</v>
      </c>
      <c r="AC15" s="37">
        <f t="shared" si="8"/>
        <v>-6.973874346219261</v>
      </c>
      <c r="AD15" s="37">
        <f t="shared" si="9"/>
        <v>5.912736870321876</v>
      </c>
      <c r="AE15" s="37">
        <f t="shared" si="10"/>
        <v>0.6281900274833138</v>
      </c>
      <c r="AF15" s="37">
        <f t="shared" si="11"/>
        <v>-1.530682987072871</v>
      </c>
      <c r="AG15" s="37">
        <f t="shared" si="12"/>
        <v>-0.5029864822382898</v>
      </c>
      <c r="AH15" s="37">
        <f t="shared" si="13"/>
        <v>2.573393891521854</v>
      </c>
      <c r="AI15" s="37">
        <f t="shared" si="14"/>
        <v>4.840546879762818</v>
      </c>
      <c r="AJ15" s="37">
        <f t="shared" si="15"/>
        <v>26.611577835927097</v>
      </c>
      <c r="AK15" s="37">
        <f t="shared" si="16"/>
        <v>13.631232520419534</v>
      </c>
      <c r="AL15" s="37">
        <f t="shared" si="17"/>
        <v>3.9279795953532206</v>
      </c>
      <c r="AM15" s="37">
        <f t="shared" si="18"/>
        <v>1.3718033216389591</v>
      </c>
      <c r="AN15" s="37"/>
    </row>
    <row r="16" spans="1:40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/>
      <c r="V16" s="37">
        <f t="shared" si="1"/>
        <v>5.8389086801633505</v>
      </c>
      <c r="W16" s="37">
        <f t="shared" si="2"/>
        <v>-1.2642640177325342</v>
      </c>
      <c r="X16" s="37">
        <f t="shared" si="3"/>
        <v>3.7453230231978054</v>
      </c>
      <c r="Y16" s="37">
        <f t="shared" si="4"/>
        <v>3.4894950490685197</v>
      </c>
      <c r="Z16" s="37">
        <f t="shared" si="5"/>
        <v>-1.8121483638391216</v>
      </c>
      <c r="AA16" s="37">
        <f t="shared" si="6"/>
        <v>5.432275009168812</v>
      </c>
      <c r="AB16" s="37">
        <f t="shared" si="7"/>
        <v>0.2550944073730512</v>
      </c>
      <c r="AC16" s="37">
        <f t="shared" si="8"/>
        <v>-6.929344784616877</v>
      </c>
      <c r="AD16" s="37">
        <f t="shared" si="9"/>
        <v>6.407815249678306</v>
      </c>
      <c r="AE16" s="37">
        <f t="shared" si="10"/>
        <v>0.5850530804758783</v>
      </c>
      <c r="AF16" s="37">
        <f t="shared" si="11"/>
        <v>-5.5273615256985975</v>
      </c>
      <c r="AG16" s="37">
        <f t="shared" si="12"/>
        <v>-5.805558969398313</v>
      </c>
      <c r="AH16" s="37">
        <f t="shared" si="13"/>
        <v>4.165877515288493</v>
      </c>
      <c r="AI16" s="37">
        <f t="shared" si="14"/>
        <v>-2.5576274268167034</v>
      </c>
      <c r="AJ16" s="37">
        <f t="shared" si="15"/>
        <v>42.76491198971659</v>
      </c>
      <c r="AK16" s="37">
        <f t="shared" si="16"/>
        <v>15.376170131194108</v>
      </c>
      <c r="AL16" s="37">
        <f t="shared" si="17"/>
        <v>0.8949272352412527</v>
      </c>
      <c r="AM16" s="37">
        <f t="shared" si="18"/>
        <v>2.844353957394572</v>
      </c>
      <c r="AN16" s="37"/>
    </row>
    <row r="17" spans="1:40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/>
      <c r="V17" s="37">
        <f t="shared" si="1"/>
        <v>8.99025549736065</v>
      </c>
      <c r="W17" s="37">
        <f t="shared" si="2"/>
        <v>1.5426737160120847</v>
      </c>
      <c r="X17" s="37">
        <f t="shared" si="3"/>
        <v>1.399297097272068</v>
      </c>
      <c r="Y17" s="37">
        <f t="shared" si="4"/>
        <v>-2.1841388606167302</v>
      </c>
      <c r="Z17" s="37">
        <f t="shared" si="5"/>
        <v>4.81078395530433</v>
      </c>
      <c r="AA17" s="37">
        <f t="shared" si="6"/>
        <v>7.527122145802216</v>
      </c>
      <c r="AB17" s="37">
        <f t="shared" si="7"/>
        <v>7.9825327510917035</v>
      </c>
      <c r="AC17" s="37">
        <f t="shared" si="8"/>
        <v>-2.781500824205451</v>
      </c>
      <c r="AD17" s="37">
        <f t="shared" si="9"/>
        <v>6.172996014610454</v>
      </c>
      <c r="AE17" s="37">
        <f t="shared" si="10"/>
        <v>-10.15208728227937</v>
      </c>
      <c r="AF17" s="37">
        <f t="shared" si="11"/>
        <v>-9.84983139254805</v>
      </c>
      <c r="AG17" s="37">
        <f t="shared" si="12"/>
        <v>-7.604639806889689</v>
      </c>
      <c r="AH17" s="37">
        <f t="shared" si="13"/>
        <v>11.9449568729122</v>
      </c>
      <c r="AI17" s="37">
        <f t="shared" si="14"/>
        <v>12.089360792417873</v>
      </c>
      <c r="AJ17" s="37">
        <f t="shared" si="15"/>
        <v>27.64312279474872</v>
      </c>
      <c r="AK17" s="37">
        <f t="shared" si="16"/>
        <v>10.09083494686249</v>
      </c>
      <c r="AL17" s="37">
        <f t="shared" si="17"/>
        <v>4.3510962568357</v>
      </c>
      <c r="AM17" s="37">
        <f t="shared" si="18"/>
        <v>8.04019011180178</v>
      </c>
      <c r="AN17" s="37"/>
    </row>
    <row r="18" spans="1:40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/>
      <c r="V18" s="37">
        <f t="shared" si="1"/>
        <v>11.170033412009932</v>
      </c>
      <c r="W18" s="37">
        <f t="shared" si="2"/>
        <v>3.28673449692558</v>
      </c>
      <c r="X18" s="37">
        <f t="shared" si="3"/>
        <v>2.246901056265962</v>
      </c>
      <c r="Y18" s="37">
        <f t="shared" si="4"/>
        <v>-2.4847261144279473</v>
      </c>
      <c r="Z18" s="37">
        <f t="shared" si="5"/>
        <v>8.479477362178372</v>
      </c>
      <c r="AA18" s="37">
        <f t="shared" si="6"/>
        <v>12.452693586072993</v>
      </c>
      <c r="AB18" s="37">
        <f t="shared" si="7"/>
        <v>-1.6980773170232069</v>
      </c>
      <c r="AC18" s="37">
        <f t="shared" si="8"/>
        <v>-3.668420621748547</v>
      </c>
      <c r="AD18" s="37">
        <f t="shared" si="9"/>
        <v>-0.8761221935503809</v>
      </c>
      <c r="AE18" s="37">
        <f t="shared" si="10"/>
        <v>-7.501169134840219</v>
      </c>
      <c r="AF18" s="37">
        <f t="shared" si="11"/>
        <v>-8.903232330041458</v>
      </c>
      <c r="AG18" s="37">
        <f t="shared" si="12"/>
        <v>-5.054111553047822</v>
      </c>
      <c r="AH18" s="37">
        <f t="shared" si="13"/>
        <v>9.720787950821268</v>
      </c>
      <c r="AI18" s="37">
        <f t="shared" si="14"/>
        <v>4.038215655632903</v>
      </c>
      <c r="AJ18" s="37">
        <f t="shared" si="15"/>
        <v>32.22527566312771</v>
      </c>
      <c r="AK18" s="37">
        <f t="shared" si="16"/>
        <v>7.735701699466214</v>
      </c>
      <c r="AL18" s="37">
        <f t="shared" si="17"/>
        <v>4.005607611013923</v>
      </c>
      <c r="AM18" s="37">
        <f t="shared" si="18"/>
        <v>7.021232474280251</v>
      </c>
      <c r="AN18" s="37"/>
    </row>
    <row r="19" spans="1:40" s="38" customFormat="1" ht="12.75">
      <c r="A19" s="151" t="s">
        <v>50</v>
      </c>
      <c r="B19" s="40">
        <f aca="true" t="shared" si="19" ref="B19:L19">SUM(B7:B18)</f>
        <v>2505996</v>
      </c>
      <c r="C19" s="40">
        <f t="shared" si="19"/>
        <v>2352534</v>
      </c>
      <c r="D19" s="40">
        <f t="shared" si="19"/>
        <v>2251995</v>
      </c>
      <c r="E19" s="40">
        <f t="shared" si="19"/>
        <v>2369926</v>
      </c>
      <c r="F19" s="40">
        <f t="shared" si="19"/>
        <v>2497971</v>
      </c>
      <c r="G19" s="40">
        <f t="shared" si="19"/>
        <v>2436889</v>
      </c>
      <c r="H19" s="40">
        <f t="shared" si="19"/>
        <v>2640385</v>
      </c>
      <c r="I19" s="152">
        <f t="shared" si="19"/>
        <v>2745921</v>
      </c>
      <c r="J19" s="152">
        <f t="shared" si="19"/>
        <v>2580167</v>
      </c>
      <c r="K19" s="152">
        <f t="shared" si="19"/>
        <v>2682106</v>
      </c>
      <c r="L19" s="152">
        <f t="shared" si="19"/>
        <v>2740005</v>
      </c>
      <c r="M19" s="152">
        <f aca="true" t="shared" si="20" ref="M19:T19">SUM(M7:M18)</f>
        <v>2570334</v>
      </c>
      <c r="N19" s="152">
        <f t="shared" si="20"/>
        <v>2416703</v>
      </c>
      <c r="O19" s="152">
        <f t="shared" si="20"/>
        <v>2616020</v>
      </c>
      <c r="P19" s="152">
        <f t="shared" si="20"/>
        <v>2658446</v>
      </c>
      <c r="Q19" s="152">
        <f t="shared" si="20"/>
        <v>3319325</v>
      </c>
      <c r="R19" s="152">
        <f t="shared" si="20"/>
        <v>3867604</v>
      </c>
      <c r="S19" s="152">
        <f t="shared" si="20"/>
        <v>4037714</v>
      </c>
      <c r="T19" s="152">
        <f t="shared" si="20"/>
        <v>4116476</v>
      </c>
      <c r="U19" s="152"/>
      <c r="V19" s="41">
        <f t="shared" si="1"/>
        <v>-6.123792695598876</v>
      </c>
      <c r="W19" s="41">
        <f t="shared" si="2"/>
        <v>-4.273647054622803</v>
      </c>
      <c r="X19" s="41">
        <f t="shared" si="3"/>
        <v>5.236734539819138</v>
      </c>
      <c r="Y19" s="41">
        <f t="shared" si="4"/>
        <v>5.402911314530496</v>
      </c>
      <c r="Z19" s="41">
        <f t="shared" si="5"/>
        <v>-2.445264576730475</v>
      </c>
      <c r="AA19" s="41">
        <f t="shared" si="6"/>
        <v>8.350647075020651</v>
      </c>
      <c r="AB19" s="41">
        <f t="shared" si="7"/>
        <v>3.9969928627832685</v>
      </c>
      <c r="AC19" s="41">
        <f t="shared" si="8"/>
        <v>-6.0363717674324935</v>
      </c>
      <c r="AD19" s="41">
        <f t="shared" si="9"/>
        <v>3.9508682965094897</v>
      </c>
      <c r="AE19" s="41">
        <f t="shared" si="10"/>
        <v>2.1587140851256437</v>
      </c>
      <c r="AF19" s="41">
        <f t="shared" si="11"/>
        <v>-6.192360962844958</v>
      </c>
      <c r="AG19" s="41">
        <f t="shared" si="12"/>
        <v>-5.977083133942903</v>
      </c>
      <c r="AH19" s="41">
        <f t="shared" si="13"/>
        <v>8.247476003464223</v>
      </c>
      <c r="AI19" s="41">
        <f t="shared" si="14"/>
        <v>1.6217765919220801</v>
      </c>
      <c r="AJ19" s="41">
        <f t="shared" si="15"/>
        <v>24.85959842705099</v>
      </c>
      <c r="AK19" s="41">
        <f t="shared" si="16"/>
        <v>16.517785995646705</v>
      </c>
      <c r="AL19" s="41">
        <f t="shared" si="17"/>
        <v>4.398330335784119</v>
      </c>
      <c r="AM19" s="41">
        <f t="shared" si="18"/>
        <v>1.9506582189823252</v>
      </c>
      <c r="AN19" s="41"/>
    </row>
    <row r="20" spans="1:21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</row>
    <row r="22" spans="1:22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24"/>
    </row>
    <row r="23" spans="1:9" s="9" customFormat="1" ht="12.75">
      <c r="A23" s="146"/>
      <c r="I23" s="35"/>
    </row>
    <row r="24" spans="1:40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50" t="s">
        <v>78</v>
      </c>
      <c r="W24" s="150" t="s">
        <v>79</v>
      </c>
      <c r="X24" s="150" t="s">
        <v>80</v>
      </c>
      <c r="Y24" s="150" t="s">
        <v>81</v>
      </c>
      <c r="Z24" s="150" t="s">
        <v>82</v>
      </c>
      <c r="AA24" s="150" t="s">
        <v>83</v>
      </c>
      <c r="AB24" s="150" t="s">
        <v>84</v>
      </c>
      <c r="AC24" s="150" t="s">
        <v>85</v>
      </c>
      <c r="AD24" s="150" t="s">
        <v>86</v>
      </c>
      <c r="AE24" s="150" t="s">
        <v>87</v>
      </c>
      <c r="AF24" s="150" t="s">
        <v>88</v>
      </c>
      <c r="AG24" s="150" t="s">
        <v>89</v>
      </c>
      <c r="AH24" s="150" t="s">
        <v>90</v>
      </c>
      <c r="AI24" s="150" t="s">
        <v>91</v>
      </c>
      <c r="AJ24" s="150" t="s">
        <v>92</v>
      </c>
      <c r="AK24" s="150" t="s">
        <v>132</v>
      </c>
      <c r="AL24" s="150" t="s">
        <v>133</v>
      </c>
      <c r="AM24" s="150" t="s">
        <v>134</v>
      </c>
      <c r="AN24" s="150" t="s">
        <v>135</v>
      </c>
    </row>
    <row r="25" spans="1:40" s="9" customFormat="1" ht="12.7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37">
        <f aca="true" t="shared" si="21" ref="V25:AN25">(C25-B25)/B25*100</f>
        <v>-5.994645154560311</v>
      </c>
      <c r="W25" s="37">
        <f t="shared" si="21"/>
        <v>7.62345108193083</v>
      </c>
      <c r="X25" s="37">
        <f t="shared" si="21"/>
        <v>-6.646961781688204</v>
      </c>
      <c r="Y25" s="37">
        <f t="shared" si="21"/>
        <v>6.984021795154996</v>
      </c>
      <c r="Z25" s="37">
        <f t="shared" si="21"/>
        <v>1.4728655493994975</v>
      </c>
      <c r="AA25" s="37">
        <f t="shared" si="21"/>
        <v>-11.1167633194289</v>
      </c>
      <c r="AB25" s="37">
        <f t="shared" si="21"/>
        <v>-0.9233469418901904</v>
      </c>
      <c r="AC25" s="37">
        <f t="shared" si="21"/>
        <v>-5.364501097546887</v>
      </c>
      <c r="AD25" s="37">
        <f t="shared" si="21"/>
        <v>-1.676568731179295</v>
      </c>
      <c r="AE25" s="37">
        <f t="shared" si="21"/>
        <v>-5.347239466931546</v>
      </c>
      <c r="AF25" s="37">
        <f t="shared" si="21"/>
        <v>0.874508089199825</v>
      </c>
      <c r="AG25" s="37">
        <f t="shared" si="21"/>
        <v>4.846120502817512</v>
      </c>
      <c r="AH25" s="37">
        <f t="shared" si="21"/>
        <v>16.92988258640648</v>
      </c>
      <c r="AI25" s="37">
        <f t="shared" si="21"/>
        <v>21.7480465297175</v>
      </c>
      <c r="AJ25" s="37">
        <f t="shared" si="21"/>
        <v>-1.64953243886856</v>
      </c>
      <c r="AK25" s="37">
        <f t="shared" si="21"/>
        <v>-0.5698931081320499</v>
      </c>
      <c r="AL25" s="37">
        <f t="shared" si="21"/>
        <v>7.581742048525525</v>
      </c>
      <c r="AM25" s="37">
        <f t="shared" si="21"/>
        <v>36.6863578645172</v>
      </c>
      <c r="AN25" s="37">
        <f t="shared" si="21"/>
        <v>18.012359641328054</v>
      </c>
    </row>
    <row r="26" spans="1:40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7">
        <f aca="true" t="shared" si="22" ref="V26:V37">(C26-B26)/B26*100</f>
        <v>-3.327749226269911</v>
      </c>
      <c r="W26" s="37">
        <f aca="true" t="shared" si="23" ref="W26:W37">(D26-C26)/C26*100</f>
        <v>10.441448585778483</v>
      </c>
      <c r="X26" s="37">
        <f aca="true" t="shared" si="24" ref="X26:X37">(E26-D26)/D26*100</f>
        <v>-0.8324025317802245</v>
      </c>
      <c r="Y26" s="37">
        <f aca="true" t="shared" si="25" ref="Y26:Y37">(F26-E26)/E26*100</f>
        <v>-3.0062484915122423</v>
      </c>
      <c r="Z26" s="37">
        <f aca="true" t="shared" si="26" ref="Z26:Z37">(G26-F26)/F26*100</f>
        <v>0.6027427560274276</v>
      </c>
      <c r="AA26" s="37">
        <f aca="true" t="shared" si="27" ref="AA26:AA37">(H26-G26)/G26*100</f>
        <v>-13.205628538448854</v>
      </c>
      <c r="AB26" s="37">
        <f aca="true" t="shared" si="28" ref="AB26:AB37">(I26-H26)/H26*100</f>
        <v>2.226021975238276</v>
      </c>
      <c r="AC26" s="37">
        <f aca="true" t="shared" si="29" ref="AC26:AC37">(J26-I26)/I26*100</f>
        <v>-16.50972618015116</v>
      </c>
      <c r="AD26" s="37">
        <f aca="true" t="shared" si="30" ref="AD26:AD37">(K26-J26)/J26*100</f>
        <v>2.9531794909846405</v>
      </c>
      <c r="AE26" s="37">
        <f aca="true" t="shared" si="31" ref="AE26:AE37">(L26-K26)/K26*100</f>
        <v>1.9567567567567568</v>
      </c>
      <c r="AF26" s="37">
        <f aca="true" t="shared" si="32" ref="AF26:AF37">(M26-L26)/L26*100</f>
        <v>5.05778814547768</v>
      </c>
      <c r="AG26" s="37">
        <f aca="true" t="shared" si="33" ref="AG26:AG37">(N26-M26)/M26*100</f>
        <v>-15.75158121383394</v>
      </c>
      <c r="AH26" s="37">
        <f aca="true" t="shared" si="34" ref="AH26:AH37">(O26-N26)/N26*100</f>
        <v>20.625349412986182</v>
      </c>
      <c r="AI26" s="37">
        <f aca="true" t="shared" si="35" ref="AI26:AI37">(P26-O26)/O26*100</f>
        <v>20.54159631873407</v>
      </c>
      <c r="AJ26" s="37">
        <f aca="true" t="shared" si="36" ref="AJ26:AJ37">(Q26-P26)/P26*100</f>
        <v>2.08722399209052</v>
      </c>
      <c r="AK26" s="37">
        <f aca="true" t="shared" si="37" ref="AK26:AK37">(R26-Q26)/Q26*100</f>
        <v>4.315075863553212</v>
      </c>
      <c r="AL26" s="37">
        <f aca="true" t="shared" si="38" ref="AL26:AL37">(S26-R26)/R26*100</f>
        <v>14.563131834124201</v>
      </c>
      <c r="AM26" s="37">
        <f aca="true" t="shared" si="39" ref="AM26:AM37">(T26-S26)/S26*100</f>
        <v>30.391914098552554</v>
      </c>
      <c r="AN26" s="37">
        <f>(U26-T26)/T26*100</f>
        <v>14.76935294523859</v>
      </c>
    </row>
    <row r="27" spans="1:40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7">
        <f t="shared" si="22"/>
        <v>12.586471540612711</v>
      </c>
      <c r="W27" s="37">
        <f t="shared" si="23"/>
        <v>-11.424035857689793</v>
      </c>
      <c r="X27" s="37">
        <f t="shared" si="24"/>
        <v>22.69545416209834</v>
      </c>
      <c r="Y27" s="37">
        <f t="shared" si="25"/>
        <v>5.892562551553478</v>
      </c>
      <c r="Z27" s="37">
        <f t="shared" si="26"/>
        <v>-5.004787328994985</v>
      </c>
      <c r="AA27" s="37">
        <f t="shared" si="27"/>
        <v>-14.177357910381469</v>
      </c>
      <c r="AB27" s="37">
        <f t="shared" si="28"/>
        <v>9.375373223456346</v>
      </c>
      <c r="AC27" s="37">
        <f t="shared" si="29"/>
        <v>-21.11268835990391</v>
      </c>
      <c r="AD27" s="37">
        <f t="shared" si="30"/>
        <v>15.811936235494958</v>
      </c>
      <c r="AE27" s="37">
        <f t="shared" si="31"/>
        <v>-16.59130296209239</v>
      </c>
      <c r="AF27" s="37">
        <f t="shared" si="32"/>
        <v>4.8767672907909825</v>
      </c>
      <c r="AG27" s="37">
        <f t="shared" si="33"/>
        <v>20.667668625039852</v>
      </c>
      <c r="AH27" s="37">
        <f t="shared" si="34"/>
        <v>-13.043970560483109</v>
      </c>
      <c r="AI27" s="37">
        <f t="shared" si="35"/>
        <v>33.807890967489904</v>
      </c>
      <c r="AJ27" s="37">
        <f t="shared" si="36"/>
        <v>16.454197482807835</v>
      </c>
      <c r="AK27" s="37">
        <f t="shared" si="37"/>
        <v>-5.530563641174914</v>
      </c>
      <c r="AL27" s="37">
        <f t="shared" si="38"/>
        <v>19.25106884859207</v>
      </c>
      <c r="AM27" s="37">
        <f t="shared" si="39"/>
        <v>3.590149342300465</v>
      </c>
      <c r="AN27" s="37">
        <f>(U27-T27)/T27*100</f>
        <v>-61.91760549933167</v>
      </c>
    </row>
    <row r="28" spans="1:40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7">
        <f t="shared" si="22"/>
        <v>-11.917825698609162</v>
      </c>
      <c r="W28" s="37">
        <f t="shared" si="23"/>
        <v>28.24134434303926</v>
      </c>
      <c r="X28" s="37">
        <f t="shared" si="24"/>
        <v>3.654334933634566</v>
      </c>
      <c r="Y28" s="37">
        <f t="shared" si="25"/>
        <v>-5.2664559721011335</v>
      </c>
      <c r="Z28" s="37">
        <f t="shared" si="26"/>
        <v>22.360587846193667</v>
      </c>
      <c r="AA28" s="37">
        <f t="shared" si="27"/>
        <v>-12.082216894655197</v>
      </c>
      <c r="AB28" s="37">
        <f t="shared" si="28"/>
        <v>0.02005052732886875</v>
      </c>
      <c r="AC28" s="37">
        <f t="shared" si="29"/>
        <v>-11.258118835698822</v>
      </c>
      <c r="AD28" s="37">
        <f t="shared" si="30"/>
        <v>-20.928586488358782</v>
      </c>
      <c r="AE28" s="37">
        <f t="shared" si="31"/>
        <v>38.64584325302352</v>
      </c>
      <c r="AF28" s="37">
        <f t="shared" si="32"/>
        <v>25.951975383262816</v>
      </c>
      <c r="AG28" s="37">
        <f t="shared" si="33"/>
        <v>-6.643181223278946</v>
      </c>
      <c r="AH28" s="37">
        <f t="shared" si="34"/>
        <v>14.6243443111324</v>
      </c>
      <c r="AI28" s="37">
        <f t="shared" si="35"/>
        <v>7.89481730622229</v>
      </c>
      <c r="AJ28" s="37">
        <f t="shared" si="36"/>
        <v>-2.9415932212996285</v>
      </c>
      <c r="AK28" s="37">
        <f t="shared" si="37"/>
        <v>13.628621760246041</v>
      </c>
      <c r="AL28" s="37">
        <f t="shared" si="38"/>
        <v>12.811991434689507</v>
      </c>
      <c r="AM28" s="37">
        <f t="shared" si="39"/>
        <v>5.207732256203116</v>
      </c>
      <c r="AN28" s="37">
        <f>(U28-T28)/T28*100</f>
        <v>-99.9978349823551</v>
      </c>
    </row>
    <row r="29" spans="1:40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7">
        <f t="shared" si="22"/>
        <v>-11.265176291384794</v>
      </c>
      <c r="W29" s="37">
        <f t="shared" si="23"/>
        <v>-9.129578673667735</v>
      </c>
      <c r="X29" s="37">
        <f t="shared" si="24"/>
        <v>21.35068687233481</v>
      </c>
      <c r="Y29" s="37">
        <f t="shared" si="25"/>
        <v>8.674053385833982</v>
      </c>
      <c r="Z29" s="37">
        <f t="shared" si="26"/>
        <v>9.376250763624107</v>
      </c>
      <c r="AA29" s="37">
        <f t="shared" si="27"/>
        <v>-6.479912175956241</v>
      </c>
      <c r="AB29" s="37">
        <f t="shared" si="28"/>
        <v>-3.675024455542398</v>
      </c>
      <c r="AC29" s="37">
        <f t="shared" si="29"/>
        <v>-6.8885895709062925</v>
      </c>
      <c r="AD29" s="37">
        <f t="shared" si="30"/>
        <v>3.1319602305343164</v>
      </c>
      <c r="AE29" s="37">
        <f t="shared" si="31"/>
        <v>5.785372370032283</v>
      </c>
      <c r="AF29" s="37">
        <f t="shared" si="32"/>
        <v>39.81184294989845</v>
      </c>
      <c r="AG29" s="37">
        <f t="shared" si="33"/>
        <v>-10.01362346547844</v>
      </c>
      <c r="AH29" s="37">
        <f t="shared" si="34"/>
        <v>-3.5991802935887245</v>
      </c>
      <c r="AI29" s="37">
        <f t="shared" si="35"/>
        <v>11.893069100753133</v>
      </c>
      <c r="AJ29" s="37">
        <f t="shared" si="36"/>
        <v>-1.0483952263897829</v>
      </c>
      <c r="AK29" s="37">
        <f t="shared" si="37"/>
        <v>9.007342857366758</v>
      </c>
      <c r="AL29" s="37">
        <f t="shared" si="38"/>
        <v>14.70801791504015</v>
      </c>
      <c r="AM29" s="37">
        <f t="shared" si="39"/>
        <v>2.418525946352469</v>
      </c>
      <c r="AN29" s="37">
        <f>(U29-T29)/T29*100</f>
        <v>-100</v>
      </c>
    </row>
    <row r="30" spans="1:40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7">
        <f t="shared" si="22"/>
        <v>-3.1737402293018255</v>
      </c>
      <c r="W30" s="37">
        <f t="shared" si="23"/>
        <v>-6.702767449404837</v>
      </c>
      <c r="X30" s="37">
        <f t="shared" si="24"/>
        <v>17.15168374033755</v>
      </c>
      <c r="Y30" s="37">
        <f t="shared" si="25"/>
        <v>8.720419182867383</v>
      </c>
      <c r="Z30" s="37">
        <f t="shared" si="26"/>
        <v>0.9271509271509273</v>
      </c>
      <c r="AA30" s="37">
        <f t="shared" si="27"/>
        <v>-3.528885467275621</v>
      </c>
      <c r="AB30" s="37">
        <f t="shared" si="28"/>
        <v>7.595250676703082</v>
      </c>
      <c r="AC30" s="37">
        <f t="shared" si="29"/>
        <v>-13.910716433468306</v>
      </c>
      <c r="AD30" s="37">
        <f t="shared" si="30"/>
        <v>5.354336209004226</v>
      </c>
      <c r="AE30" s="37">
        <f t="shared" si="31"/>
        <v>14.544932148698228</v>
      </c>
      <c r="AF30" s="37">
        <f t="shared" si="32"/>
        <v>30.011384027630385</v>
      </c>
      <c r="AG30" s="37">
        <f t="shared" si="33"/>
        <v>-1.5137798489188348</v>
      </c>
      <c r="AH30" s="37">
        <f t="shared" si="34"/>
        <v>-7.240698603095192</v>
      </c>
      <c r="AI30" s="37">
        <f t="shared" si="35"/>
        <v>0.746474754694912</v>
      </c>
      <c r="AJ30" s="37">
        <f t="shared" si="36"/>
        <v>9.676613104788318</v>
      </c>
      <c r="AK30" s="37">
        <f t="shared" si="37"/>
        <v>4.940712915248506</v>
      </c>
      <c r="AL30" s="37">
        <f t="shared" si="38"/>
        <v>17.52105019824313</v>
      </c>
      <c r="AM30" s="37">
        <f t="shared" si="39"/>
        <v>6.10850827938915</v>
      </c>
      <c r="AN30" s="37">
        <f>(U30-T30)/T30*100</f>
        <v>-99.3978001730201</v>
      </c>
    </row>
    <row r="31" spans="1:40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/>
      <c r="V31" s="37">
        <f t="shared" si="22"/>
        <v>0.3789958762664599</v>
      </c>
      <c r="W31" s="37">
        <f t="shared" si="23"/>
        <v>4.078130195540015</v>
      </c>
      <c r="X31" s="37">
        <f t="shared" si="24"/>
        <v>-4.852057589842421</v>
      </c>
      <c r="Y31" s="37">
        <f t="shared" si="25"/>
        <v>17.65323917117078</v>
      </c>
      <c r="Z31" s="37">
        <f t="shared" si="26"/>
        <v>3.3511015365352925</v>
      </c>
      <c r="AA31" s="37">
        <f t="shared" si="27"/>
        <v>-3.120406908899796</v>
      </c>
      <c r="AB31" s="37">
        <f t="shared" si="28"/>
        <v>7.17740304161533</v>
      </c>
      <c r="AC31" s="37">
        <f t="shared" si="29"/>
        <v>-13.049483545520058</v>
      </c>
      <c r="AD31" s="37">
        <f t="shared" si="30"/>
        <v>-3.057630262547729</v>
      </c>
      <c r="AE31" s="37">
        <f t="shared" si="31"/>
        <v>21.966535713558734</v>
      </c>
      <c r="AF31" s="37">
        <f t="shared" si="32"/>
        <v>25.45707919924564</v>
      </c>
      <c r="AG31" s="37">
        <f t="shared" si="33"/>
        <v>-5.600489543979141</v>
      </c>
      <c r="AH31" s="37">
        <f t="shared" si="34"/>
        <v>-3.3243144218032183</v>
      </c>
      <c r="AI31" s="37">
        <f t="shared" si="35"/>
        <v>5.51433610775039</v>
      </c>
      <c r="AJ31" s="37">
        <f t="shared" si="36"/>
        <v>3.1774099964081453</v>
      </c>
      <c r="AK31" s="37">
        <f t="shared" si="37"/>
        <v>8.032964678788527</v>
      </c>
      <c r="AL31" s="37">
        <f t="shared" si="38"/>
        <v>9.790482800503188</v>
      </c>
      <c r="AM31" s="37">
        <f t="shared" si="39"/>
        <v>5.9338488457413785</v>
      </c>
      <c r="AN31" s="37"/>
    </row>
    <row r="32" spans="1:40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/>
      <c r="V32" s="37">
        <f t="shared" si="22"/>
        <v>-12.377366495200722</v>
      </c>
      <c r="W32" s="37">
        <f t="shared" si="23"/>
        <v>9.56242813048478</v>
      </c>
      <c r="X32" s="37">
        <f t="shared" si="24"/>
        <v>2.529967408716787</v>
      </c>
      <c r="Y32" s="37">
        <f t="shared" si="25"/>
        <v>19.468778621841494</v>
      </c>
      <c r="Z32" s="37">
        <f t="shared" si="26"/>
        <v>2.10420932057399</v>
      </c>
      <c r="AA32" s="37">
        <f t="shared" si="27"/>
        <v>-4.331042524247832</v>
      </c>
      <c r="AB32" s="37">
        <f t="shared" si="28"/>
        <v>10.14006998882764</v>
      </c>
      <c r="AC32" s="37">
        <f t="shared" si="29"/>
        <v>-16.161294379008257</v>
      </c>
      <c r="AD32" s="37">
        <f t="shared" si="30"/>
        <v>4.032717709760317</v>
      </c>
      <c r="AE32" s="37">
        <f t="shared" si="31"/>
        <v>15.638216070742022</v>
      </c>
      <c r="AF32" s="37">
        <f t="shared" si="32"/>
        <v>26.87806499875322</v>
      </c>
      <c r="AG32" s="37">
        <f t="shared" si="33"/>
        <v>-7.899925972996521</v>
      </c>
      <c r="AH32" s="37">
        <f t="shared" si="34"/>
        <v>-0.0035564913079352434</v>
      </c>
      <c r="AI32" s="37">
        <f t="shared" si="35"/>
        <v>6.154371438936429</v>
      </c>
      <c r="AJ32" s="37">
        <f t="shared" si="36"/>
        <v>0.04355546621100948</v>
      </c>
      <c r="AK32" s="37">
        <f t="shared" si="37"/>
        <v>8.681848626925653</v>
      </c>
      <c r="AL32" s="37">
        <f t="shared" si="38"/>
        <v>11.54799028731311</v>
      </c>
      <c r="AM32" s="37">
        <f t="shared" si="39"/>
        <v>2.4950276243093925</v>
      </c>
      <c r="AN32" s="37"/>
    </row>
    <row r="33" spans="1:40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/>
      <c r="V33" s="37">
        <f t="shared" si="22"/>
        <v>-2.9804301223981744</v>
      </c>
      <c r="W33" s="37">
        <f t="shared" si="23"/>
        <v>5.508434307436446</v>
      </c>
      <c r="X33" s="37">
        <f t="shared" si="24"/>
        <v>13.086458673452153</v>
      </c>
      <c r="Y33" s="37">
        <f t="shared" si="25"/>
        <v>-0.6103146156909598</v>
      </c>
      <c r="Z33" s="37">
        <f t="shared" si="26"/>
        <v>3.9087621585342647</v>
      </c>
      <c r="AA33" s="37">
        <f t="shared" si="27"/>
        <v>2.657887379614187</v>
      </c>
      <c r="AB33" s="37">
        <f t="shared" si="28"/>
        <v>-5.718122570103112</v>
      </c>
      <c r="AC33" s="37">
        <f t="shared" si="29"/>
        <v>-3.97023815452653</v>
      </c>
      <c r="AD33" s="37">
        <f t="shared" si="30"/>
        <v>4.498449347066206</v>
      </c>
      <c r="AE33" s="37">
        <f t="shared" si="31"/>
        <v>6.20558224480883</v>
      </c>
      <c r="AF33" s="37">
        <f t="shared" si="32"/>
        <v>38.796261682242985</v>
      </c>
      <c r="AG33" s="37">
        <f t="shared" si="33"/>
        <v>-5.176012712777419</v>
      </c>
      <c r="AH33" s="37">
        <f t="shared" si="34"/>
        <v>-11.921888869163856</v>
      </c>
      <c r="AI33" s="37">
        <f t="shared" si="35"/>
        <v>11.595020800412783</v>
      </c>
      <c r="AJ33" s="37">
        <f t="shared" si="36"/>
        <v>-2.4794463147856494</v>
      </c>
      <c r="AK33" s="37">
        <f t="shared" si="37"/>
        <v>11.072259345413599</v>
      </c>
      <c r="AL33" s="37">
        <f t="shared" si="38"/>
        <v>13.801590054157886</v>
      </c>
      <c r="AM33" s="37">
        <f t="shared" si="39"/>
        <v>-0.33465201465201466</v>
      </c>
      <c r="AN33" s="37"/>
    </row>
    <row r="34" spans="1:40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/>
      <c r="V34" s="37">
        <f t="shared" si="22"/>
        <v>8.219980475105759</v>
      </c>
      <c r="W34" s="37">
        <f t="shared" si="23"/>
        <v>3.5289872504209763</v>
      </c>
      <c r="X34" s="37">
        <f t="shared" si="24"/>
        <v>8.737830239096592</v>
      </c>
      <c r="Y34" s="37">
        <f t="shared" si="25"/>
        <v>5.720391046530263</v>
      </c>
      <c r="Z34" s="37">
        <f t="shared" si="26"/>
        <v>-1.6139627484865944</v>
      </c>
      <c r="AA34" s="37">
        <f t="shared" si="27"/>
        <v>0.9080450324595283</v>
      </c>
      <c r="AB34" s="37">
        <f t="shared" si="28"/>
        <v>-4.869905126430229</v>
      </c>
      <c r="AC34" s="37">
        <f t="shared" si="29"/>
        <v>-10.458845182553612</v>
      </c>
      <c r="AD34" s="37">
        <f t="shared" si="30"/>
        <v>9.3094959248548</v>
      </c>
      <c r="AE34" s="37">
        <f t="shared" si="31"/>
        <v>2.6533869768662264</v>
      </c>
      <c r="AF34" s="37">
        <f t="shared" si="32"/>
        <v>36.309707652164654</v>
      </c>
      <c r="AG34" s="37">
        <f t="shared" si="33"/>
        <v>1.3915367065662405</v>
      </c>
      <c r="AH34" s="37">
        <f t="shared" si="34"/>
        <v>-11.277731969884949</v>
      </c>
      <c r="AI34" s="37">
        <f t="shared" si="35"/>
        <v>-0.15547101638091268</v>
      </c>
      <c r="AJ34" s="37">
        <f t="shared" si="36"/>
        <v>10.738114914531774</v>
      </c>
      <c r="AK34" s="37">
        <f t="shared" si="37"/>
        <v>6.351188933141659</v>
      </c>
      <c r="AL34" s="37">
        <f t="shared" si="38"/>
        <v>13.293299060450275</v>
      </c>
      <c r="AM34" s="37">
        <f t="shared" si="39"/>
        <v>1.0314184938160529</v>
      </c>
      <c r="AN34" s="37"/>
    </row>
    <row r="35" spans="1:40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/>
      <c r="V35" s="37">
        <f t="shared" si="22"/>
        <v>19.08581553491045</v>
      </c>
      <c r="W35" s="37">
        <f t="shared" si="23"/>
        <v>15.892228812707348</v>
      </c>
      <c r="X35" s="37">
        <f t="shared" si="24"/>
        <v>-8.409236801471225</v>
      </c>
      <c r="Y35" s="37">
        <f t="shared" si="25"/>
        <v>-1.7351113805121987</v>
      </c>
      <c r="Z35" s="37">
        <f t="shared" si="26"/>
        <v>-14.043102783560798</v>
      </c>
      <c r="AA35" s="37">
        <f t="shared" si="27"/>
        <v>-2.4399542508577965</v>
      </c>
      <c r="AB35" s="37">
        <f t="shared" si="28"/>
        <v>2.1952509022366273</v>
      </c>
      <c r="AC35" s="37">
        <f t="shared" si="29"/>
        <v>-10.079175851365333</v>
      </c>
      <c r="AD35" s="37">
        <f t="shared" si="30"/>
        <v>-10.573579808389825</v>
      </c>
      <c r="AE35" s="37">
        <f t="shared" si="31"/>
        <v>20.86993006993007</v>
      </c>
      <c r="AF35" s="37">
        <f t="shared" si="32"/>
        <v>-2.466964430353382</v>
      </c>
      <c r="AG35" s="37">
        <f t="shared" si="33"/>
        <v>14.07284375370744</v>
      </c>
      <c r="AH35" s="37">
        <f t="shared" si="34"/>
        <v>0.6094517014726683</v>
      </c>
      <c r="AI35" s="37">
        <f t="shared" si="35"/>
        <v>15.890342988277617</v>
      </c>
      <c r="AJ35" s="37">
        <f t="shared" si="36"/>
        <v>3.4073677638034074</v>
      </c>
      <c r="AK35" s="37">
        <f t="shared" si="37"/>
        <v>11.192961269731734</v>
      </c>
      <c r="AL35" s="37">
        <f t="shared" si="38"/>
        <v>11.096457884039532</v>
      </c>
      <c r="AM35" s="37">
        <f t="shared" si="39"/>
        <v>11.595558969345717</v>
      </c>
      <c r="AN35" s="37"/>
    </row>
    <row r="36" spans="1:40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/>
      <c r="V36" s="37">
        <f t="shared" si="22"/>
        <v>23.984624310995066</v>
      </c>
      <c r="W36" s="37">
        <f t="shared" si="23"/>
        <v>15.636150921322024</v>
      </c>
      <c r="X36" s="37">
        <f t="shared" si="24"/>
        <v>-11.237859166329422</v>
      </c>
      <c r="Y36" s="37">
        <f t="shared" si="25"/>
        <v>-0.03704442481406548</v>
      </c>
      <c r="Z36" s="37">
        <f t="shared" si="26"/>
        <v>-1.5649942987457242</v>
      </c>
      <c r="AA36" s="37">
        <f t="shared" si="27"/>
        <v>-0.5936694564304538</v>
      </c>
      <c r="AB36" s="37">
        <f t="shared" si="28"/>
        <v>-2.2635902814193325</v>
      </c>
      <c r="AC36" s="37">
        <f t="shared" si="29"/>
        <v>-3.913678500104325</v>
      </c>
      <c r="AD36" s="37">
        <f t="shared" si="30"/>
        <v>-23.151135376597594</v>
      </c>
      <c r="AE36" s="37">
        <f t="shared" si="31"/>
        <v>20.68784563839664</v>
      </c>
      <c r="AF36" s="37">
        <f t="shared" si="32"/>
        <v>3.618971168640043</v>
      </c>
      <c r="AG36" s="37">
        <f t="shared" si="33"/>
        <v>9.4609425435765</v>
      </c>
      <c r="AH36" s="37">
        <f t="shared" si="34"/>
        <v>18.642918227123943</v>
      </c>
      <c r="AI36" s="37">
        <f t="shared" si="35"/>
        <v>12.04235329207367</v>
      </c>
      <c r="AJ36" s="37">
        <f t="shared" si="36"/>
        <v>-8.700474732685567</v>
      </c>
      <c r="AK36" s="37">
        <f t="shared" si="37"/>
        <v>13.56545825639032</v>
      </c>
      <c r="AL36" s="37">
        <f t="shared" si="38"/>
        <v>26.654399965767343</v>
      </c>
      <c r="AM36" s="37">
        <f t="shared" si="39"/>
        <v>20.675034207814587</v>
      </c>
      <c r="AN36" s="37"/>
    </row>
    <row r="37" spans="1:40" s="9" customFormat="1" ht="12.75">
      <c r="A37" s="151" t="s">
        <v>50</v>
      </c>
      <c r="B37" s="40">
        <f aca="true" t="shared" si="40" ref="B37:K37">SUM(B25:B36)</f>
        <v>766383</v>
      </c>
      <c r="C37" s="40">
        <f t="shared" si="40"/>
        <v>756312</v>
      </c>
      <c r="D37" s="40">
        <f t="shared" si="40"/>
        <v>791325</v>
      </c>
      <c r="E37" s="40">
        <f t="shared" si="40"/>
        <v>838062</v>
      </c>
      <c r="F37" s="40">
        <f t="shared" si="40"/>
        <v>891796</v>
      </c>
      <c r="G37" s="40">
        <f t="shared" si="40"/>
        <v>915137</v>
      </c>
      <c r="H37" s="40">
        <f t="shared" si="40"/>
        <v>872295</v>
      </c>
      <c r="I37" s="152">
        <f t="shared" si="40"/>
        <v>889048</v>
      </c>
      <c r="J37" s="152">
        <f t="shared" si="40"/>
        <v>787934</v>
      </c>
      <c r="K37" s="152">
        <f t="shared" si="40"/>
        <v>789973</v>
      </c>
      <c r="L37" s="152">
        <f aca="true" t="shared" si="41" ref="L37:Q37">SUM(L25:L36)</f>
        <v>878663</v>
      </c>
      <c r="M37" s="152">
        <f t="shared" si="41"/>
        <v>1108633</v>
      </c>
      <c r="N37" s="152">
        <f t="shared" si="41"/>
        <v>1075187</v>
      </c>
      <c r="O37" s="152">
        <f t="shared" si="41"/>
        <v>1046608</v>
      </c>
      <c r="P37" s="40">
        <f t="shared" si="41"/>
        <v>1139866</v>
      </c>
      <c r="Q37" s="40">
        <f t="shared" si="41"/>
        <v>1169304</v>
      </c>
      <c r="R37" s="40">
        <f>SUM(R25:R36)</f>
        <v>1259025</v>
      </c>
      <c r="S37" s="40">
        <f>SUM(S25:S36)</f>
        <v>1433549</v>
      </c>
      <c r="T37" s="40">
        <f>SUM(T25:T36)</f>
        <v>1520792</v>
      </c>
      <c r="U37" s="40"/>
      <c r="V37" s="41">
        <f t="shared" si="22"/>
        <v>-1.3140949107691586</v>
      </c>
      <c r="W37" s="41">
        <f t="shared" si="23"/>
        <v>4.6294386443689906</v>
      </c>
      <c r="X37" s="41">
        <f t="shared" si="24"/>
        <v>5.906170031276656</v>
      </c>
      <c r="Y37" s="41">
        <f t="shared" si="25"/>
        <v>6.411697463910785</v>
      </c>
      <c r="Z37" s="41">
        <f t="shared" si="26"/>
        <v>2.617302611808082</v>
      </c>
      <c r="AA37" s="41">
        <f t="shared" si="27"/>
        <v>-4.68148484871664</v>
      </c>
      <c r="AB37" s="41">
        <f t="shared" si="28"/>
        <v>1.9205658636126541</v>
      </c>
      <c r="AC37" s="41">
        <f t="shared" si="29"/>
        <v>-11.373289181236558</v>
      </c>
      <c r="AD37" s="41">
        <f t="shared" si="30"/>
        <v>0.25877801947878887</v>
      </c>
      <c r="AE37" s="41">
        <f t="shared" si="31"/>
        <v>11.22696598491341</v>
      </c>
      <c r="AF37" s="41">
        <f t="shared" si="32"/>
        <v>26.172719233653858</v>
      </c>
      <c r="AG37" s="41">
        <f t="shared" si="33"/>
        <v>-3.016868521864314</v>
      </c>
      <c r="AH37" s="41">
        <f t="shared" si="34"/>
        <v>-2.658049250967506</v>
      </c>
      <c r="AI37" s="41">
        <f t="shared" si="35"/>
        <v>8.910499442006941</v>
      </c>
      <c r="AJ37" s="41">
        <f t="shared" si="36"/>
        <v>2.5825842686771954</v>
      </c>
      <c r="AK37" s="41">
        <f t="shared" si="37"/>
        <v>7.673026005213359</v>
      </c>
      <c r="AL37" s="41">
        <f t="shared" si="38"/>
        <v>13.861837533011656</v>
      </c>
      <c r="AM37" s="41">
        <f t="shared" si="39"/>
        <v>6.085805228841148</v>
      </c>
      <c r="AN37" s="41"/>
    </row>
    <row r="38" spans="1:22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58"/>
    </row>
    <row r="39" spans="1:21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</row>
    <row r="40" spans="1:19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</row>
    <row r="41" spans="1:22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58"/>
    </row>
    <row r="42" spans="1:40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50" t="s">
        <v>78</v>
      </c>
      <c r="W42" s="150" t="s">
        <v>79</v>
      </c>
      <c r="X42" s="150" t="s">
        <v>80</v>
      </c>
      <c r="Y42" s="150" t="s">
        <v>81</v>
      </c>
      <c r="Z42" s="150" t="s">
        <v>82</v>
      </c>
      <c r="AA42" s="150" t="s">
        <v>83</v>
      </c>
      <c r="AB42" s="150" t="s">
        <v>84</v>
      </c>
      <c r="AC42" s="150" t="s">
        <v>85</v>
      </c>
      <c r="AD42" s="150" t="s">
        <v>86</v>
      </c>
      <c r="AE42" s="150" t="s">
        <v>87</v>
      </c>
      <c r="AF42" s="150" t="s">
        <v>88</v>
      </c>
      <c r="AG42" s="150" t="s">
        <v>89</v>
      </c>
      <c r="AH42" s="150" t="s">
        <v>90</v>
      </c>
      <c r="AI42" s="150" t="s">
        <v>91</v>
      </c>
      <c r="AJ42" s="150" t="s">
        <v>92</v>
      </c>
      <c r="AK42" s="150" t="s">
        <v>132</v>
      </c>
      <c r="AL42" s="150" t="s">
        <v>133</v>
      </c>
      <c r="AM42" s="150" t="s">
        <v>134</v>
      </c>
      <c r="AN42" s="150" t="s">
        <v>135</v>
      </c>
    </row>
    <row r="43" spans="1:40" s="9" customFormat="1" ht="12.75">
      <c r="A43" s="36" t="s">
        <v>26</v>
      </c>
      <c r="B43" s="38">
        <f aca="true" t="shared" si="42" ref="B43:U54">B7+B25</f>
        <v>110928</v>
      </c>
      <c r="C43" s="38">
        <f t="shared" si="42"/>
        <v>101830</v>
      </c>
      <c r="D43" s="38">
        <f t="shared" si="42"/>
        <v>116884</v>
      </c>
      <c r="E43" s="38">
        <f t="shared" si="42"/>
        <v>115378</v>
      </c>
      <c r="F43" s="38">
        <f t="shared" si="42"/>
        <v>124187</v>
      </c>
      <c r="G43" s="38">
        <f t="shared" si="42"/>
        <v>124404</v>
      </c>
      <c r="H43" s="38">
        <f t="shared" si="42"/>
        <v>125825</v>
      </c>
      <c r="I43" s="156">
        <f t="shared" si="42"/>
        <v>130218</v>
      </c>
      <c r="J43" s="38">
        <f t="shared" si="42"/>
        <v>126743</v>
      </c>
      <c r="K43" s="38">
        <f t="shared" si="42"/>
        <v>131515</v>
      </c>
      <c r="L43" s="38">
        <f t="shared" si="42"/>
        <v>133057</v>
      </c>
      <c r="M43" s="38">
        <f t="shared" si="42"/>
        <v>124860</v>
      </c>
      <c r="N43" s="38">
        <f t="shared" si="42"/>
        <v>108941</v>
      </c>
      <c r="O43" s="38">
        <f t="shared" si="42"/>
        <v>116137</v>
      </c>
      <c r="P43" s="38">
        <f t="shared" si="42"/>
        <v>126308</v>
      </c>
      <c r="Q43" s="38">
        <f t="shared" si="42"/>
        <v>138889</v>
      </c>
      <c r="R43" s="38">
        <f t="shared" si="42"/>
        <v>176769</v>
      </c>
      <c r="S43" s="38">
        <f>S7+S25</f>
        <v>189830</v>
      </c>
      <c r="T43" s="38">
        <f>T7+T25</f>
        <v>207402</v>
      </c>
      <c r="U43" s="38">
        <f>U7+U25</f>
        <v>224741</v>
      </c>
      <c r="V43" s="37">
        <f aca="true" t="shared" si="43" ref="V43:AN43">(C43-B43)/B43*100</f>
        <v>-8.201716428674455</v>
      </c>
      <c r="W43" s="37">
        <f t="shared" si="43"/>
        <v>14.783462633801433</v>
      </c>
      <c r="X43" s="37">
        <f t="shared" si="43"/>
        <v>-1.2884569316587384</v>
      </c>
      <c r="Y43" s="37">
        <f t="shared" si="43"/>
        <v>7.6349044011856675</v>
      </c>
      <c r="Z43" s="37">
        <f t="shared" si="43"/>
        <v>0.17473648610563103</v>
      </c>
      <c r="AA43" s="37">
        <f t="shared" si="43"/>
        <v>1.142246230024758</v>
      </c>
      <c r="AB43" s="37">
        <f t="shared" si="43"/>
        <v>3.4913570435128154</v>
      </c>
      <c r="AC43" s="37">
        <f t="shared" si="43"/>
        <v>-2.668601882996206</v>
      </c>
      <c r="AD43" s="37">
        <f t="shared" si="43"/>
        <v>3.765099453224241</v>
      </c>
      <c r="AE43" s="37">
        <f t="shared" si="43"/>
        <v>1.1724898300574078</v>
      </c>
      <c r="AF43" s="37">
        <f t="shared" si="43"/>
        <v>-6.160517672877037</v>
      </c>
      <c r="AG43" s="37">
        <f t="shared" si="43"/>
        <v>-12.74947941694698</v>
      </c>
      <c r="AH43" s="37">
        <f t="shared" si="43"/>
        <v>6.605410267943198</v>
      </c>
      <c r="AI43" s="37">
        <f t="shared" si="43"/>
        <v>8.757760231450787</v>
      </c>
      <c r="AJ43" s="37">
        <f t="shared" si="43"/>
        <v>9.960572568641734</v>
      </c>
      <c r="AK43" s="37">
        <f t="shared" si="43"/>
        <v>27.273578181137452</v>
      </c>
      <c r="AL43" s="37">
        <f t="shared" si="43"/>
        <v>7.388738975725381</v>
      </c>
      <c r="AM43" s="37">
        <f t="shared" si="43"/>
        <v>9.25670336616973</v>
      </c>
      <c r="AN43" s="37">
        <f t="shared" si="43"/>
        <v>8.360092959566446</v>
      </c>
    </row>
    <row r="44" spans="1:40" s="9" customFormat="1" ht="12.75">
      <c r="A44" s="36" t="s">
        <v>27</v>
      </c>
      <c r="B44" s="38">
        <f t="shared" si="42"/>
        <v>126190</v>
      </c>
      <c r="C44" s="38">
        <f t="shared" si="42"/>
        <v>119015</v>
      </c>
      <c r="D44" s="38">
        <f t="shared" si="42"/>
        <v>131689</v>
      </c>
      <c r="E44" s="38">
        <f t="shared" si="42"/>
        <v>132218</v>
      </c>
      <c r="F44" s="38">
        <f t="shared" si="42"/>
        <v>129273</v>
      </c>
      <c r="G44" s="38">
        <f t="shared" si="42"/>
        <v>124356</v>
      </c>
      <c r="H44" s="38">
        <f t="shared" si="42"/>
        <v>135386</v>
      </c>
      <c r="I44" s="156">
        <f t="shared" si="42"/>
        <v>149050</v>
      </c>
      <c r="J44" s="38">
        <f t="shared" si="42"/>
        <v>129331</v>
      </c>
      <c r="K44" s="38">
        <f t="shared" si="42"/>
        <v>133451</v>
      </c>
      <c r="L44" s="38">
        <f t="shared" si="42"/>
        <v>135327</v>
      </c>
      <c r="M44" s="38">
        <f t="shared" si="42"/>
        <v>131887</v>
      </c>
      <c r="N44" s="38">
        <f t="shared" si="42"/>
        <v>106071</v>
      </c>
      <c r="O44" s="38">
        <f t="shared" si="42"/>
        <v>118339</v>
      </c>
      <c r="P44" s="38">
        <f t="shared" si="42"/>
        <v>127218</v>
      </c>
      <c r="Q44" s="38">
        <f t="shared" si="42"/>
        <v>147585</v>
      </c>
      <c r="R44" s="38">
        <f t="shared" si="42"/>
        <v>179967</v>
      </c>
      <c r="S44" s="38">
        <f t="shared" si="42"/>
        <v>201679</v>
      </c>
      <c r="T44" s="38">
        <f t="shared" si="42"/>
        <v>214056</v>
      </c>
      <c r="U44" s="38">
        <f t="shared" si="42"/>
        <v>231688</v>
      </c>
      <c r="V44" s="37">
        <f aca="true" t="shared" si="44" ref="V44:V55">(C44-B44)/B44*100</f>
        <v>-5.685870512718916</v>
      </c>
      <c r="W44" s="37">
        <f aca="true" t="shared" si="45" ref="W44:W55">(D44-C44)/C44*100</f>
        <v>10.649077847330169</v>
      </c>
      <c r="X44" s="37">
        <f aca="true" t="shared" si="46" ref="X44:X55">(E44-D44)/D44*100</f>
        <v>0.401704014762053</v>
      </c>
      <c r="Y44" s="37">
        <f aca="true" t="shared" si="47" ref="Y44:Y55">(F44-E44)/E44*100</f>
        <v>-2.2273820508554056</v>
      </c>
      <c r="Z44" s="37">
        <f aca="true" t="shared" si="48" ref="Z44:Z55">(G44-F44)/F44*100</f>
        <v>-3.8035784734631357</v>
      </c>
      <c r="AA44" s="37">
        <f aca="true" t="shared" si="49" ref="AA44:AA55">(H44-G44)/G44*100</f>
        <v>8.869696677281354</v>
      </c>
      <c r="AB44" s="37">
        <f aca="true" t="shared" si="50" ref="AB44:AB55">(I44-H44)/H44*100</f>
        <v>10.092624052708551</v>
      </c>
      <c r="AC44" s="37">
        <f aca="true" t="shared" si="51" ref="AC44:AC55">(J44-I44)/I44*100</f>
        <v>-13.229788661522978</v>
      </c>
      <c r="AD44" s="37">
        <f aca="true" t="shared" si="52" ref="AD44:AD55">(K44-J44)/J44*100</f>
        <v>3.185624482915929</v>
      </c>
      <c r="AE44" s="37">
        <f aca="true" t="shared" si="53" ref="AE44:AE55">(L44-K44)/K44*100</f>
        <v>1.4057594173142203</v>
      </c>
      <c r="AF44" s="37">
        <f aca="true" t="shared" si="54" ref="AF44:AF55">(M44-L44)/L44*100</f>
        <v>-2.541990881346664</v>
      </c>
      <c r="AG44" s="37">
        <f aca="true" t="shared" si="55" ref="AG44:AG55">(N44-M44)/M44*100</f>
        <v>-19.574332572581074</v>
      </c>
      <c r="AH44" s="37">
        <f aca="true" t="shared" si="56" ref="AH44:AH55">(O44-N44)/N44*100</f>
        <v>11.565837976449735</v>
      </c>
      <c r="AI44" s="37">
        <f aca="true" t="shared" si="57" ref="AI44:AI55">(P44-O44)/O44*100</f>
        <v>7.503020982093815</v>
      </c>
      <c r="AJ44" s="37">
        <f aca="true" t="shared" si="58" ref="AJ44:AJ55">(Q44-P44)/P44*100</f>
        <v>16.009526953732962</v>
      </c>
      <c r="AK44" s="37">
        <f aca="true" t="shared" si="59" ref="AK44:AK55">(R44-Q44)/Q44*100</f>
        <v>21.941254192499237</v>
      </c>
      <c r="AL44" s="37">
        <f aca="true" t="shared" si="60" ref="AL44:AL55">(S44-R44)/R44*100</f>
        <v>12.064434035128663</v>
      </c>
      <c r="AM44" s="37">
        <f aca="true" t="shared" si="61" ref="AM44:AM55">(T44-S44)/S44*100</f>
        <v>6.136980052459601</v>
      </c>
      <c r="AN44" s="37">
        <f>(U44-T44)/T44*100</f>
        <v>8.237096834473222</v>
      </c>
    </row>
    <row r="45" spans="1:40" s="9" customFormat="1" ht="12.75">
      <c r="A45" s="36" t="s">
        <v>28</v>
      </c>
      <c r="B45" s="38">
        <f t="shared" si="42"/>
        <v>178774</v>
      </c>
      <c r="C45" s="38">
        <f t="shared" si="42"/>
        <v>195795</v>
      </c>
      <c r="D45" s="38">
        <f t="shared" si="42"/>
        <v>147035</v>
      </c>
      <c r="E45" s="38">
        <f t="shared" si="42"/>
        <v>188159</v>
      </c>
      <c r="F45" s="38">
        <f t="shared" si="42"/>
        <v>191588</v>
      </c>
      <c r="G45" s="38">
        <f t="shared" si="42"/>
        <v>176533</v>
      </c>
      <c r="H45" s="38">
        <f t="shared" si="42"/>
        <v>197118</v>
      </c>
      <c r="I45" s="156">
        <f t="shared" si="42"/>
        <v>202445</v>
      </c>
      <c r="J45" s="38">
        <f t="shared" si="42"/>
        <v>178904</v>
      </c>
      <c r="K45" s="38">
        <f t="shared" si="42"/>
        <v>209276</v>
      </c>
      <c r="L45" s="38">
        <f t="shared" si="42"/>
        <v>183456</v>
      </c>
      <c r="M45" s="38">
        <f t="shared" si="42"/>
        <v>177611</v>
      </c>
      <c r="N45" s="38">
        <f t="shared" si="42"/>
        <v>170489</v>
      </c>
      <c r="O45" s="38">
        <f>O9+O27</f>
        <v>160287</v>
      </c>
      <c r="P45" s="38">
        <f t="shared" si="42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2"/>
        <v>108823</v>
      </c>
      <c r="V45" s="37">
        <f t="shared" si="44"/>
        <v>9.520959423629833</v>
      </c>
      <c r="W45" s="37">
        <f t="shared" si="45"/>
        <v>-24.903598151127454</v>
      </c>
      <c r="X45" s="37">
        <f t="shared" si="46"/>
        <v>27.968850953854524</v>
      </c>
      <c r="Y45" s="37">
        <f t="shared" si="47"/>
        <v>1.8223948894286215</v>
      </c>
      <c r="Z45" s="37">
        <f t="shared" si="48"/>
        <v>-7.858007808422239</v>
      </c>
      <c r="AA45" s="37">
        <f t="shared" si="49"/>
        <v>11.66070932913393</v>
      </c>
      <c r="AB45" s="37">
        <f t="shared" si="50"/>
        <v>2.702442191986526</v>
      </c>
      <c r="AC45" s="37">
        <f t="shared" si="51"/>
        <v>-11.628343500703894</v>
      </c>
      <c r="AD45" s="37">
        <f t="shared" si="52"/>
        <v>16.976702589098064</v>
      </c>
      <c r="AE45" s="37">
        <f t="shared" si="53"/>
        <v>-12.337774040023701</v>
      </c>
      <c r="AF45" s="37">
        <f t="shared" si="54"/>
        <v>-3.186050061050061</v>
      </c>
      <c r="AG45" s="37">
        <f t="shared" si="55"/>
        <v>-4.009886775030826</v>
      </c>
      <c r="AH45" s="37">
        <f t="shared" si="56"/>
        <v>-5.983963774788989</v>
      </c>
      <c r="AI45" s="37">
        <f t="shared" si="57"/>
        <v>14.334287871131156</v>
      </c>
      <c r="AJ45" s="37">
        <f t="shared" si="58"/>
        <v>22.842035762810823</v>
      </c>
      <c r="AK45" s="37">
        <f t="shared" si="59"/>
        <v>10.750519713580072</v>
      </c>
      <c r="AL45" s="37">
        <f t="shared" si="60"/>
        <v>21.31907622951477</v>
      </c>
      <c r="AM45" s="37">
        <f t="shared" si="61"/>
        <v>-3.619082253372124</v>
      </c>
      <c r="AN45" s="37">
        <f>(U45-T45)/T45*100</f>
        <v>-62.67215032260499</v>
      </c>
    </row>
    <row r="46" spans="1:40" s="9" customFormat="1" ht="12.75">
      <c r="A46" s="36" t="s">
        <v>29</v>
      </c>
      <c r="B46" s="38">
        <f t="shared" si="42"/>
        <v>287658</v>
      </c>
      <c r="C46" s="38">
        <f t="shared" si="42"/>
        <v>232633</v>
      </c>
      <c r="D46" s="38">
        <f t="shared" si="42"/>
        <v>230215</v>
      </c>
      <c r="E46" s="38">
        <f t="shared" si="42"/>
        <v>262328</v>
      </c>
      <c r="F46" s="38">
        <f t="shared" si="42"/>
        <v>264503</v>
      </c>
      <c r="G46" s="38">
        <f t="shared" si="42"/>
        <v>293562</v>
      </c>
      <c r="H46" s="38">
        <f t="shared" si="42"/>
        <v>274061</v>
      </c>
      <c r="I46" s="156">
        <f t="shared" si="42"/>
        <v>278433</v>
      </c>
      <c r="J46" s="38">
        <f t="shared" si="42"/>
        <v>290865</v>
      </c>
      <c r="K46" s="38">
        <f t="shared" si="42"/>
        <v>234796</v>
      </c>
      <c r="L46" s="38">
        <f>L10+L28</f>
        <v>309412</v>
      </c>
      <c r="M46" s="38">
        <f t="shared" si="42"/>
        <v>294001</v>
      </c>
      <c r="N46" s="38">
        <f t="shared" si="42"/>
        <v>247553</v>
      </c>
      <c r="O46" s="38">
        <f>O10+O28</f>
        <v>292415</v>
      </c>
      <c r="P46" s="38">
        <f t="shared" si="42"/>
        <v>297730</v>
      </c>
      <c r="Q46" s="38">
        <f t="shared" si="42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7">
        <f t="shared" si="44"/>
        <v>-19.12861801166663</v>
      </c>
      <c r="W46" s="37">
        <f t="shared" si="45"/>
        <v>-1.0394054153967838</v>
      </c>
      <c r="X46" s="37">
        <f t="shared" si="46"/>
        <v>13.949134504702126</v>
      </c>
      <c r="Y46" s="37">
        <f t="shared" si="47"/>
        <v>0.8291146961056388</v>
      </c>
      <c r="Z46" s="37">
        <f t="shared" si="48"/>
        <v>10.986264806070253</v>
      </c>
      <c r="AA46" s="37">
        <f t="shared" si="49"/>
        <v>-6.642889747310619</v>
      </c>
      <c r="AB46" s="37">
        <f t="shared" si="50"/>
        <v>1.5952652876549382</v>
      </c>
      <c r="AC46" s="37">
        <f t="shared" si="51"/>
        <v>4.464987986337826</v>
      </c>
      <c r="AD46" s="37">
        <f t="shared" si="52"/>
        <v>-19.27664036580544</v>
      </c>
      <c r="AE46" s="37">
        <f t="shared" si="53"/>
        <v>31.7790763045367</v>
      </c>
      <c r="AF46" s="37">
        <f t="shared" si="54"/>
        <v>-4.98073765723372</v>
      </c>
      <c r="AG46" s="37">
        <f t="shared" si="55"/>
        <v>-15.798585719096195</v>
      </c>
      <c r="AH46" s="37">
        <f t="shared" si="56"/>
        <v>18.122179896830172</v>
      </c>
      <c r="AI46" s="37">
        <f t="shared" si="57"/>
        <v>1.8176222150026504</v>
      </c>
      <c r="AJ46" s="37">
        <f t="shared" si="58"/>
        <v>6.690289859940214</v>
      </c>
      <c r="AK46" s="37">
        <f t="shared" si="59"/>
        <v>29.925483788710178</v>
      </c>
      <c r="AL46" s="37">
        <f t="shared" si="60"/>
        <v>6.666230521895679</v>
      </c>
      <c r="AM46" s="37">
        <f t="shared" si="61"/>
        <v>3.866711795719858</v>
      </c>
      <c r="AN46" s="37">
        <f>(U46-T46)/T46*100</f>
        <v>-99.12015764115641</v>
      </c>
    </row>
    <row r="47" spans="1:40" s="9" customFormat="1" ht="12.75">
      <c r="A47" s="36" t="s">
        <v>30</v>
      </c>
      <c r="B47" s="38">
        <f t="shared" si="42"/>
        <v>361594</v>
      </c>
      <c r="C47" s="38">
        <f t="shared" si="42"/>
        <v>325279</v>
      </c>
      <c r="D47" s="38">
        <f t="shared" si="42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2"/>
        <v>346716</v>
      </c>
      <c r="I47" s="156">
        <f t="shared" si="42"/>
        <v>366501</v>
      </c>
      <c r="J47" s="156">
        <f t="shared" si="42"/>
        <v>337457</v>
      </c>
      <c r="K47" s="156">
        <f t="shared" si="42"/>
        <v>356975</v>
      </c>
      <c r="L47" s="38">
        <f>L11+L29</f>
        <v>362292</v>
      </c>
      <c r="M47" s="38">
        <f t="shared" si="42"/>
        <v>370618</v>
      </c>
      <c r="N47" s="38">
        <f t="shared" si="42"/>
        <v>385316</v>
      </c>
      <c r="O47" s="38">
        <f>O11+O29</f>
        <v>388456</v>
      </c>
      <c r="P47" s="38">
        <f t="shared" si="42"/>
        <v>398040</v>
      </c>
      <c r="Q47" s="38">
        <f t="shared" si="42"/>
        <v>471413</v>
      </c>
      <c r="R47" s="38">
        <f t="shared" si="42"/>
        <v>531363</v>
      </c>
      <c r="S47" s="38">
        <f t="shared" si="42"/>
        <v>563518</v>
      </c>
      <c r="T47" s="38">
        <f t="shared" si="42"/>
        <v>586990</v>
      </c>
      <c r="U47" s="38">
        <f>U11+U29</f>
        <v>5494</v>
      </c>
      <c r="V47" s="37">
        <f t="shared" si="44"/>
        <v>-10.043031687472691</v>
      </c>
      <c r="W47" s="37">
        <f t="shared" si="45"/>
        <v>-11.994626151703615</v>
      </c>
      <c r="X47" s="37">
        <f t="shared" si="46"/>
        <v>14.031851828563244</v>
      </c>
      <c r="Y47" s="37">
        <f t="shared" si="47"/>
        <v>9.850780103605356</v>
      </c>
      <c r="Z47" s="37">
        <f t="shared" si="48"/>
        <v>-0.9554166771243799</v>
      </c>
      <c r="AA47" s="37">
        <f t="shared" si="49"/>
        <v>-2.3777948592328553</v>
      </c>
      <c r="AB47" s="37">
        <f t="shared" si="50"/>
        <v>5.706399473921018</v>
      </c>
      <c r="AC47" s="37">
        <f t="shared" si="51"/>
        <v>-7.924671419723276</v>
      </c>
      <c r="AD47" s="37">
        <f t="shared" si="52"/>
        <v>5.783848016191693</v>
      </c>
      <c r="AE47" s="37">
        <f t="shared" si="53"/>
        <v>1.4894600462217242</v>
      </c>
      <c r="AF47" s="37">
        <f t="shared" si="54"/>
        <v>2.2981462466739537</v>
      </c>
      <c r="AG47" s="37">
        <f t="shared" si="55"/>
        <v>3.965808460463334</v>
      </c>
      <c r="AH47" s="37">
        <f t="shared" si="56"/>
        <v>0.8149155498344216</v>
      </c>
      <c r="AI47" s="37">
        <f t="shared" si="57"/>
        <v>2.4672034928022737</v>
      </c>
      <c r="AJ47" s="37">
        <f t="shared" si="58"/>
        <v>18.433574515124107</v>
      </c>
      <c r="AK47" s="37">
        <f t="shared" si="59"/>
        <v>12.717086715894554</v>
      </c>
      <c r="AL47" s="37">
        <f t="shared" si="60"/>
        <v>6.051418709996744</v>
      </c>
      <c r="AM47" s="37">
        <f t="shared" si="61"/>
        <v>4.165261801752561</v>
      </c>
      <c r="AN47" s="37">
        <f>(U47-T47)/T47*100</f>
        <v>-99.06403856965196</v>
      </c>
    </row>
    <row r="48" spans="1:40" s="9" customFormat="1" ht="12.75">
      <c r="A48" s="36" t="s">
        <v>31</v>
      </c>
      <c r="B48" s="38">
        <f t="shared" si="42"/>
        <v>370388</v>
      </c>
      <c r="C48" s="38">
        <f t="shared" si="42"/>
        <v>337982</v>
      </c>
      <c r="D48" s="38">
        <f t="shared" si="42"/>
        <v>320997</v>
      </c>
      <c r="E48" s="38">
        <f t="shared" si="42"/>
        <v>323379</v>
      </c>
      <c r="F48" s="38">
        <f t="shared" si="42"/>
        <v>361292</v>
      </c>
      <c r="G48" s="38">
        <f t="shared" si="42"/>
        <v>360859</v>
      </c>
      <c r="H48" s="38">
        <f t="shared" si="42"/>
        <v>365807</v>
      </c>
      <c r="I48" s="156">
        <f t="shared" si="42"/>
        <v>408689</v>
      </c>
      <c r="J48" s="156">
        <f t="shared" si="42"/>
        <v>362661</v>
      </c>
      <c r="K48" s="156">
        <f t="shared" si="42"/>
        <v>382169</v>
      </c>
      <c r="L48" s="156">
        <f t="shared" si="42"/>
        <v>408514</v>
      </c>
      <c r="M48" s="38">
        <f t="shared" si="42"/>
        <v>438936</v>
      </c>
      <c r="N48" s="38">
        <f t="shared" si="42"/>
        <v>426160</v>
      </c>
      <c r="O48" s="38">
        <f>O12+O30</f>
        <v>443214</v>
      </c>
      <c r="P48" s="38">
        <f t="shared" si="42"/>
        <v>434397</v>
      </c>
      <c r="Q48" s="38">
        <f t="shared" si="42"/>
        <v>517195</v>
      </c>
      <c r="R48" s="38">
        <f t="shared" si="42"/>
        <v>589607</v>
      </c>
      <c r="S48" s="38">
        <f>S12+S30</f>
        <v>635642</v>
      </c>
      <c r="T48" s="38">
        <f>T12+T30</f>
        <v>657095</v>
      </c>
      <c r="U48" s="38">
        <f>U12+U30</f>
        <v>21639</v>
      </c>
      <c r="V48" s="37">
        <f t="shared" si="44"/>
        <v>-8.749203537911596</v>
      </c>
      <c r="W48" s="37">
        <f t="shared" si="45"/>
        <v>-5.02541555467451</v>
      </c>
      <c r="X48" s="37">
        <f t="shared" si="46"/>
        <v>0.7420630099346723</v>
      </c>
      <c r="Y48" s="37">
        <f t="shared" si="47"/>
        <v>11.724014237164441</v>
      </c>
      <c r="Z48" s="37">
        <f t="shared" si="48"/>
        <v>-0.11984765785016</v>
      </c>
      <c r="AA48" s="37">
        <f t="shared" si="49"/>
        <v>1.3711726740915426</v>
      </c>
      <c r="AB48" s="37">
        <f t="shared" si="50"/>
        <v>11.722575019067431</v>
      </c>
      <c r="AC48" s="37">
        <f t="shared" si="51"/>
        <v>-11.262353525541426</v>
      </c>
      <c r="AD48" s="37">
        <f t="shared" si="52"/>
        <v>5.379128166524661</v>
      </c>
      <c r="AE48" s="37">
        <f t="shared" si="53"/>
        <v>6.893547095656634</v>
      </c>
      <c r="AF48" s="37">
        <f t="shared" si="54"/>
        <v>7.446990800804869</v>
      </c>
      <c r="AG48" s="37">
        <f t="shared" si="55"/>
        <v>-2.910674904769716</v>
      </c>
      <c r="AH48" s="37">
        <f t="shared" si="56"/>
        <v>4.001783367749202</v>
      </c>
      <c r="AI48" s="37">
        <f t="shared" si="57"/>
        <v>-1.9893324669347088</v>
      </c>
      <c r="AJ48" s="37">
        <f t="shared" si="58"/>
        <v>19.060444708411893</v>
      </c>
      <c r="AK48" s="37">
        <f t="shared" si="59"/>
        <v>14.000908748151083</v>
      </c>
      <c r="AL48" s="37">
        <f t="shared" si="60"/>
        <v>7.807743123809588</v>
      </c>
      <c r="AM48" s="37">
        <f t="shared" si="61"/>
        <v>3.3750129790039045</v>
      </c>
      <c r="AN48" s="37">
        <f>(U48-T48)/T48*100</f>
        <v>-96.70686886979813</v>
      </c>
    </row>
    <row r="49" spans="1:40" s="9" customFormat="1" ht="12.75">
      <c r="A49" s="36" t="s">
        <v>32</v>
      </c>
      <c r="B49" s="38">
        <f t="shared" si="42"/>
        <v>441130</v>
      </c>
      <c r="C49" s="38">
        <f t="shared" si="42"/>
        <v>400601</v>
      </c>
      <c r="D49" s="38">
        <f t="shared" si="42"/>
        <v>398931</v>
      </c>
      <c r="E49" s="38">
        <f t="shared" si="42"/>
        <v>400929</v>
      </c>
      <c r="F49" s="38">
        <f t="shared" si="42"/>
        <v>444775</v>
      </c>
      <c r="G49" s="38">
        <f t="shared" si="42"/>
        <v>440308</v>
      </c>
      <c r="H49" s="38">
        <f t="shared" si="42"/>
        <v>468183</v>
      </c>
      <c r="I49" s="156">
        <f>I13+I31</f>
        <v>475097</v>
      </c>
      <c r="J49" s="156">
        <f t="shared" si="42"/>
        <v>439361</v>
      </c>
      <c r="K49" s="156">
        <f t="shared" si="42"/>
        <v>451728</v>
      </c>
      <c r="L49" s="156">
        <f t="shared" si="42"/>
        <v>493051</v>
      </c>
      <c r="M49" s="38">
        <f t="shared" si="42"/>
        <v>501688</v>
      </c>
      <c r="N49" s="38">
        <f>N13+N31</f>
        <v>472802</v>
      </c>
      <c r="O49" s="38">
        <f>O13+O31</f>
        <v>510473</v>
      </c>
      <c r="P49" s="38">
        <f t="shared" si="42"/>
        <v>529306</v>
      </c>
      <c r="Q49" s="38">
        <f aca="true" t="shared" si="62" ref="Q49:T50">Q13+Q31</f>
        <v>615536</v>
      </c>
      <c r="R49" s="38">
        <f t="shared" si="62"/>
        <v>684658</v>
      </c>
      <c r="S49" s="38">
        <f t="shared" si="62"/>
        <v>709034</v>
      </c>
      <c r="T49" s="38">
        <f t="shared" si="62"/>
        <v>721875</v>
      </c>
      <c r="U49" s="38"/>
      <c r="V49" s="37">
        <f t="shared" si="44"/>
        <v>-9.187541087661234</v>
      </c>
      <c r="W49" s="37">
        <f t="shared" si="45"/>
        <v>-0.4168736473448643</v>
      </c>
      <c r="X49" s="37">
        <f t="shared" si="46"/>
        <v>0.5008384908668416</v>
      </c>
      <c r="Y49" s="37">
        <f t="shared" si="47"/>
        <v>10.936100905646635</v>
      </c>
      <c r="Z49" s="37">
        <f t="shared" si="48"/>
        <v>-1.0043280310269238</v>
      </c>
      <c r="AA49" s="37">
        <f t="shared" si="49"/>
        <v>6.330795715726264</v>
      </c>
      <c r="AB49" s="37">
        <f t="shared" si="50"/>
        <v>1.4767729712526938</v>
      </c>
      <c r="AC49" s="37">
        <f t="shared" si="51"/>
        <v>-7.521832383702696</v>
      </c>
      <c r="AD49" s="37">
        <f t="shared" si="52"/>
        <v>2.8147696313509845</v>
      </c>
      <c r="AE49" s="37">
        <f t="shared" si="53"/>
        <v>9.147761484787306</v>
      </c>
      <c r="AF49" s="37">
        <f t="shared" si="54"/>
        <v>1.7517457626087363</v>
      </c>
      <c r="AG49" s="37">
        <f t="shared" si="55"/>
        <v>-5.757761796176109</v>
      </c>
      <c r="AH49" s="37">
        <f t="shared" si="56"/>
        <v>7.967605889992005</v>
      </c>
      <c r="AI49" s="37">
        <f t="shared" si="57"/>
        <v>3.689323431405775</v>
      </c>
      <c r="AJ49" s="37">
        <f t="shared" si="58"/>
        <v>16.291143497334247</v>
      </c>
      <c r="AK49" s="37">
        <f t="shared" si="59"/>
        <v>11.229562527618207</v>
      </c>
      <c r="AL49" s="37">
        <f t="shared" si="60"/>
        <v>3.560317706066386</v>
      </c>
      <c r="AM49" s="37">
        <f t="shared" si="61"/>
        <v>1.811055605231907</v>
      </c>
      <c r="AN49" s="37"/>
    </row>
    <row r="50" spans="1:40" s="9" customFormat="1" ht="12.75">
      <c r="A50" s="36" t="s">
        <v>33</v>
      </c>
      <c r="B50" s="38">
        <f t="shared" si="42"/>
        <v>445502</v>
      </c>
      <c r="C50" s="38">
        <f t="shared" si="42"/>
        <v>403171</v>
      </c>
      <c r="D50" s="38">
        <f t="shared" si="42"/>
        <v>421169</v>
      </c>
      <c r="E50" s="38">
        <f t="shared" si="42"/>
        <v>431389</v>
      </c>
      <c r="F50" s="38">
        <f t="shared" si="42"/>
        <v>479453</v>
      </c>
      <c r="G50" s="38">
        <f t="shared" si="42"/>
        <v>436059</v>
      </c>
      <c r="H50" s="38">
        <f t="shared" si="42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2"/>
        <v>515475</v>
      </c>
      <c r="N50" s="38">
        <f t="shared" si="42"/>
        <v>477609</v>
      </c>
      <c r="O50" s="38">
        <f t="shared" si="42"/>
        <v>521493</v>
      </c>
      <c r="P50" s="38">
        <f t="shared" si="42"/>
        <v>536626</v>
      </c>
      <c r="Q50" s="38">
        <f t="shared" si="62"/>
        <v>620284</v>
      </c>
      <c r="R50" s="38">
        <f t="shared" si="62"/>
        <v>694651</v>
      </c>
      <c r="S50" s="38">
        <f t="shared" si="62"/>
        <v>726580</v>
      </c>
      <c r="T50" s="38">
        <f t="shared" si="62"/>
        <v>732115</v>
      </c>
      <c r="U50" s="38"/>
      <c r="V50" s="37">
        <f t="shared" si="44"/>
        <v>-9.501865311491306</v>
      </c>
      <c r="W50" s="37">
        <f t="shared" si="45"/>
        <v>4.464110761934762</v>
      </c>
      <c r="X50" s="37">
        <f t="shared" si="46"/>
        <v>2.426579354131002</v>
      </c>
      <c r="Y50" s="37">
        <f t="shared" si="47"/>
        <v>11.14168418758939</v>
      </c>
      <c r="Z50" s="37">
        <f t="shared" si="48"/>
        <v>-9.05073072855942</v>
      </c>
      <c r="AA50" s="37">
        <f t="shared" si="49"/>
        <v>10.679059485069681</v>
      </c>
      <c r="AB50" s="37">
        <f t="shared" si="50"/>
        <v>5.188075238383345</v>
      </c>
      <c r="AC50" s="37">
        <f t="shared" si="51"/>
        <v>-10.49432204307959</v>
      </c>
      <c r="AD50" s="37">
        <f t="shared" si="52"/>
        <v>6.405524781629837</v>
      </c>
      <c r="AE50" s="37">
        <f t="shared" si="53"/>
        <v>4.108418908158306</v>
      </c>
      <c r="AF50" s="37">
        <f t="shared" si="54"/>
        <v>2.407029575313047</v>
      </c>
      <c r="AG50" s="37">
        <f t="shared" si="55"/>
        <v>-7.345846064309618</v>
      </c>
      <c r="AH50" s="37">
        <f t="shared" si="56"/>
        <v>9.188269065281434</v>
      </c>
      <c r="AI50" s="37">
        <f t="shared" si="57"/>
        <v>2.9018606194138754</v>
      </c>
      <c r="AJ50" s="37">
        <f t="shared" si="58"/>
        <v>15.589628530857619</v>
      </c>
      <c r="AK50" s="37">
        <f t="shared" si="59"/>
        <v>11.989185598854718</v>
      </c>
      <c r="AL50" s="37">
        <f t="shared" si="60"/>
        <v>4.596408844153395</v>
      </c>
      <c r="AM50" s="37">
        <f t="shared" si="61"/>
        <v>0.7617881031682678</v>
      </c>
      <c r="AN50" s="37"/>
    </row>
    <row r="51" spans="1:40" s="9" customFormat="1" ht="12.75">
      <c r="A51" s="36" t="s">
        <v>34</v>
      </c>
      <c r="B51" s="38">
        <f t="shared" si="42"/>
        <v>378818</v>
      </c>
      <c r="C51" s="38">
        <f t="shared" si="42"/>
        <v>367134</v>
      </c>
      <c r="D51" s="38">
        <f t="shared" si="42"/>
        <v>346417</v>
      </c>
      <c r="E51" s="38">
        <f t="shared" si="42"/>
        <v>372787</v>
      </c>
      <c r="F51" s="38">
        <f t="shared" si="42"/>
        <v>373223</v>
      </c>
      <c r="G51" s="38">
        <f t="shared" si="42"/>
        <v>377376</v>
      </c>
      <c r="H51" s="38">
        <f t="shared" si="42"/>
        <v>416632</v>
      </c>
      <c r="I51" s="156">
        <f t="shared" si="42"/>
        <v>413193</v>
      </c>
      <c r="J51" s="156">
        <f t="shared" si="42"/>
        <v>387393</v>
      </c>
      <c r="K51" s="156">
        <f>K15+K33</f>
        <v>408935</v>
      </c>
      <c r="L51" s="156">
        <f>L15+L33</f>
        <v>417123</v>
      </c>
      <c r="M51" s="156">
        <f t="shared" si="42"/>
        <v>453888</v>
      </c>
      <c r="N51" s="38">
        <f t="shared" si="42"/>
        <v>444665</v>
      </c>
      <c r="O51" s="38">
        <f>O15+O33</f>
        <v>435695</v>
      </c>
      <c r="P51" s="38">
        <f t="shared" si="42"/>
        <v>465163</v>
      </c>
      <c r="Q51" s="38">
        <f t="shared" si="42"/>
        <v>548683</v>
      </c>
      <c r="R51" s="38">
        <f t="shared" si="42"/>
        <v>620021</v>
      </c>
      <c r="S51" s="38">
        <f t="shared" si="42"/>
        <v>659179</v>
      </c>
      <c r="T51" s="38">
        <f t="shared" si="42"/>
        <v>665310</v>
      </c>
      <c r="U51" s="38"/>
      <c r="V51" s="37">
        <f t="shared" si="44"/>
        <v>-3.0843307340200306</v>
      </c>
      <c r="W51" s="37">
        <f t="shared" si="45"/>
        <v>-5.642898778102818</v>
      </c>
      <c r="X51" s="37">
        <f t="shared" si="46"/>
        <v>7.612213026496968</v>
      </c>
      <c r="Y51" s="37">
        <f t="shared" si="47"/>
        <v>0.11695686813113118</v>
      </c>
      <c r="Z51" s="37">
        <f t="shared" si="48"/>
        <v>1.1127395685689254</v>
      </c>
      <c r="AA51" s="37">
        <f t="shared" si="49"/>
        <v>10.402357330619859</v>
      </c>
      <c r="AB51" s="37">
        <f t="shared" si="50"/>
        <v>-0.8254286756658155</v>
      </c>
      <c r="AC51" s="37">
        <f t="shared" si="51"/>
        <v>-6.244055441403896</v>
      </c>
      <c r="AD51" s="37">
        <f t="shared" si="52"/>
        <v>5.560761294086367</v>
      </c>
      <c r="AE51" s="37">
        <f t="shared" si="53"/>
        <v>2.0022742000562435</v>
      </c>
      <c r="AF51" s="37">
        <f t="shared" si="54"/>
        <v>8.813946965283622</v>
      </c>
      <c r="AG51" s="37">
        <f t="shared" si="55"/>
        <v>-2.031999083474337</v>
      </c>
      <c r="AH51" s="37">
        <f t="shared" si="56"/>
        <v>-2.017248940213419</v>
      </c>
      <c r="AI51" s="37">
        <f t="shared" si="57"/>
        <v>6.763446906666361</v>
      </c>
      <c r="AJ51" s="37">
        <f t="shared" si="58"/>
        <v>17.95499642060955</v>
      </c>
      <c r="AK51" s="37">
        <f t="shared" si="59"/>
        <v>13.001678564854387</v>
      </c>
      <c r="AL51" s="37">
        <f t="shared" si="60"/>
        <v>6.315592536381833</v>
      </c>
      <c r="AM51" s="37">
        <f t="shared" si="61"/>
        <v>0.930096377463481</v>
      </c>
      <c r="AN51" s="37"/>
    </row>
    <row r="52" spans="1:40" s="9" customFormat="1" ht="12.75">
      <c r="A52" s="36" t="s">
        <v>35</v>
      </c>
      <c r="B52" s="38">
        <f t="shared" si="42"/>
        <v>307005</v>
      </c>
      <c r="C52" s="38">
        <f t="shared" si="42"/>
        <v>326760</v>
      </c>
      <c r="D52" s="38">
        <f t="shared" si="42"/>
        <v>326614</v>
      </c>
      <c r="E52" s="38">
        <f t="shared" si="42"/>
        <v>343144</v>
      </c>
      <c r="F52" s="38">
        <f t="shared" si="42"/>
        <v>357206</v>
      </c>
      <c r="G52" s="38">
        <f t="shared" si="42"/>
        <v>350929</v>
      </c>
      <c r="H52" s="38">
        <f t="shared" si="42"/>
        <v>365588</v>
      </c>
      <c r="I52" s="156">
        <f t="shared" si="42"/>
        <v>361486</v>
      </c>
      <c r="J52" s="156">
        <f t="shared" si="42"/>
        <v>333139</v>
      </c>
      <c r="K52" s="156">
        <f t="shared" si="42"/>
        <v>356914</v>
      </c>
      <c r="L52" s="156">
        <f t="shared" si="42"/>
        <v>360894</v>
      </c>
      <c r="M52" s="156">
        <f t="shared" si="42"/>
        <v>380229</v>
      </c>
      <c r="N52" s="38">
        <f t="shared" si="42"/>
        <v>367366</v>
      </c>
      <c r="O52" s="38">
        <f t="shared" si="42"/>
        <v>362629</v>
      </c>
      <c r="P52" s="38">
        <f t="shared" si="42"/>
        <v>356120</v>
      </c>
      <c r="Q52" s="38">
        <f t="shared" si="42"/>
        <v>471598</v>
      </c>
      <c r="R52" s="38">
        <f t="shared" si="42"/>
        <v>532623</v>
      </c>
      <c r="S52" s="38">
        <f t="shared" si="42"/>
        <v>554175</v>
      </c>
      <c r="T52" s="38">
        <f t="shared" si="42"/>
        <v>567157</v>
      </c>
      <c r="U52" s="38"/>
      <c r="V52" s="37">
        <f t="shared" si="44"/>
        <v>6.43474861972932</v>
      </c>
      <c r="W52" s="37">
        <f t="shared" si="45"/>
        <v>-0.044681111519157796</v>
      </c>
      <c r="X52" s="37">
        <f t="shared" si="46"/>
        <v>5.061020042006772</v>
      </c>
      <c r="Y52" s="37">
        <f t="shared" si="47"/>
        <v>4.0979880166927005</v>
      </c>
      <c r="Z52" s="37">
        <f t="shared" si="48"/>
        <v>-1.757249318320521</v>
      </c>
      <c r="AA52" s="37">
        <f t="shared" si="49"/>
        <v>4.177198236680354</v>
      </c>
      <c r="AB52" s="37">
        <f t="shared" si="50"/>
        <v>-1.122028075319759</v>
      </c>
      <c r="AC52" s="37">
        <f t="shared" si="51"/>
        <v>-7.841797469334912</v>
      </c>
      <c r="AD52" s="37">
        <f t="shared" si="52"/>
        <v>7.13666067317246</v>
      </c>
      <c r="AE52" s="37">
        <f t="shared" si="53"/>
        <v>1.1151145654135168</v>
      </c>
      <c r="AF52" s="37">
        <f t="shared" si="54"/>
        <v>5.3575288034713795</v>
      </c>
      <c r="AG52" s="37">
        <f t="shared" si="55"/>
        <v>-3.382961320677802</v>
      </c>
      <c r="AH52" s="37">
        <f t="shared" si="56"/>
        <v>-1.2894497585514173</v>
      </c>
      <c r="AI52" s="37">
        <f t="shared" si="57"/>
        <v>-1.7949474531821779</v>
      </c>
      <c r="AJ52" s="37">
        <f t="shared" si="58"/>
        <v>32.42671009771987</v>
      </c>
      <c r="AK52" s="37">
        <f t="shared" si="59"/>
        <v>12.94004639544697</v>
      </c>
      <c r="AL52" s="37">
        <f t="shared" si="60"/>
        <v>4.046389284728598</v>
      </c>
      <c r="AM52" s="37">
        <f t="shared" si="61"/>
        <v>2.342581314566698</v>
      </c>
      <c r="AN52" s="37"/>
    </row>
    <row r="53" spans="1:40" s="9" customFormat="1" ht="12.75">
      <c r="A53" s="36" t="s">
        <v>36</v>
      </c>
      <c r="B53" s="38">
        <f t="shared" si="42"/>
        <v>138947</v>
      </c>
      <c r="C53" s="38">
        <f t="shared" si="42"/>
        <v>155655</v>
      </c>
      <c r="D53" s="38">
        <f t="shared" si="42"/>
        <v>165193</v>
      </c>
      <c r="E53" s="38">
        <f t="shared" si="42"/>
        <v>161851</v>
      </c>
      <c r="F53" s="38">
        <f t="shared" si="42"/>
        <v>158553</v>
      </c>
      <c r="G53" s="38">
        <f t="shared" si="42"/>
        <v>156400</v>
      </c>
      <c r="H53" s="38">
        <f t="shared" si="42"/>
        <v>163728</v>
      </c>
      <c r="I53" s="156">
        <f t="shared" si="42"/>
        <v>174280</v>
      </c>
      <c r="J53" s="156">
        <f t="shared" si="42"/>
        <v>166188</v>
      </c>
      <c r="K53" s="156">
        <f>K17+K35</f>
        <v>169752</v>
      </c>
      <c r="L53" s="156">
        <f>L17+L35</f>
        <v>163609</v>
      </c>
      <c r="M53" s="156">
        <f t="shared" si="42"/>
        <v>150684</v>
      </c>
      <c r="N53" s="156">
        <f t="shared" si="42"/>
        <v>148361</v>
      </c>
      <c r="O53" s="156">
        <f t="shared" si="42"/>
        <v>160633</v>
      </c>
      <c r="P53" s="38">
        <f t="shared" si="42"/>
        <v>181891</v>
      </c>
      <c r="Q53" s="38">
        <f aca="true" t="shared" si="63" ref="Q53:T54">Q17+Q35</f>
        <v>218586</v>
      </c>
      <c r="R53" s="38">
        <f t="shared" si="63"/>
        <v>241282</v>
      </c>
      <c r="S53" s="38">
        <f t="shared" si="63"/>
        <v>256128</v>
      </c>
      <c r="T53" s="38">
        <f t="shared" si="63"/>
        <v>279267</v>
      </c>
      <c r="U53" s="38"/>
      <c r="V53" s="37">
        <f t="shared" si="44"/>
        <v>12.024728853447717</v>
      </c>
      <c r="W53" s="37">
        <f t="shared" si="45"/>
        <v>6.127654106838842</v>
      </c>
      <c r="X53" s="37">
        <f t="shared" si="46"/>
        <v>-2.023088145381463</v>
      </c>
      <c r="Y53" s="37">
        <f t="shared" si="47"/>
        <v>-2.0376766285039944</v>
      </c>
      <c r="Z53" s="37">
        <f t="shared" si="48"/>
        <v>-1.3579055583937232</v>
      </c>
      <c r="AA53" s="37">
        <f t="shared" si="49"/>
        <v>4.68542199488491</v>
      </c>
      <c r="AB53" s="37">
        <f t="shared" si="50"/>
        <v>6.444835336655917</v>
      </c>
      <c r="AC53" s="37">
        <f t="shared" si="51"/>
        <v>-4.643103052559101</v>
      </c>
      <c r="AD53" s="37">
        <f t="shared" si="52"/>
        <v>2.144559173947578</v>
      </c>
      <c r="AE53" s="37">
        <f t="shared" si="53"/>
        <v>-3.61880861492059</v>
      </c>
      <c r="AF53" s="37">
        <f t="shared" si="54"/>
        <v>-7.899932155321529</v>
      </c>
      <c r="AG53" s="37">
        <f t="shared" si="55"/>
        <v>-1.5416368028456904</v>
      </c>
      <c r="AH53" s="37">
        <f t="shared" si="56"/>
        <v>8.271715612593606</v>
      </c>
      <c r="AI53" s="37">
        <f t="shared" si="57"/>
        <v>13.233893409199855</v>
      </c>
      <c r="AJ53" s="37">
        <f t="shared" si="58"/>
        <v>20.17417024481695</v>
      </c>
      <c r="AK53" s="37">
        <f t="shared" si="59"/>
        <v>10.383098643096996</v>
      </c>
      <c r="AL53" s="37">
        <f t="shared" si="60"/>
        <v>6.152966238675077</v>
      </c>
      <c r="AM53" s="37">
        <f t="shared" si="61"/>
        <v>9.034154797601198</v>
      </c>
      <c r="AN53" s="37"/>
    </row>
    <row r="54" spans="1:40" s="9" customFormat="1" ht="12.75">
      <c r="A54" s="36" t="s">
        <v>37</v>
      </c>
      <c r="B54" s="38">
        <f t="shared" si="42"/>
        <v>125445</v>
      </c>
      <c r="C54" s="38">
        <f t="shared" si="42"/>
        <v>142991</v>
      </c>
      <c r="D54" s="38">
        <f t="shared" si="42"/>
        <v>151913</v>
      </c>
      <c r="E54" s="38">
        <f>E18+E36</f>
        <v>149995</v>
      </c>
      <c r="F54" s="38">
        <f t="shared" si="42"/>
        <v>147127</v>
      </c>
      <c r="G54" s="38">
        <f t="shared" si="42"/>
        <v>156079</v>
      </c>
      <c r="H54" s="38">
        <f t="shared" si="42"/>
        <v>171010</v>
      </c>
      <c r="I54" s="38">
        <f t="shared" si="42"/>
        <v>167912</v>
      </c>
      <c r="J54" s="38">
        <f t="shared" si="42"/>
        <v>161670</v>
      </c>
      <c r="K54" s="156">
        <f t="shared" si="42"/>
        <v>153073</v>
      </c>
      <c r="L54" s="156">
        <f t="shared" si="42"/>
        <v>148574</v>
      </c>
      <c r="M54" s="160">
        <f>M18+M36</f>
        <v>139090</v>
      </c>
      <c r="N54" s="156">
        <f t="shared" si="42"/>
        <v>136557</v>
      </c>
      <c r="O54" s="160">
        <f>O18+O36</f>
        <v>152857</v>
      </c>
      <c r="P54" s="160">
        <f>P18+P36</f>
        <v>162250</v>
      </c>
      <c r="Q54" s="160">
        <f t="shared" si="63"/>
        <v>196087</v>
      </c>
      <c r="R54" s="160">
        <f t="shared" si="63"/>
        <v>213655</v>
      </c>
      <c r="S54" s="160">
        <f t="shared" si="63"/>
        <v>232799</v>
      </c>
      <c r="T54" s="38">
        <f t="shared" si="63"/>
        <v>257227</v>
      </c>
      <c r="U54" s="38"/>
      <c r="V54" s="37">
        <f t="shared" si="44"/>
        <v>13.98700625772251</v>
      </c>
      <c r="W54" s="37">
        <f t="shared" si="45"/>
        <v>6.23955353833458</v>
      </c>
      <c r="X54" s="37">
        <f t="shared" si="46"/>
        <v>-1.262564757459862</v>
      </c>
      <c r="Y54" s="37">
        <f t="shared" si="47"/>
        <v>-1.9120637354578487</v>
      </c>
      <c r="Z54" s="37">
        <f t="shared" si="48"/>
        <v>6.0845392076233455</v>
      </c>
      <c r="AA54" s="37">
        <f t="shared" si="49"/>
        <v>9.566309368973403</v>
      </c>
      <c r="AB54" s="37">
        <f t="shared" si="50"/>
        <v>-1.8115899654990937</v>
      </c>
      <c r="AC54" s="37">
        <f t="shared" si="51"/>
        <v>-3.7174234122635665</v>
      </c>
      <c r="AD54" s="37">
        <f t="shared" si="52"/>
        <v>-5.317622317065627</v>
      </c>
      <c r="AE54" s="37">
        <f t="shared" si="53"/>
        <v>-2.939120550325662</v>
      </c>
      <c r="AF54" s="37">
        <f t="shared" si="54"/>
        <v>-6.383351057385546</v>
      </c>
      <c r="AG54" s="37">
        <f t="shared" si="55"/>
        <v>-1.8211230138759076</v>
      </c>
      <c r="AH54" s="37">
        <f t="shared" si="56"/>
        <v>11.936407507487717</v>
      </c>
      <c r="AI54" s="37">
        <f t="shared" si="57"/>
        <v>6.144959013980387</v>
      </c>
      <c r="AJ54" s="37">
        <f t="shared" si="58"/>
        <v>20.854853620955318</v>
      </c>
      <c r="AK54" s="37">
        <f t="shared" si="59"/>
        <v>8.959288479093463</v>
      </c>
      <c r="AL54" s="37">
        <f t="shared" si="60"/>
        <v>8.960239638669819</v>
      </c>
      <c r="AM54" s="37">
        <f t="shared" si="61"/>
        <v>10.49317222153016</v>
      </c>
      <c r="AN54" s="37"/>
    </row>
    <row r="55" spans="1:40" s="9" customFormat="1" ht="12.75">
      <c r="A55" s="151" t="s">
        <v>50</v>
      </c>
      <c r="B55" s="40">
        <f aca="true" t="shared" si="64" ref="B55:N55">SUM(B43:B54)</f>
        <v>3272379</v>
      </c>
      <c r="C55" s="40">
        <f t="shared" si="64"/>
        <v>3108846</v>
      </c>
      <c r="D55" s="40">
        <f t="shared" si="64"/>
        <v>3043320</v>
      </c>
      <c r="E55" s="40">
        <f t="shared" si="64"/>
        <v>3207988</v>
      </c>
      <c r="F55" s="40">
        <f t="shared" si="64"/>
        <v>3389767</v>
      </c>
      <c r="G55" s="40">
        <f t="shared" si="64"/>
        <v>3352026</v>
      </c>
      <c r="H55" s="40">
        <f t="shared" si="64"/>
        <v>3512680</v>
      </c>
      <c r="I55" s="40">
        <f t="shared" si="64"/>
        <v>3634969</v>
      </c>
      <c r="J55" s="40">
        <f t="shared" si="64"/>
        <v>3368101</v>
      </c>
      <c r="K55" s="40">
        <f t="shared" si="64"/>
        <v>3472079</v>
      </c>
      <c r="L55" s="40">
        <f t="shared" si="64"/>
        <v>3618668</v>
      </c>
      <c r="M55" s="40">
        <f t="shared" si="64"/>
        <v>3678967</v>
      </c>
      <c r="N55" s="40">
        <f t="shared" si="64"/>
        <v>3491890</v>
      </c>
      <c r="O55" s="40">
        <f aca="true" t="shared" si="65" ref="O55:T55">SUM(O43:O54)</f>
        <v>3662628</v>
      </c>
      <c r="P55" s="40">
        <f t="shared" si="65"/>
        <v>3798312</v>
      </c>
      <c r="Q55" s="40">
        <f t="shared" si="65"/>
        <v>4488629</v>
      </c>
      <c r="R55" s="40">
        <f t="shared" si="65"/>
        <v>5126629</v>
      </c>
      <c r="S55" s="40">
        <f t="shared" si="65"/>
        <v>5471263</v>
      </c>
      <c r="T55" s="40">
        <f t="shared" si="65"/>
        <v>5637268</v>
      </c>
      <c r="U55" s="40"/>
      <c r="V55" s="41">
        <f t="shared" si="44"/>
        <v>-4.997373470493486</v>
      </c>
      <c r="W55" s="41">
        <f t="shared" si="45"/>
        <v>-2.1077274332662346</v>
      </c>
      <c r="X55" s="41">
        <f t="shared" si="46"/>
        <v>5.410801361670807</v>
      </c>
      <c r="Y55" s="41">
        <f t="shared" si="47"/>
        <v>5.6664488769908115</v>
      </c>
      <c r="Z55" s="41">
        <f t="shared" si="48"/>
        <v>-1.1133803591810292</v>
      </c>
      <c r="AA55" s="41">
        <f t="shared" si="49"/>
        <v>4.792743254378099</v>
      </c>
      <c r="AB55" s="41">
        <f t="shared" si="50"/>
        <v>3.481358962387693</v>
      </c>
      <c r="AC55" s="41">
        <f t="shared" si="51"/>
        <v>-7.341685720015769</v>
      </c>
      <c r="AD55" s="41">
        <f t="shared" si="52"/>
        <v>3.0871402015557137</v>
      </c>
      <c r="AE55" s="41">
        <f t="shared" si="53"/>
        <v>4.221937346471667</v>
      </c>
      <c r="AF55" s="41">
        <f t="shared" si="54"/>
        <v>1.6663313683377419</v>
      </c>
      <c r="AG55" s="41">
        <f t="shared" si="55"/>
        <v>-5.085041534756903</v>
      </c>
      <c r="AH55" s="41">
        <f t="shared" si="56"/>
        <v>4.889558376695715</v>
      </c>
      <c r="AI55" s="41">
        <f t="shared" si="57"/>
        <v>3.7045531241502005</v>
      </c>
      <c r="AJ55" s="41">
        <f t="shared" si="58"/>
        <v>18.174310061943306</v>
      </c>
      <c r="AK55" s="41">
        <f t="shared" si="59"/>
        <v>14.21369420373125</v>
      </c>
      <c r="AL55" s="41">
        <f t="shared" si="60"/>
        <v>6.722429104973268</v>
      </c>
      <c r="AM55" s="41">
        <f t="shared" si="61"/>
        <v>3.03412575853144</v>
      </c>
      <c r="AN55" s="41"/>
    </row>
    <row r="56" spans="1:22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158"/>
    </row>
    <row r="57" spans="1:22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158"/>
    </row>
    <row r="58" spans="1:24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118"/>
      <c r="W58" s="118"/>
      <c r="X58" s="118"/>
    </row>
    <row r="59" spans="1:21" s="162" customFormat="1" ht="12.75" customHeight="1">
      <c r="A59" s="163"/>
      <c r="B59" s="164"/>
      <c r="I59" s="35"/>
      <c r="U59" s="201"/>
    </row>
    <row r="60" spans="1:21" s="162" customFormat="1" ht="12.75" customHeight="1">
      <c r="A60" s="163"/>
      <c r="B60" s="164"/>
      <c r="I60" s="35"/>
      <c r="U60" s="201"/>
    </row>
    <row r="61" spans="1:21" s="162" customFormat="1" ht="14.25">
      <c r="A61" s="163"/>
      <c r="B61" s="164"/>
      <c r="I61" s="35"/>
      <c r="U61" s="201"/>
    </row>
    <row r="62" spans="1:21" s="162" customFormat="1" ht="14.25">
      <c r="A62" s="163"/>
      <c r="B62" s="164"/>
      <c r="I62" s="35"/>
      <c r="U62" s="201"/>
    </row>
    <row r="63" spans="1:21" s="162" customFormat="1" ht="12" customHeight="1">
      <c r="A63" s="163"/>
      <c r="B63" s="164"/>
      <c r="I63" s="35"/>
      <c r="U63" s="201"/>
    </row>
    <row r="64" spans="1:2" ht="14.25">
      <c r="A64" s="165"/>
      <c r="B64" s="166"/>
    </row>
    <row r="65" spans="1:24" ht="14.25">
      <c r="A65" s="165"/>
      <c r="B65" s="166"/>
      <c r="X65" s="239"/>
    </row>
    <row r="66" spans="1:2" ht="14.25">
      <c r="A66" s="165"/>
      <c r="B66" s="166"/>
    </row>
    <row r="67" spans="1:2" ht="14.25">
      <c r="A67" s="165"/>
      <c r="B67" s="166"/>
    </row>
    <row r="68" spans="1:24" ht="14.25">
      <c r="A68" s="165"/>
      <c r="B68" s="166"/>
      <c r="X68" s="239"/>
    </row>
    <row r="69" spans="1:2" ht="14.25">
      <c r="A69" s="165"/>
      <c r="B69" s="166"/>
    </row>
    <row r="70" spans="1:2" ht="14.25">
      <c r="A70" s="165"/>
      <c r="B70" s="166"/>
    </row>
    <row r="71" spans="1:24" ht="14.25">
      <c r="A71" s="165"/>
      <c r="B71" s="166"/>
      <c r="X71" s="240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1" max="65535" man="1"/>
  </colBreaks>
  <ignoredErrors>
    <ignoredError sqref="B19:T19 B37:T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02"/>
  <sheetViews>
    <sheetView view="pageBreakPreview" zoomScale="85" zoomScaleSheetLayoutView="85" zoomScalePageLayoutView="0" workbookViewId="0" topLeftCell="A286">
      <selection activeCell="A310" sqref="A310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46"/>
      <c r="S3" s="246"/>
      <c r="T3" s="246"/>
      <c r="U3" s="246"/>
      <c r="V3" s="246"/>
      <c r="W3" s="246"/>
      <c r="X3" s="250"/>
      <c r="Y3" s="250"/>
    </row>
    <row r="4" spans="1:25" s="168" customFormat="1" ht="15.75" thickBot="1">
      <c r="A4" s="169"/>
      <c r="B4" s="246">
        <v>2001</v>
      </c>
      <c r="C4" s="246"/>
      <c r="D4" s="246"/>
      <c r="E4" s="246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S4" s="251"/>
      <c r="T4" s="251"/>
      <c r="U4" s="251"/>
      <c r="V4" s="251"/>
      <c r="W4" s="251"/>
      <c r="X4" s="251"/>
      <c r="Y4" s="170"/>
    </row>
    <row r="5" spans="1:38" s="172" customFormat="1" ht="15.75" thickBot="1">
      <c r="A5" s="171"/>
      <c r="B5" s="247" t="s">
        <v>96</v>
      </c>
      <c r="C5" s="241"/>
      <c r="D5" s="241" t="s">
        <v>97</v>
      </c>
      <c r="E5" s="241"/>
      <c r="F5" s="241" t="s">
        <v>98</v>
      </c>
      <c r="G5" s="241"/>
      <c r="H5" s="241" t="s">
        <v>99</v>
      </c>
      <c r="I5" s="241"/>
      <c r="J5" s="241" t="s">
        <v>100</v>
      </c>
      <c r="K5" s="241"/>
      <c r="L5" s="241" t="s">
        <v>101</v>
      </c>
      <c r="M5" s="241"/>
      <c r="N5" s="241" t="s">
        <v>102</v>
      </c>
      <c r="O5" s="241"/>
      <c r="P5" s="241" t="s">
        <v>103</v>
      </c>
      <c r="Q5" s="241"/>
      <c r="R5" s="241" t="s">
        <v>104</v>
      </c>
      <c r="S5" s="241"/>
      <c r="T5" s="241" t="s">
        <v>105</v>
      </c>
      <c r="U5" s="241"/>
      <c r="V5" s="241" t="s">
        <v>106</v>
      </c>
      <c r="W5" s="241"/>
      <c r="X5" s="241" t="s">
        <v>107</v>
      </c>
      <c r="Y5" s="242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46">
        <v>2002</v>
      </c>
      <c r="C12" s="246"/>
      <c r="D12" s="246"/>
      <c r="E12" s="246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1"/>
      <c r="S12" s="251"/>
      <c r="T12" s="251"/>
      <c r="U12" s="251"/>
      <c r="V12" s="251"/>
      <c r="W12" s="251"/>
      <c r="X12" s="251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47" t="s">
        <v>96</v>
      </c>
      <c r="C13" s="241"/>
      <c r="D13" s="241" t="s">
        <v>97</v>
      </c>
      <c r="E13" s="241"/>
      <c r="F13" s="241" t="s">
        <v>98</v>
      </c>
      <c r="G13" s="241"/>
      <c r="H13" s="241" t="s">
        <v>99</v>
      </c>
      <c r="I13" s="241"/>
      <c r="J13" s="241" t="s">
        <v>100</v>
      </c>
      <c r="K13" s="241"/>
      <c r="L13" s="241" t="s">
        <v>101</v>
      </c>
      <c r="M13" s="241"/>
      <c r="N13" s="241" t="s">
        <v>102</v>
      </c>
      <c r="O13" s="241"/>
      <c r="P13" s="241" t="s">
        <v>103</v>
      </c>
      <c r="Q13" s="241"/>
      <c r="R13" s="241" t="s">
        <v>104</v>
      </c>
      <c r="S13" s="241"/>
      <c r="T13" s="241" t="s">
        <v>105</v>
      </c>
      <c r="U13" s="241"/>
      <c r="V13" s="241" t="s">
        <v>106</v>
      </c>
      <c r="W13" s="241"/>
      <c r="X13" s="241" t="s">
        <v>107</v>
      </c>
      <c r="Y13" s="242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52">
        <v>2003</v>
      </c>
      <c r="C20" s="252"/>
      <c r="D20" s="252"/>
      <c r="E20" s="252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4"/>
      <c r="S20" s="254"/>
      <c r="T20" s="254"/>
      <c r="U20" s="254"/>
      <c r="V20" s="254"/>
      <c r="W20" s="254"/>
      <c r="X20" s="254"/>
      <c r="Y20" s="236"/>
    </row>
    <row r="21" spans="1:38" s="172" customFormat="1" ht="15.75" thickBot="1">
      <c r="A21" s="171"/>
      <c r="B21" s="247" t="s">
        <v>96</v>
      </c>
      <c r="C21" s="241"/>
      <c r="D21" s="241" t="s">
        <v>97</v>
      </c>
      <c r="E21" s="241"/>
      <c r="F21" s="241" t="s">
        <v>98</v>
      </c>
      <c r="G21" s="241"/>
      <c r="H21" s="241" t="s">
        <v>99</v>
      </c>
      <c r="I21" s="241"/>
      <c r="J21" s="241" t="s">
        <v>100</v>
      </c>
      <c r="K21" s="241"/>
      <c r="L21" s="241" t="s">
        <v>101</v>
      </c>
      <c r="M21" s="241"/>
      <c r="N21" s="241" t="s">
        <v>102</v>
      </c>
      <c r="O21" s="241"/>
      <c r="P21" s="241" t="s">
        <v>103</v>
      </c>
      <c r="Q21" s="241"/>
      <c r="R21" s="241" t="s">
        <v>104</v>
      </c>
      <c r="S21" s="241"/>
      <c r="T21" s="241" t="s">
        <v>105</v>
      </c>
      <c r="U21" s="241"/>
      <c r="V21" s="241" t="s">
        <v>106</v>
      </c>
      <c r="W21" s="241"/>
      <c r="X21" s="241" t="s">
        <v>107</v>
      </c>
      <c r="Y21" s="242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46">
        <v>2004</v>
      </c>
      <c r="C28" s="246"/>
      <c r="D28" s="246"/>
      <c r="E28" s="246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1"/>
      <c r="S28" s="251"/>
      <c r="T28" s="251"/>
      <c r="U28" s="251"/>
      <c r="V28" s="251"/>
      <c r="W28" s="251"/>
      <c r="X28" s="251"/>
      <c r="Y28" s="194"/>
    </row>
    <row r="29" spans="1:38" s="172" customFormat="1" ht="15.75" thickBot="1">
      <c r="A29" s="171"/>
      <c r="B29" s="247" t="s">
        <v>96</v>
      </c>
      <c r="C29" s="241"/>
      <c r="D29" s="241" t="s">
        <v>97</v>
      </c>
      <c r="E29" s="241"/>
      <c r="F29" s="241" t="s">
        <v>98</v>
      </c>
      <c r="G29" s="241"/>
      <c r="H29" s="241" t="s">
        <v>99</v>
      </c>
      <c r="I29" s="241"/>
      <c r="J29" s="241" t="s">
        <v>100</v>
      </c>
      <c r="K29" s="241"/>
      <c r="L29" s="241" t="s">
        <v>101</v>
      </c>
      <c r="M29" s="241"/>
      <c r="N29" s="241" t="s">
        <v>102</v>
      </c>
      <c r="O29" s="241"/>
      <c r="P29" s="241" t="s">
        <v>103</v>
      </c>
      <c r="Q29" s="241"/>
      <c r="R29" s="241" t="s">
        <v>104</v>
      </c>
      <c r="S29" s="241"/>
      <c r="T29" s="241" t="s">
        <v>105</v>
      </c>
      <c r="U29" s="241"/>
      <c r="V29" s="241" t="s">
        <v>106</v>
      </c>
      <c r="W29" s="241"/>
      <c r="X29" s="241" t="s">
        <v>107</v>
      </c>
      <c r="Y29" s="242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46">
        <v>2005</v>
      </c>
      <c r="C36" s="246"/>
      <c r="D36" s="246"/>
      <c r="E36" s="246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1"/>
      <c r="T36" s="251"/>
      <c r="U36" s="251"/>
      <c r="V36" s="251"/>
      <c r="W36" s="251"/>
      <c r="X36" s="251"/>
      <c r="Y36" s="194"/>
    </row>
    <row r="37" spans="1:38" s="172" customFormat="1" ht="15.75" thickBot="1">
      <c r="A37" s="171"/>
      <c r="B37" s="247" t="s">
        <v>96</v>
      </c>
      <c r="C37" s="241"/>
      <c r="D37" s="241" t="s">
        <v>97</v>
      </c>
      <c r="E37" s="241"/>
      <c r="F37" s="241" t="s">
        <v>98</v>
      </c>
      <c r="G37" s="241"/>
      <c r="H37" s="241" t="s">
        <v>99</v>
      </c>
      <c r="I37" s="241"/>
      <c r="J37" s="241" t="s">
        <v>100</v>
      </c>
      <c r="K37" s="241"/>
      <c r="L37" s="241" t="s">
        <v>101</v>
      </c>
      <c r="M37" s="241"/>
      <c r="N37" s="241" t="s">
        <v>102</v>
      </c>
      <c r="O37" s="241"/>
      <c r="P37" s="241" t="s">
        <v>103</v>
      </c>
      <c r="Q37" s="241"/>
      <c r="R37" s="241" t="s">
        <v>104</v>
      </c>
      <c r="S37" s="241"/>
      <c r="T37" s="241" t="s">
        <v>105</v>
      </c>
      <c r="U37" s="241"/>
      <c r="V37" s="241" t="s">
        <v>106</v>
      </c>
      <c r="W37" s="241"/>
      <c r="X37" s="241" t="s">
        <v>107</v>
      </c>
      <c r="Y37" s="242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46">
        <v>2006</v>
      </c>
      <c r="C44" s="246"/>
      <c r="D44" s="246"/>
      <c r="E44" s="246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1"/>
      <c r="S44" s="251"/>
      <c r="T44" s="251"/>
      <c r="U44" s="251"/>
      <c r="V44" s="251"/>
      <c r="W44" s="251"/>
      <c r="X44" s="251"/>
    </row>
    <row r="45" spans="1:38" s="172" customFormat="1" ht="15.75" thickBot="1">
      <c r="A45" s="171"/>
      <c r="B45" s="247" t="s">
        <v>96</v>
      </c>
      <c r="C45" s="241"/>
      <c r="D45" s="241" t="s">
        <v>97</v>
      </c>
      <c r="E45" s="241"/>
      <c r="F45" s="241" t="s">
        <v>98</v>
      </c>
      <c r="G45" s="241"/>
      <c r="H45" s="241" t="s">
        <v>99</v>
      </c>
      <c r="I45" s="241"/>
      <c r="J45" s="241" t="s">
        <v>100</v>
      </c>
      <c r="K45" s="241"/>
      <c r="L45" s="241" t="s">
        <v>101</v>
      </c>
      <c r="M45" s="241"/>
      <c r="N45" s="241" t="s">
        <v>102</v>
      </c>
      <c r="O45" s="241"/>
      <c r="P45" s="241" t="s">
        <v>103</v>
      </c>
      <c r="Q45" s="241"/>
      <c r="R45" s="241" t="s">
        <v>104</v>
      </c>
      <c r="S45" s="241"/>
      <c r="T45" s="241" t="s">
        <v>105</v>
      </c>
      <c r="U45" s="241"/>
      <c r="V45" s="241" t="s">
        <v>106</v>
      </c>
      <c r="W45" s="241"/>
      <c r="X45" s="241" t="s">
        <v>107</v>
      </c>
      <c r="Y45" s="242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46">
        <v>2007</v>
      </c>
      <c r="C52" s="246"/>
      <c r="D52" s="246"/>
      <c r="E52" s="246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1"/>
      <c r="S52" s="251"/>
      <c r="T52" s="251"/>
      <c r="U52" s="251"/>
      <c r="V52" s="251"/>
      <c r="W52" s="251"/>
      <c r="X52" s="251"/>
    </row>
    <row r="53" spans="1:38" s="172" customFormat="1" ht="15.75" thickBot="1">
      <c r="A53" s="171"/>
      <c r="B53" s="247" t="s">
        <v>96</v>
      </c>
      <c r="C53" s="241"/>
      <c r="D53" s="241" t="s">
        <v>97</v>
      </c>
      <c r="E53" s="241"/>
      <c r="F53" s="241" t="s">
        <v>98</v>
      </c>
      <c r="G53" s="241"/>
      <c r="H53" s="241" t="s">
        <v>99</v>
      </c>
      <c r="I53" s="241"/>
      <c r="J53" s="241" t="s">
        <v>100</v>
      </c>
      <c r="K53" s="241"/>
      <c r="L53" s="241" t="s">
        <v>101</v>
      </c>
      <c r="M53" s="241"/>
      <c r="N53" s="241" t="s">
        <v>102</v>
      </c>
      <c r="O53" s="241"/>
      <c r="P53" s="241" t="s">
        <v>103</v>
      </c>
      <c r="Q53" s="241"/>
      <c r="R53" s="241" t="s">
        <v>104</v>
      </c>
      <c r="S53" s="241"/>
      <c r="T53" s="241" t="s">
        <v>105</v>
      </c>
      <c r="U53" s="241"/>
      <c r="V53" s="241" t="s">
        <v>106</v>
      </c>
      <c r="W53" s="241"/>
      <c r="X53" s="241" t="s">
        <v>107</v>
      </c>
      <c r="Y53" s="242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46">
        <v>2008</v>
      </c>
      <c r="C60" s="246"/>
      <c r="D60" s="246"/>
      <c r="E60" s="246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1"/>
      <c r="S60" s="251"/>
      <c r="T60" s="251"/>
      <c r="U60" s="251"/>
      <c r="V60" s="251"/>
      <c r="W60" s="251"/>
      <c r="X60" s="251"/>
    </row>
    <row r="61" spans="1:38" s="172" customFormat="1" ht="15.75" thickBot="1">
      <c r="A61" s="171"/>
      <c r="B61" s="247" t="s">
        <v>96</v>
      </c>
      <c r="C61" s="241"/>
      <c r="D61" s="241" t="s">
        <v>97</v>
      </c>
      <c r="E61" s="241"/>
      <c r="F61" s="241" t="s">
        <v>98</v>
      </c>
      <c r="G61" s="241"/>
      <c r="H61" s="241" t="s">
        <v>99</v>
      </c>
      <c r="I61" s="241"/>
      <c r="J61" s="241" t="s">
        <v>100</v>
      </c>
      <c r="K61" s="241"/>
      <c r="L61" s="241" t="s">
        <v>101</v>
      </c>
      <c r="M61" s="241"/>
      <c r="N61" s="241" t="s">
        <v>102</v>
      </c>
      <c r="O61" s="241"/>
      <c r="P61" s="241" t="s">
        <v>103</v>
      </c>
      <c r="Q61" s="241"/>
      <c r="R61" s="241" t="s">
        <v>104</v>
      </c>
      <c r="S61" s="241"/>
      <c r="T61" s="241" t="s">
        <v>105</v>
      </c>
      <c r="U61" s="241"/>
      <c r="V61" s="241" t="s">
        <v>106</v>
      </c>
      <c r="W61" s="241"/>
      <c r="X61" s="241" t="s">
        <v>107</v>
      </c>
      <c r="Y61" s="242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46">
        <v>2009</v>
      </c>
      <c r="C68" s="246"/>
      <c r="D68" s="246"/>
      <c r="E68" s="246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1"/>
      <c r="S68" s="251"/>
      <c r="T68" s="251"/>
      <c r="U68" s="251"/>
      <c r="V68" s="251"/>
      <c r="W68" s="251"/>
      <c r="X68" s="251"/>
    </row>
    <row r="69" spans="1:38" s="172" customFormat="1" ht="15.75" thickBot="1">
      <c r="A69" s="171"/>
      <c r="B69" s="247" t="s">
        <v>96</v>
      </c>
      <c r="C69" s="241"/>
      <c r="D69" s="241" t="s">
        <v>97</v>
      </c>
      <c r="E69" s="241"/>
      <c r="F69" s="241" t="s">
        <v>98</v>
      </c>
      <c r="G69" s="241"/>
      <c r="H69" s="241" t="s">
        <v>99</v>
      </c>
      <c r="I69" s="241"/>
      <c r="J69" s="241" t="s">
        <v>100</v>
      </c>
      <c r="K69" s="241"/>
      <c r="L69" s="241" t="s">
        <v>101</v>
      </c>
      <c r="M69" s="241"/>
      <c r="N69" s="241" t="s">
        <v>102</v>
      </c>
      <c r="O69" s="241"/>
      <c r="P69" s="241" t="s">
        <v>103</v>
      </c>
      <c r="Q69" s="241"/>
      <c r="R69" s="241" t="s">
        <v>104</v>
      </c>
      <c r="S69" s="241"/>
      <c r="T69" s="241" t="s">
        <v>105</v>
      </c>
      <c r="U69" s="241"/>
      <c r="V69" s="241" t="s">
        <v>106</v>
      </c>
      <c r="W69" s="241"/>
      <c r="X69" s="241" t="s">
        <v>107</v>
      </c>
      <c r="Y69" s="242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46">
        <v>2010</v>
      </c>
      <c r="C76" s="246"/>
      <c r="D76" s="246"/>
      <c r="E76" s="246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1"/>
      <c r="S76" s="251"/>
      <c r="T76" s="251"/>
      <c r="U76" s="251"/>
      <c r="V76" s="251"/>
      <c r="W76" s="251"/>
      <c r="X76" s="251"/>
      <c r="Y76" s="195"/>
    </row>
    <row r="77" spans="1:38" s="172" customFormat="1" ht="15.75" thickBot="1">
      <c r="A77" s="171"/>
      <c r="B77" s="247" t="s">
        <v>96</v>
      </c>
      <c r="C77" s="241"/>
      <c r="D77" s="241" t="s">
        <v>97</v>
      </c>
      <c r="E77" s="241"/>
      <c r="F77" s="241" t="s">
        <v>98</v>
      </c>
      <c r="G77" s="241"/>
      <c r="H77" s="241" t="s">
        <v>99</v>
      </c>
      <c r="I77" s="241"/>
      <c r="J77" s="241" t="s">
        <v>100</v>
      </c>
      <c r="K77" s="241"/>
      <c r="L77" s="241" t="s">
        <v>101</v>
      </c>
      <c r="M77" s="241"/>
      <c r="N77" s="241" t="s">
        <v>102</v>
      </c>
      <c r="O77" s="241"/>
      <c r="P77" s="241" t="s">
        <v>103</v>
      </c>
      <c r="Q77" s="241"/>
      <c r="R77" s="241" t="s">
        <v>104</v>
      </c>
      <c r="S77" s="241"/>
      <c r="T77" s="241" t="s">
        <v>105</v>
      </c>
      <c r="U77" s="241"/>
      <c r="V77" s="241" t="s">
        <v>106</v>
      </c>
      <c r="W77" s="241"/>
      <c r="X77" s="241" t="s">
        <v>107</v>
      </c>
      <c r="Y77" s="242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46">
        <v>2011</v>
      </c>
      <c r="C84" s="246"/>
      <c r="D84" s="246"/>
      <c r="E84" s="246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1"/>
      <c r="S84" s="251"/>
      <c r="T84" s="251"/>
      <c r="U84" s="251"/>
      <c r="V84" s="251"/>
      <c r="W84" s="251"/>
      <c r="X84" s="251"/>
      <c r="Y84" s="195"/>
    </row>
    <row r="85" spans="1:38" s="172" customFormat="1" ht="15.75" thickBot="1">
      <c r="A85" s="171"/>
      <c r="B85" s="247" t="s">
        <v>96</v>
      </c>
      <c r="C85" s="241"/>
      <c r="D85" s="241" t="s">
        <v>97</v>
      </c>
      <c r="E85" s="241"/>
      <c r="F85" s="241" t="s">
        <v>98</v>
      </c>
      <c r="G85" s="241"/>
      <c r="H85" s="241" t="s">
        <v>99</v>
      </c>
      <c r="I85" s="241"/>
      <c r="J85" s="241" t="s">
        <v>100</v>
      </c>
      <c r="K85" s="241"/>
      <c r="L85" s="241" t="s">
        <v>101</v>
      </c>
      <c r="M85" s="241"/>
      <c r="N85" s="241" t="s">
        <v>102</v>
      </c>
      <c r="O85" s="241"/>
      <c r="P85" s="241" t="s">
        <v>103</v>
      </c>
      <c r="Q85" s="241"/>
      <c r="R85" s="241" t="s">
        <v>104</v>
      </c>
      <c r="S85" s="241"/>
      <c r="T85" s="241" t="s">
        <v>105</v>
      </c>
      <c r="U85" s="241"/>
      <c r="V85" s="241" t="s">
        <v>106</v>
      </c>
      <c r="W85" s="241"/>
      <c r="X85" s="241" t="s">
        <v>107</v>
      </c>
      <c r="Y85" s="242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46">
        <v>2012</v>
      </c>
      <c r="C92" s="246"/>
      <c r="D92" s="246"/>
      <c r="E92" s="246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1"/>
      <c r="S92" s="251"/>
      <c r="T92" s="251"/>
      <c r="U92" s="251"/>
      <c r="V92" s="251"/>
      <c r="W92" s="251"/>
      <c r="X92" s="251"/>
      <c r="Y92" s="195"/>
    </row>
    <row r="93" spans="1:38" s="172" customFormat="1" ht="15.75" thickBot="1">
      <c r="A93" s="171"/>
      <c r="B93" s="247" t="s">
        <v>96</v>
      </c>
      <c r="C93" s="241"/>
      <c r="D93" s="241" t="s">
        <v>97</v>
      </c>
      <c r="E93" s="241"/>
      <c r="F93" s="241" t="s">
        <v>98</v>
      </c>
      <c r="G93" s="241"/>
      <c r="H93" s="241" t="s">
        <v>99</v>
      </c>
      <c r="I93" s="241"/>
      <c r="J93" s="241" t="s">
        <v>100</v>
      </c>
      <c r="K93" s="241"/>
      <c r="L93" s="241" t="s">
        <v>101</v>
      </c>
      <c r="M93" s="241"/>
      <c r="N93" s="241" t="s">
        <v>102</v>
      </c>
      <c r="O93" s="241"/>
      <c r="P93" s="241" t="s">
        <v>103</v>
      </c>
      <c r="Q93" s="241"/>
      <c r="R93" s="241" t="s">
        <v>104</v>
      </c>
      <c r="S93" s="241"/>
      <c r="T93" s="241" t="s">
        <v>105</v>
      </c>
      <c r="U93" s="241"/>
      <c r="V93" s="241" t="s">
        <v>106</v>
      </c>
      <c r="W93" s="241"/>
      <c r="X93" s="241" t="s">
        <v>107</v>
      </c>
      <c r="Y93" s="242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46">
        <v>2013</v>
      </c>
      <c r="C100" s="246"/>
      <c r="D100" s="246"/>
      <c r="E100" s="246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1"/>
      <c r="S100" s="251"/>
      <c r="T100" s="251"/>
      <c r="U100" s="251"/>
      <c r="V100" s="251"/>
      <c r="W100" s="251"/>
      <c r="X100" s="251"/>
      <c r="Y100" s="195"/>
    </row>
    <row r="101" spans="1:38" s="172" customFormat="1" ht="15.75" thickBot="1">
      <c r="A101" s="171"/>
      <c r="B101" s="247" t="s">
        <v>96</v>
      </c>
      <c r="C101" s="241"/>
      <c r="D101" s="241" t="s">
        <v>97</v>
      </c>
      <c r="E101" s="241"/>
      <c r="F101" s="241" t="s">
        <v>98</v>
      </c>
      <c r="G101" s="241"/>
      <c r="H101" s="241" t="s">
        <v>99</v>
      </c>
      <c r="I101" s="241"/>
      <c r="J101" s="241" t="s">
        <v>100</v>
      </c>
      <c r="K101" s="241"/>
      <c r="L101" s="241" t="s">
        <v>101</v>
      </c>
      <c r="M101" s="241"/>
      <c r="N101" s="241" t="s">
        <v>102</v>
      </c>
      <c r="O101" s="241"/>
      <c r="P101" s="241" t="s">
        <v>103</v>
      </c>
      <c r="Q101" s="241"/>
      <c r="R101" s="241" t="s">
        <v>104</v>
      </c>
      <c r="S101" s="241"/>
      <c r="T101" s="241" t="s">
        <v>105</v>
      </c>
      <c r="U101" s="241"/>
      <c r="V101" s="241" t="s">
        <v>106</v>
      </c>
      <c r="W101" s="241"/>
      <c r="X101" s="241" t="s">
        <v>107</v>
      </c>
      <c r="Y101" s="242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46">
        <v>2014</v>
      </c>
      <c r="C108" s="246"/>
      <c r="D108" s="246"/>
      <c r="E108" s="246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1"/>
      <c r="S108" s="251"/>
      <c r="T108" s="251"/>
      <c r="U108" s="251"/>
      <c r="V108" s="251"/>
      <c r="W108" s="251"/>
      <c r="X108" s="251"/>
      <c r="Y108" s="195"/>
    </row>
    <row r="109" spans="1:38" s="172" customFormat="1" ht="15.75" thickBot="1">
      <c r="A109" s="171"/>
      <c r="B109" s="247" t="s">
        <v>96</v>
      </c>
      <c r="C109" s="241"/>
      <c r="D109" s="241" t="s">
        <v>97</v>
      </c>
      <c r="E109" s="241"/>
      <c r="F109" s="241" t="s">
        <v>98</v>
      </c>
      <c r="G109" s="241"/>
      <c r="H109" s="241" t="s">
        <v>99</v>
      </c>
      <c r="I109" s="241"/>
      <c r="J109" s="241" t="s">
        <v>100</v>
      </c>
      <c r="K109" s="241"/>
      <c r="L109" s="241" t="s">
        <v>101</v>
      </c>
      <c r="M109" s="241"/>
      <c r="N109" s="241" t="s">
        <v>102</v>
      </c>
      <c r="O109" s="241"/>
      <c r="P109" s="241" t="s">
        <v>103</v>
      </c>
      <c r="Q109" s="241"/>
      <c r="R109" s="241" t="s">
        <v>104</v>
      </c>
      <c r="S109" s="241"/>
      <c r="T109" s="241" t="s">
        <v>105</v>
      </c>
      <c r="U109" s="241"/>
      <c r="V109" s="241" t="s">
        <v>106</v>
      </c>
      <c r="W109" s="241"/>
      <c r="X109" s="241" t="s">
        <v>107</v>
      </c>
      <c r="Y109" s="242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46">
        <v>2015</v>
      </c>
      <c r="C116" s="246"/>
      <c r="D116" s="246"/>
      <c r="E116" s="246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1"/>
      <c r="S116" s="251"/>
      <c r="T116" s="251"/>
      <c r="U116" s="251"/>
      <c r="V116" s="251"/>
      <c r="W116" s="251"/>
      <c r="X116" s="251"/>
      <c r="Y116" s="195"/>
    </row>
    <row r="117" spans="1:38" s="172" customFormat="1" ht="15.75" thickBot="1">
      <c r="A117" s="171"/>
      <c r="B117" s="247" t="s">
        <v>96</v>
      </c>
      <c r="C117" s="241"/>
      <c r="D117" s="241" t="s">
        <v>97</v>
      </c>
      <c r="E117" s="241"/>
      <c r="F117" s="241" t="s">
        <v>98</v>
      </c>
      <c r="G117" s="241"/>
      <c r="H117" s="241" t="s">
        <v>99</v>
      </c>
      <c r="I117" s="241"/>
      <c r="J117" s="241" t="s">
        <v>100</v>
      </c>
      <c r="K117" s="241"/>
      <c r="L117" s="241" t="s">
        <v>101</v>
      </c>
      <c r="M117" s="241"/>
      <c r="N117" s="241" t="s">
        <v>102</v>
      </c>
      <c r="O117" s="241"/>
      <c r="P117" s="241" t="s">
        <v>103</v>
      </c>
      <c r="Q117" s="241"/>
      <c r="R117" s="241" t="s">
        <v>104</v>
      </c>
      <c r="S117" s="241"/>
      <c r="T117" s="241" t="s">
        <v>105</v>
      </c>
      <c r="U117" s="241"/>
      <c r="V117" s="241" t="s">
        <v>106</v>
      </c>
      <c r="W117" s="241"/>
      <c r="X117" s="241" t="s">
        <v>107</v>
      </c>
      <c r="Y117" s="242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46">
        <v>2016</v>
      </c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195"/>
    </row>
    <row r="125" spans="1:38" s="172" customFormat="1" ht="15.75" thickBot="1">
      <c r="A125" s="171"/>
      <c r="B125" s="249" t="s">
        <v>96</v>
      </c>
      <c r="C125" s="244"/>
      <c r="D125" s="243" t="s">
        <v>97</v>
      </c>
      <c r="E125" s="244"/>
      <c r="F125" s="243" t="s">
        <v>98</v>
      </c>
      <c r="G125" s="244"/>
      <c r="H125" s="243" t="s">
        <v>99</v>
      </c>
      <c r="I125" s="244"/>
      <c r="J125" s="243" t="s">
        <v>100</v>
      </c>
      <c r="K125" s="244"/>
      <c r="L125" s="243" t="s">
        <v>101</v>
      </c>
      <c r="M125" s="244"/>
      <c r="N125" s="243" t="s">
        <v>102</v>
      </c>
      <c r="O125" s="244"/>
      <c r="P125" s="243" t="s">
        <v>103</v>
      </c>
      <c r="Q125" s="244"/>
      <c r="R125" s="243" t="s">
        <v>104</v>
      </c>
      <c r="S125" s="244"/>
      <c r="T125" s="243" t="s">
        <v>105</v>
      </c>
      <c r="U125" s="244"/>
      <c r="V125" s="243" t="s">
        <v>106</v>
      </c>
      <c r="W125" s="244"/>
      <c r="X125" s="243" t="s">
        <v>107</v>
      </c>
      <c r="Y125" s="245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46">
        <v>2017</v>
      </c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195"/>
    </row>
    <row r="133" spans="1:38" s="172" customFormat="1" ht="15.75" thickBot="1">
      <c r="A133" s="171"/>
      <c r="B133" s="249" t="s">
        <v>96</v>
      </c>
      <c r="C133" s="244"/>
      <c r="D133" s="243" t="s">
        <v>97</v>
      </c>
      <c r="E133" s="244"/>
      <c r="F133" s="243" t="s">
        <v>98</v>
      </c>
      <c r="G133" s="244"/>
      <c r="H133" s="243" t="s">
        <v>99</v>
      </c>
      <c r="I133" s="244"/>
      <c r="J133" s="243" t="s">
        <v>100</v>
      </c>
      <c r="K133" s="244"/>
      <c r="L133" s="243" t="s">
        <v>101</v>
      </c>
      <c r="M133" s="244"/>
      <c r="N133" s="243" t="s">
        <v>102</v>
      </c>
      <c r="O133" s="244"/>
      <c r="P133" s="243" t="s">
        <v>103</v>
      </c>
      <c r="Q133" s="244"/>
      <c r="R133" s="243" t="s">
        <v>104</v>
      </c>
      <c r="S133" s="244"/>
      <c r="T133" s="243" t="s">
        <v>105</v>
      </c>
      <c r="U133" s="244"/>
      <c r="V133" s="243" t="s">
        <v>106</v>
      </c>
      <c r="W133" s="244"/>
      <c r="X133" s="243" t="s">
        <v>107</v>
      </c>
      <c r="Y133" s="245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46">
        <v>2018</v>
      </c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195"/>
      <c r="AA140" s="187"/>
    </row>
    <row r="141" spans="1:27" ht="14.25" customHeight="1" thickBot="1">
      <c r="A141" s="171"/>
      <c r="B141" s="249" t="s">
        <v>96</v>
      </c>
      <c r="C141" s="244"/>
      <c r="D141" s="243" t="s">
        <v>97</v>
      </c>
      <c r="E141" s="244"/>
      <c r="F141" s="243" t="s">
        <v>98</v>
      </c>
      <c r="G141" s="244"/>
      <c r="H141" s="243" t="s">
        <v>99</v>
      </c>
      <c r="I141" s="244"/>
      <c r="J141" s="243" t="s">
        <v>100</v>
      </c>
      <c r="K141" s="244"/>
      <c r="L141" s="243" t="s">
        <v>101</v>
      </c>
      <c r="M141" s="244"/>
      <c r="N141" s="243" t="s">
        <v>102</v>
      </c>
      <c r="O141" s="244"/>
      <c r="P141" s="243" t="s">
        <v>103</v>
      </c>
      <c r="Q141" s="244"/>
      <c r="R141" s="243" t="s">
        <v>104</v>
      </c>
      <c r="S141" s="244"/>
      <c r="T141" s="243" t="s">
        <v>105</v>
      </c>
      <c r="U141" s="244"/>
      <c r="V141" s="243" t="s">
        <v>106</v>
      </c>
      <c r="W141" s="244"/>
      <c r="X141" s="243" t="s">
        <v>107</v>
      </c>
      <c r="Y141" s="245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46">
        <v>2019</v>
      </c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195"/>
      <c r="AA148" s="200"/>
    </row>
    <row r="149" spans="1:27" s="201" customFormat="1" ht="15.75" customHeight="1" thickBot="1">
      <c r="A149" s="171"/>
      <c r="B149" s="249" t="s">
        <v>96</v>
      </c>
      <c r="C149" s="244"/>
      <c r="D149" s="243" t="s">
        <v>97</v>
      </c>
      <c r="E149" s="244"/>
      <c r="F149" s="243" t="s">
        <v>98</v>
      </c>
      <c r="G149" s="244"/>
      <c r="H149" s="243" t="s">
        <v>99</v>
      </c>
      <c r="I149" s="244"/>
      <c r="J149" s="243" t="s">
        <v>100</v>
      </c>
      <c r="K149" s="244"/>
      <c r="L149" s="243" t="s">
        <v>101</v>
      </c>
      <c r="M149" s="244"/>
      <c r="N149" s="243" t="s">
        <v>102</v>
      </c>
      <c r="O149" s="244"/>
      <c r="P149" s="243" t="s">
        <v>103</v>
      </c>
      <c r="Q149" s="244"/>
      <c r="R149" s="243" t="s">
        <v>104</v>
      </c>
      <c r="S149" s="244"/>
      <c r="T149" s="243" t="s">
        <v>105</v>
      </c>
      <c r="U149" s="244"/>
      <c r="V149" s="243" t="s">
        <v>106</v>
      </c>
      <c r="W149" s="244"/>
      <c r="X149" s="243" t="s">
        <v>107</v>
      </c>
      <c r="Y149" s="245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46">
        <v>2020</v>
      </c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195"/>
      <c r="AA156" s="200"/>
    </row>
    <row r="157" spans="1:27" s="201" customFormat="1" ht="15.75" customHeight="1" thickBot="1">
      <c r="A157" s="171"/>
      <c r="B157" s="249" t="s">
        <v>96</v>
      </c>
      <c r="C157" s="244"/>
      <c r="D157" s="243" t="s">
        <v>97</v>
      </c>
      <c r="E157" s="244"/>
      <c r="F157" s="243" t="s">
        <v>98</v>
      </c>
      <c r="G157" s="244"/>
      <c r="H157" s="243" t="s">
        <v>99</v>
      </c>
      <c r="I157" s="244"/>
      <c r="J157" s="243" t="s">
        <v>100</v>
      </c>
      <c r="K157" s="244"/>
      <c r="L157" s="243" t="s">
        <v>101</v>
      </c>
      <c r="M157" s="244"/>
      <c r="N157" s="243" t="s">
        <v>102</v>
      </c>
      <c r="O157" s="244"/>
      <c r="P157" s="243" t="s">
        <v>103</v>
      </c>
      <c r="Q157" s="244"/>
      <c r="R157" s="243" t="s">
        <v>104</v>
      </c>
      <c r="S157" s="244"/>
      <c r="T157" s="243" t="s">
        <v>105</v>
      </c>
      <c r="U157" s="244"/>
      <c r="V157" s="243" t="s">
        <v>106</v>
      </c>
      <c r="W157" s="244"/>
      <c r="X157" s="243" t="s">
        <v>107</v>
      </c>
      <c r="Y157" s="245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0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ht="14.25" customHeight="1">
      <c r="A164" s="197" t="s">
        <v>51</v>
      </c>
      <c r="B164" s="194"/>
      <c r="D164" s="194"/>
      <c r="F164" s="190"/>
      <c r="G164" s="190"/>
      <c r="H164" s="194"/>
      <c r="I164" s="190"/>
      <c r="J164" s="194"/>
      <c r="L164" s="194"/>
      <c r="N164" s="194"/>
      <c r="P164" s="194"/>
      <c r="R164" s="194"/>
      <c r="T164" s="194"/>
      <c r="V164" s="194"/>
      <c r="X164" s="194"/>
      <c r="AA164" s="187"/>
    </row>
    <row r="165" spans="1:27" ht="14.25" customHeight="1">
      <c r="A165" s="198" t="s">
        <v>52</v>
      </c>
      <c r="B165" s="194"/>
      <c r="D165" s="194"/>
      <c r="F165" s="190"/>
      <c r="G165" s="190"/>
      <c r="H165" s="194"/>
      <c r="I165" s="190"/>
      <c r="J165" s="194"/>
      <c r="L165" s="194"/>
      <c r="N165" s="194"/>
      <c r="P165" s="194"/>
      <c r="R165" s="194"/>
      <c r="T165" s="194"/>
      <c r="V165" s="194"/>
      <c r="X165" s="194"/>
      <c r="AA165" s="187"/>
    </row>
    <row r="166" spans="1:24" ht="14.25" customHeight="1">
      <c r="A166" s="198" t="s">
        <v>53</v>
      </c>
      <c r="B166" s="194"/>
      <c r="D166" s="194"/>
      <c r="F166" s="190"/>
      <c r="G166" s="190"/>
      <c r="H166" s="194"/>
      <c r="I166" s="190"/>
      <c r="J166" s="194"/>
      <c r="L166" s="194"/>
      <c r="N166" s="194"/>
      <c r="P166" s="194"/>
      <c r="R166" s="194"/>
      <c r="T166" s="194"/>
      <c r="V166" s="194"/>
      <c r="X166" s="194"/>
    </row>
    <row r="167" spans="1:24" ht="14.25" customHeight="1">
      <c r="A167" s="175" t="s">
        <v>119</v>
      </c>
      <c r="B167" s="194"/>
      <c r="D167" s="194"/>
      <c r="F167" s="190"/>
      <c r="G167" s="190"/>
      <c r="H167" s="194"/>
      <c r="I167" s="190"/>
      <c r="J167" s="194"/>
      <c r="L167" s="194"/>
      <c r="N167" s="194"/>
      <c r="P167" s="194"/>
      <c r="R167" s="194"/>
      <c r="T167" s="194"/>
      <c r="V167" s="194"/>
      <c r="X167" s="194"/>
    </row>
    <row r="168" spans="1:24" ht="14.25" customHeight="1">
      <c r="A168" s="175"/>
      <c r="B168" s="194"/>
      <c r="D168" s="194"/>
      <c r="F168" s="190"/>
      <c r="G168" s="190"/>
      <c r="H168" s="194"/>
      <c r="I168" s="190"/>
      <c r="J168" s="194"/>
      <c r="L168" s="194"/>
      <c r="N168" s="194"/>
      <c r="P168" s="194"/>
      <c r="R168" s="194"/>
      <c r="T168" s="194"/>
      <c r="V168" s="194"/>
      <c r="X168" s="194"/>
    </row>
    <row r="169" spans="1:24" ht="17.25" customHeight="1">
      <c r="A169" s="167" t="s">
        <v>120</v>
      </c>
      <c r="B169" s="231"/>
      <c r="C169" s="232"/>
      <c r="D169" s="233"/>
      <c r="F169" s="190"/>
      <c r="G169" s="190"/>
      <c r="H169" s="194"/>
      <c r="I169" s="190"/>
      <c r="J169" s="194"/>
      <c r="L169" s="194"/>
      <c r="N169" s="194"/>
      <c r="P169" s="194"/>
      <c r="R169" s="194"/>
      <c r="T169" s="194"/>
      <c r="V169" s="194"/>
      <c r="X169" s="194"/>
    </row>
    <row r="170" spans="1:24" ht="14.25" customHeight="1">
      <c r="A170" s="175"/>
      <c r="B170" s="194"/>
      <c r="D170" s="194"/>
      <c r="F170" s="194"/>
      <c r="H170" s="194"/>
      <c r="J170" s="194"/>
      <c r="L170" s="194"/>
      <c r="N170" s="194"/>
      <c r="P170" s="194"/>
      <c r="R170" s="194"/>
      <c r="T170" s="194"/>
      <c r="V170" s="194"/>
      <c r="W170" s="195"/>
      <c r="X170" s="194"/>
    </row>
    <row r="171" spans="2:27" s="177" customFormat="1" ht="12.75" customHeight="1" thickBot="1">
      <c r="B171" s="248" t="s">
        <v>78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199"/>
      <c r="V171" s="184"/>
      <c r="W171" s="194"/>
      <c r="X171" s="184"/>
      <c r="Y171" s="194"/>
      <c r="AA171" s="201"/>
    </row>
    <row r="172" spans="1:38" s="172" customFormat="1" ht="15.75" thickBot="1">
      <c r="A172" s="171"/>
      <c r="B172" s="247" t="s">
        <v>96</v>
      </c>
      <c r="C172" s="241"/>
      <c r="D172" s="241" t="s">
        <v>97</v>
      </c>
      <c r="E172" s="241"/>
      <c r="F172" s="241" t="s">
        <v>98</v>
      </c>
      <c r="G172" s="241"/>
      <c r="H172" s="241" t="s">
        <v>99</v>
      </c>
      <c r="I172" s="241"/>
      <c r="J172" s="241" t="s">
        <v>100</v>
      </c>
      <c r="K172" s="241"/>
      <c r="L172" s="241" t="s">
        <v>101</v>
      </c>
      <c r="M172" s="241"/>
      <c r="N172" s="241" t="s">
        <v>102</v>
      </c>
      <c r="O172" s="241"/>
      <c r="P172" s="241" t="s">
        <v>103</v>
      </c>
      <c r="Q172" s="241"/>
      <c r="R172" s="241" t="s">
        <v>104</v>
      </c>
      <c r="S172" s="241"/>
      <c r="T172" s="241" t="s">
        <v>105</v>
      </c>
      <c r="U172" s="241"/>
      <c r="V172" s="241" t="s">
        <v>106</v>
      </c>
      <c r="W172" s="241"/>
      <c r="X172" s="241" t="s">
        <v>107</v>
      </c>
      <c r="Y172" s="242"/>
      <c r="AI172" s="172" t="s">
        <v>108</v>
      </c>
      <c r="AJ172" s="172" t="s">
        <v>109</v>
      </c>
      <c r="AK172" s="172" t="s">
        <v>110</v>
      </c>
      <c r="AL172" s="172" t="s">
        <v>111</v>
      </c>
    </row>
    <row r="173" spans="1:67" ht="14.25">
      <c r="A173" s="175" t="s">
        <v>114</v>
      </c>
      <c r="B173" s="193">
        <f>(B15-B7)/B7*100</f>
        <v>-26.010396361273553</v>
      </c>
      <c r="C173" s="190"/>
      <c r="D173" s="193">
        <f>(D15-D7)/D7*100</f>
        <v>-17.095968605066005</v>
      </c>
      <c r="E173" s="190"/>
      <c r="F173" s="193">
        <f>(F15-F7)/F7*100</f>
        <v>-10.466616857977312</v>
      </c>
      <c r="G173" s="190"/>
      <c r="H173" s="193">
        <f>(H15-H7)/H7*100</f>
        <v>8.248005883351238</v>
      </c>
      <c r="I173" s="190"/>
      <c r="J173" s="193">
        <f>(J15-J7)/J7*100</f>
        <v>-9.535893531833318</v>
      </c>
      <c r="K173" s="190"/>
      <c r="L173" s="193">
        <f>(L15-L7)/L7*100</f>
        <v>-7.732743797592734</v>
      </c>
      <c r="M173" s="190"/>
      <c r="N173" s="193">
        <f>(N15-N7)/N7*100</f>
        <v>-12.802719161591844</v>
      </c>
      <c r="O173" s="190"/>
      <c r="P173" s="193">
        <f>(P15-P7)/P7*100</f>
        <v>-9.92508513053349</v>
      </c>
      <c r="Q173" s="190"/>
      <c r="R173" s="193">
        <f>(R15-R7)/R7*100</f>
        <v>-9.044262216467661</v>
      </c>
      <c r="S173" s="190"/>
      <c r="T173" s="193">
        <f>(T15-T7)/T7*100</f>
        <v>-4.962765957446815</v>
      </c>
      <c r="U173" s="190"/>
      <c r="V173" s="193">
        <f>(V15-V7)/V7*100</f>
        <v>8.857432957056671</v>
      </c>
      <c r="W173" s="190"/>
      <c r="X173" s="193">
        <f>(X15-X7)/X7*100</f>
        <v>33.31935943657248</v>
      </c>
      <c r="Y173" s="193"/>
      <c r="AA173" s="193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</row>
    <row r="174" spans="1:67" ht="14.25">
      <c r="A174" s="175" t="s">
        <v>115</v>
      </c>
      <c r="B174" s="193">
        <f>(B16-B8)/B8*100</f>
        <v>17.76615770759254</v>
      </c>
      <c r="C174" s="190"/>
      <c r="D174" s="193">
        <f>(D16-D8)/D8*100</f>
        <v>39.15270250111879</v>
      </c>
      <c r="E174" s="190"/>
      <c r="F174" s="193">
        <f>(F16-F8)/F8*100</f>
        <v>41.96428571428572</v>
      </c>
      <c r="G174" s="190"/>
      <c r="H174" s="193">
        <f>(H16-H8)/H8*100</f>
        <v>18.07629346693784</v>
      </c>
      <c r="I174" s="190"/>
      <c r="J174" s="193">
        <f>(J16-J8)/J8*100</f>
        <v>12.42814584819367</v>
      </c>
      <c r="K174" s="190"/>
      <c r="L174" s="193">
        <f>(L16-L8)/L8*100</f>
        <v>6.896808273193966</v>
      </c>
      <c r="M174" s="190"/>
      <c r="N174" s="193">
        <f>(N16-N8)/N8*100</f>
        <v>6.968616761026071</v>
      </c>
      <c r="O174" s="190"/>
      <c r="P174" s="193">
        <f>(P16-P8)/P8*100</f>
        <v>1.2393468219374153</v>
      </c>
      <c r="Q174" s="190"/>
      <c r="R174" s="193">
        <f>(R16-R8)/R8*100</f>
        <v>2.393844400113993</v>
      </c>
      <c r="S174" s="190"/>
      <c r="T174" s="193">
        <f>(T16-T8)/T8*100</f>
        <v>-0.17830297521238714</v>
      </c>
      <c r="U174" s="190"/>
      <c r="V174" s="193">
        <f>(V16-V8)/V8*100</f>
        <v>-4.763202725724026</v>
      </c>
      <c r="W174" s="190"/>
      <c r="X174" s="193">
        <f>(X16-X8)/X8*100</f>
        <v>12.130099642789995</v>
      </c>
      <c r="Y174" s="193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</row>
    <row r="175" spans="1:25" ht="15">
      <c r="A175" s="179" t="s">
        <v>116</v>
      </c>
      <c r="B175" s="191">
        <f>(B17-B9)/B9*100</f>
        <v>0.6209441404758724</v>
      </c>
      <c r="C175" s="174"/>
      <c r="D175" s="191">
        <f>(D17-D9)/D9*100</f>
        <v>16.052276856355867</v>
      </c>
      <c r="E175" s="174"/>
      <c r="F175" s="191">
        <f>(F17-F9)/F9*100</f>
        <v>20.25312895513994</v>
      </c>
      <c r="G175" s="174"/>
      <c r="H175" s="191">
        <f>(H17-H9)/H9*100</f>
        <v>13.48451210487366</v>
      </c>
      <c r="I175" s="174"/>
      <c r="J175" s="191">
        <f>(J17-J9)/J9*100</f>
        <v>3.0577876148775394</v>
      </c>
      <c r="K175" s="174"/>
      <c r="L175" s="191">
        <f>(L17-L9)/L9*100</f>
        <v>0.5927556788111039</v>
      </c>
      <c r="M175" s="174"/>
      <c r="N175" s="191">
        <f>(N17-N9)/N9*100</f>
        <v>-1.4418539269434028</v>
      </c>
      <c r="O175" s="174"/>
      <c r="P175" s="191">
        <f>(P17-P9)/P9*100</f>
        <v>-3.4206985426497747</v>
      </c>
      <c r="Q175" s="174"/>
      <c r="R175" s="191">
        <f>(R17-R9)/R9*100</f>
        <v>-2.15509020864326</v>
      </c>
      <c r="S175" s="174"/>
      <c r="T175" s="191">
        <f>(T17-T9)/T9*100</f>
        <v>-2.0758179862034116</v>
      </c>
      <c r="U175" s="174"/>
      <c r="V175" s="191">
        <f>(V17-V9)/V9*100</f>
        <v>0.1844097802269251</v>
      </c>
      <c r="W175" s="174"/>
      <c r="X175" s="191">
        <f>(X17-X9)/X9*100</f>
        <v>18.690618347957013</v>
      </c>
      <c r="Y175" s="191"/>
    </row>
    <row r="176" spans="1:37" ht="14.25">
      <c r="A176" s="175" t="s">
        <v>117</v>
      </c>
      <c r="B176" s="193">
        <f>(B18-B10)/B10*100</f>
        <v>6.266021076616357</v>
      </c>
      <c r="C176" s="190"/>
      <c r="D176" s="193">
        <f>(D18-D10)/D10*100</f>
        <v>19.392314566577294</v>
      </c>
      <c r="E176" s="190"/>
      <c r="F176" s="193">
        <f>(F18-F10)/F10*100</f>
        <v>16.85456595264939</v>
      </c>
      <c r="G176" s="190"/>
      <c r="H176" s="193">
        <f>(H18-H10)/H10*100</f>
        <v>-4.703576678098975</v>
      </c>
      <c r="I176" s="190"/>
      <c r="J176" s="193">
        <f>(J18-J10)/J10*100</f>
        <v>-3.273876721607577</v>
      </c>
      <c r="K176" s="190"/>
      <c r="L176" s="193">
        <f>(L18-L10)/L10*100</f>
        <v>-9.508547008547</v>
      </c>
      <c r="M176" s="190"/>
      <c r="N176" s="193">
        <f>(N18-N10)/N10*100</f>
        <v>-8.353326063249723</v>
      </c>
      <c r="O176" s="190"/>
      <c r="P176" s="193">
        <f>(P18-P10)/P10*100</f>
        <v>-16.12435233160622</v>
      </c>
      <c r="Q176" s="190"/>
      <c r="R176" s="193">
        <f>(R18-R10)/R10*100</f>
        <v>-6.620065789473682</v>
      </c>
      <c r="S176" s="190"/>
      <c r="T176" s="193">
        <f>(T18-T10)/T10*100</f>
        <v>-4.692454026632845</v>
      </c>
      <c r="U176" s="190"/>
      <c r="V176" s="193">
        <f>(V18-V10)/V10*100</f>
        <v>-4.478594950603731</v>
      </c>
      <c r="W176" s="190"/>
      <c r="X176" s="193">
        <f>(X18-X10)/X10*100</f>
        <v>2.146286359785386</v>
      </c>
      <c r="Y176" s="193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</row>
    <row r="177" spans="1:37" ht="14.25">
      <c r="A177" s="175"/>
      <c r="B177" s="193"/>
      <c r="C177" s="190"/>
      <c r="D177" s="193"/>
      <c r="E177" s="190"/>
      <c r="F177" s="193"/>
      <c r="G177" s="190"/>
      <c r="H177" s="193"/>
      <c r="I177" s="190"/>
      <c r="J177" s="193"/>
      <c r="K177" s="190"/>
      <c r="L177" s="193"/>
      <c r="M177" s="190"/>
      <c r="N177" s="193"/>
      <c r="O177" s="190"/>
      <c r="P177" s="193"/>
      <c r="Q177" s="190"/>
      <c r="R177" s="193"/>
      <c r="S177" s="190"/>
      <c r="T177" s="193"/>
      <c r="U177" s="190"/>
      <c r="V177" s="193"/>
      <c r="W177" s="190"/>
      <c r="X177" s="193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</row>
    <row r="178" spans="1:37" s="129" customFormat="1" ht="15.75" thickBot="1">
      <c r="A178" s="175"/>
      <c r="B178" s="246" t="s">
        <v>79</v>
      </c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199"/>
      <c r="V178" s="184"/>
      <c r="W178" s="194"/>
      <c r="X178" s="184"/>
      <c r="Y178" s="194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</row>
    <row r="179" spans="1:38" s="172" customFormat="1" ht="15.75" thickBot="1">
      <c r="A179" s="171"/>
      <c r="B179" s="247" t="s">
        <v>96</v>
      </c>
      <c r="C179" s="241"/>
      <c r="D179" s="241" t="s">
        <v>97</v>
      </c>
      <c r="E179" s="241"/>
      <c r="F179" s="241" t="s">
        <v>98</v>
      </c>
      <c r="G179" s="241"/>
      <c r="H179" s="241" t="s">
        <v>99</v>
      </c>
      <c r="I179" s="241"/>
      <c r="J179" s="241" t="s">
        <v>100</v>
      </c>
      <c r="K179" s="241"/>
      <c r="L179" s="241" t="s">
        <v>101</v>
      </c>
      <c r="M179" s="241"/>
      <c r="N179" s="241" t="s">
        <v>102</v>
      </c>
      <c r="O179" s="241"/>
      <c r="P179" s="241" t="s">
        <v>103</v>
      </c>
      <c r="Q179" s="241"/>
      <c r="R179" s="241" t="s">
        <v>104</v>
      </c>
      <c r="S179" s="241"/>
      <c r="T179" s="241" t="s">
        <v>105</v>
      </c>
      <c r="U179" s="241"/>
      <c r="V179" s="241" t="s">
        <v>106</v>
      </c>
      <c r="W179" s="241"/>
      <c r="X179" s="241" t="s">
        <v>107</v>
      </c>
      <c r="Y179" s="242"/>
      <c r="AI179" s="172" t="s">
        <v>108</v>
      </c>
      <c r="AJ179" s="172" t="s">
        <v>109</v>
      </c>
      <c r="AK179" s="172" t="s">
        <v>110</v>
      </c>
      <c r="AL179" s="172" t="s">
        <v>111</v>
      </c>
    </row>
    <row r="180" spans="1:25" ht="14.25">
      <c r="A180" s="175" t="s">
        <v>114</v>
      </c>
      <c r="B180" s="193">
        <f>(B23-B15)/B15*100</f>
        <v>31.49205234038815</v>
      </c>
      <c r="C180" s="190"/>
      <c r="D180" s="193">
        <f aca="true" t="shared" si="6" ref="D180:X183">(D23-D15)/D15*100</f>
        <v>31.362423616490233</v>
      </c>
      <c r="E180" s="190"/>
      <c r="F180" s="193">
        <f t="shared" si="6"/>
        <v>28.8271885905022</v>
      </c>
      <c r="G180" s="190"/>
      <c r="H180" s="193">
        <f t="shared" si="6"/>
        <v>-18.38515808727463</v>
      </c>
      <c r="I180" s="190"/>
      <c r="J180" s="193">
        <f t="shared" si="6"/>
        <v>-7.218551302830062</v>
      </c>
      <c r="K180" s="190"/>
      <c r="L180" s="193">
        <f t="shared" si="6"/>
        <v>-12.704328842979615</v>
      </c>
      <c r="M180" s="190"/>
      <c r="N180" s="193">
        <f t="shared" si="6"/>
        <v>-1.477992528828985</v>
      </c>
      <c r="O180" s="190"/>
      <c r="P180" s="193">
        <f t="shared" si="6"/>
        <v>5.574877766016434</v>
      </c>
      <c r="Q180" s="190"/>
      <c r="R180" s="193">
        <f t="shared" si="6"/>
        <v>-5.604470923182368</v>
      </c>
      <c r="S180" s="190"/>
      <c r="T180" s="193">
        <f t="shared" si="6"/>
        <v>-7.964403649185645</v>
      </c>
      <c r="U180" s="190"/>
      <c r="V180" s="193">
        <f t="shared" si="6"/>
        <v>-12.635795018106002</v>
      </c>
      <c r="W180" s="190"/>
      <c r="X180" s="193">
        <f t="shared" si="6"/>
        <v>-15.558769888686236</v>
      </c>
      <c r="Y180" s="193"/>
    </row>
    <row r="181" spans="1:25" ht="14.25">
      <c r="A181" s="175" t="s">
        <v>115</v>
      </c>
      <c r="B181" s="193">
        <f>(B24-B16)/B16*100</f>
        <v>-0.1918158567774807</v>
      </c>
      <c r="C181" s="190"/>
      <c r="D181" s="193">
        <f t="shared" si="6"/>
        <v>-10.512774700732539</v>
      </c>
      <c r="E181" s="190"/>
      <c r="F181" s="193">
        <f t="shared" si="6"/>
        <v>-17.816325150470007</v>
      </c>
      <c r="G181" s="190"/>
      <c r="H181" s="193">
        <f t="shared" si="6"/>
        <v>0.21425870688568288</v>
      </c>
      <c r="I181" s="190"/>
      <c r="J181" s="193">
        <f t="shared" si="6"/>
        <v>-6.4153760029856315</v>
      </c>
      <c r="K181" s="190"/>
      <c r="L181" s="193">
        <f t="shared" si="6"/>
        <v>-4.6527004454342995</v>
      </c>
      <c r="M181" s="190"/>
      <c r="N181" s="193">
        <f t="shared" si="6"/>
        <v>-2.927339257710396</v>
      </c>
      <c r="O181" s="190"/>
      <c r="P181" s="193">
        <f t="shared" si="6"/>
        <v>-4.077370433441505</v>
      </c>
      <c r="Q181" s="190"/>
      <c r="R181" s="193">
        <f t="shared" si="6"/>
        <v>-11.04617002195628</v>
      </c>
      <c r="S181" s="190"/>
      <c r="T181" s="193">
        <f t="shared" si="6"/>
        <v>-12.794200056038097</v>
      </c>
      <c r="U181" s="190"/>
      <c r="V181" s="193">
        <f t="shared" si="6"/>
        <v>-16.317258156840296</v>
      </c>
      <c r="W181" s="190"/>
      <c r="X181" s="193">
        <f t="shared" si="6"/>
        <v>-13.715167164078998</v>
      </c>
      <c r="Y181" s="193"/>
    </row>
    <row r="182" spans="1:25" ht="15">
      <c r="A182" s="179" t="s">
        <v>116</v>
      </c>
      <c r="B182" s="191">
        <f>(B25-B17)/B17*100</f>
        <v>8.93295227496903</v>
      </c>
      <c r="C182" s="174"/>
      <c r="D182" s="191">
        <f t="shared" si="6"/>
        <v>1.772548227451768</v>
      </c>
      <c r="E182" s="174"/>
      <c r="F182" s="191">
        <f t="shared" si="6"/>
        <v>-3.435775095892973</v>
      </c>
      <c r="G182" s="174"/>
      <c r="H182" s="191">
        <f t="shared" si="6"/>
        <v>-8.074432903255861</v>
      </c>
      <c r="I182" s="174"/>
      <c r="J182" s="191">
        <f t="shared" si="6"/>
        <v>-6.7161565935989875</v>
      </c>
      <c r="K182" s="174"/>
      <c r="L182" s="191">
        <f t="shared" si="6"/>
        <v>-7.8350905991539905</v>
      </c>
      <c r="M182" s="174"/>
      <c r="N182" s="191">
        <f t="shared" si="6"/>
        <v>-2.3818741213146035</v>
      </c>
      <c r="O182" s="174"/>
      <c r="P182" s="191">
        <f t="shared" si="6"/>
        <v>-0.3198461598838341</v>
      </c>
      <c r="Q182" s="174"/>
      <c r="R182" s="191">
        <f t="shared" si="6"/>
        <v>-9.034383283954472</v>
      </c>
      <c r="S182" s="174"/>
      <c r="T182" s="191">
        <f t="shared" si="6"/>
        <v>-10.935177405803644</v>
      </c>
      <c r="U182" s="174"/>
      <c r="V182" s="191">
        <f t="shared" si="6"/>
        <v>-14.864221057646496</v>
      </c>
      <c r="W182" s="174"/>
      <c r="X182" s="191">
        <f t="shared" si="6"/>
        <v>-14.35632736975634</v>
      </c>
      <c r="Y182" s="191"/>
    </row>
    <row r="183" spans="1:25" ht="15" customHeight="1">
      <c r="A183" s="175" t="s">
        <v>117</v>
      </c>
      <c r="B183" s="193">
        <f>(B26-B18)/B18*100</f>
        <v>-6.566604127579745</v>
      </c>
      <c r="C183" s="190"/>
      <c r="D183" s="193">
        <f>(D26-D18)/D18*100</f>
        <v>-14.570858283433125</v>
      </c>
      <c r="E183" s="190"/>
      <c r="F183" s="193">
        <f t="shared" si="6"/>
        <v>-11.673902556681147</v>
      </c>
      <c r="G183" s="190"/>
      <c r="H183" s="193">
        <f t="shared" si="6"/>
        <v>3.2647814910025788</v>
      </c>
      <c r="I183" s="190"/>
      <c r="J183" s="193">
        <f t="shared" si="6"/>
        <v>-2.5443510737628463</v>
      </c>
      <c r="K183" s="190"/>
      <c r="L183" s="193">
        <f t="shared" si="6"/>
        <v>0</v>
      </c>
      <c r="M183" s="190"/>
      <c r="N183" s="193">
        <f t="shared" si="6"/>
        <v>3.7125178486434915</v>
      </c>
      <c r="O183" s="190"/>
      <c r="P183" s="193">
        <f t="shared" si="6"/>
        <v>-1.408450704225353</v>
      </c>
      <c r="Q183" s="190"/>
      <c r="R183" s="193">
        <f t="shared" si="6"/>
        <v>-6.516952884191987</v>
      </c>
      <c r="S183" s="190"/>
      <c r="T183" s="193">
        <f t="shared" si="6"/>
        <v>-10.889332446218681</v>
      </c>
      <c r="U183" s="190"/>
      <c r="V183" s="193">
        <f t="shared" si="6"/>
        <v>-17.628131464031245</v>
      </c>
      <c r="W183" s="190"/>
      <c r="X183" s="193">
        <f t="shared" si="6"/>
        <v>-12.220071882775784</v>
      </c>
      <c r="Y183" s="193"/>
    </row>
    <row r="184" spans="1:5" ht="15">
      <c r="A184" s="175"/>
      <c r="B184" s="191"/>
      <c r="C184" s="174"/>
      <c r="D184" s="191"/>
      <c r="E184" s="174"/>
    </row>
    <row r="185" spans="1:21" ht="15.75" thickBot="1">
      <c r="A185" s="175"/>
      <c r="B185" s="246" t="s">
        <v>80</v>
      </c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199"/>
    </row>
    <row r="186" spans="1:38" s="172" customFormat="1" ht="15.75" thickBot="1">
      <c r="A186" s="171"/>
      <c r="B186" s="247" t="s">
        <v>96</v>
      </c>
      <c r="C186" s="241"/>
      <c r="D186" s="241" t="s">
        <v>97</v>
      </c>
      <c r="E186" s="241"/>
      <c r="F186" s="241" t="s">
        <v>98</v>
      </c>
      <c r="G186" s="241"/>
      <c r="H186" s="241" t="s">
        <v>99</v>
      </c>
      <c r="I186" s="241"/>
      <c r="J186" s="241" t="s">
        <v>100</v>
      </c>
      <c r="K186" s="241"/>
      <c r="L186" s="241" t="s">
        <v>101</v>
      </c>
      <c r="M186" s="241"/>
      <c r="N186" s="241" t="s">
        <v>102</v>
      </c>
      <c r="O186" s="241"/>
      <c r="P186" s="241" t="s">
        <v>103</v>
      </c>
      <c r="Q186" s="241"/>
      <c r="R186" s="241" t="s">
        <v>104</v>
      </c>
      <c r="S186" s="241"/>
      <c r="T186" s="241" t="s">
        <v>105</v>
      </c>
      <c r="U186" s="241"/>
      <c r="V186" s="241" t="s">
        <v>106</v>
      </c>
      <c r="W186" s="241"/>
      <c r="X186" s="241" t="s">
        <v>107</v>
      </c>
      <c r="Y186" s="242"/>
      <c r="AI186" s="172" t="s">
        <v>108</v>
      </c>
      <c r="AJ186" s="172" t="s">
        <v>109</v>
      </c>
      <c r="AK186" s="172" t="s">
        <v>110</v>
      </c>
      <c r="AL186" s="172" t="s">
        <v>111</v>
      </c>
    </row>
    <row r="187" spans="1:25" ht="14.25">
      <c r="A187" s="175" t="s">
        <v>114</v>
      </c>
      <c r="B187" s="193">
        <f aca="true" t="shared" si="7" ref="B187:X187">(B31-B23)/B23*100</f>
        <v>-15.55466506378147</v>
      </c>
      <c r="C187" s="190"/>
      <c r="D187" s="193">
        <f t="shared" si="7"/>
        <v>-16.464653082618096</v>
      </c>
      <c r="E187" s="190"/>
      <c r="F187" s="193">
        <f t="shared" si="7"/>
        <v>-9.710281474502404</v>
      </c>
      <c r="G187" s="190"/>
      <c r="H187" s="193">
        <f t="shared" si="7"/>
        <v>-0.2049049113145887</v>
      </c>
      <c r="I187" s="190"/>
      <c r="J187" s="193">
        <f t="shared" si="7"/>
        <v>2.284332168771839</v>
      </c>
      <c r="K187" s="190"/>
      <c r="L187" s="193">
        <f t="shared" si="7"/>
        <v>8.289112534309243</v>
      </c>
      <c r="M187" s="190"/>
      <c r="N187" s="193">
        <f t="shared" si="7"/>
        <v>4.918122870645136</v>
      </c>
      <c r="O187" s="190"/>
      <c r="P187" s="193">
        <f t="shared" si="7"/>
        <v>6.8942468369539265</v>
      </c>
      <c r="Q187" s="190"/>
      <c r="R187" s="193">
        <f t="shared" si="7"/>
        <v>12.617292225201075</v>
      </c>
      <c r="S187" s="190"/>
      <c r="T187" s="193">
        <f t="shared" si="7"/>
        <v>17.684261736803705</v>
      </c>
      <c r="U187" s="190"/>
      <c r="V187" s="193">
        <f t="shared" si="7"/>
        <v>-0.8101488412987454</v>
      </c>
      <c r="W187" s="190"/>
      <c r="X187" s="193">
        <f t="shared" si="7"/>
        <v>0.4096224026215707</v>
      </c>
      <c r="Y187" s="193"/>
    </row>
    <row r="188" spans="1:25" ht="14.25">
      <c r="A188" s="175" t="s">
        <v>115</v>
      </c>
      <c r="B188" s="193">
        <f>(B32-B24)/B24*100</f>
        <v>-7.7763541889102505</v>
      </c>
      <c r="C188" s="190"/>
      <c r="D188" s="193">
        <f>(D32-D24)/D24*100</f>
        <v>-16.890947570179296</v>
      </c>
      <c r="E188" s="190"/>
      <c r="F188" s="193">
        <f>(F32-F24)/F24*100</f>
        <v>-8.520880477268054</v>
      </c>
      <c r="G188" s="190"/>
      <c r="H188" s="193">
        <f>(H32-H24)/H24*100</f>
        <v>-7.365640982644418</v>
      </c>
      <c r="I188" s="190"/>
      <c r="J188" s="193">
        <f>(J32-J24)/J24*100</f>
        <v>-9.080395597383946</v>
      </c>
      <c r="K188" s="190"/>
      <c r="L188" s="193">
        <f>(L32-L24)/L24*100</f>
        <v>-14.157451001861387</v>
      </c>
      <c r="M188" s="190"/>
      <c r="N188" s="193">
        <f>(N32-N24)/N24*100</f>
        <v>-15.646876682821759</v>
      </c>
      <c r="O188" s="190"/>
      <c r="P188" s="193">
        <f>(P32-P24)/P24*100</f>
        <v>-12.84919943726134</v>
      </c>
      <c r="Q188" s="190"/>
      <c r="R188" s="193">
        <f>(R32-R24)/R24*100</f>
        <v>-8.350425864766203</v>
      </c>
      <c r="S188" s="190"/>
      <c r="T188" s="193">
        <f>(T32-T24)/T24*100</f>
        <v>-10.831760311659101</v>
      </c>
      <c r="U188" s="190"/>
      <c r="V188" s="193">
        <f>(V32-V24)/V24*100</f>
        <v>-5.93818135180197</v>
      </c>
      <c r="W188" s="190"/>
      <c r="X188" s="193">
        <f>(X32-X24)/X24*100</f>
        <v>-10.213361315145155</v>
      </c>
      <c r="Y188" s="193"/>
    </row>
    <row r="189" spans="1:25" ht="15">
      <c r="A189" s="179" t="s">
        <v>116</v>
      </c>
      <c r="B189" s="191">
        <f>(B33-B25)/B25*100</f>
        <v>-10.48036962225164</v>
      </c>
      <c r="C189" s="174"/>
      <c r="D189" s="191">
        <f>(D33-D25)/D25*100</f>
        <v>-16.72951917828611</v>
      </c>
      <c r="E189" s="174"/>
      <c r="F189" s="191">
        <f>(F33-F25)/F25*100</f>
        <v>-9.010100031486907</v>
      </c>
      <c r="G189" s="174"/>
      <c r="H189" s="191">
        <f>(H33-H25)/H25*100</f>
        <v>-4.532441539358007</v>
      </c>
      <c r="I189" s="174"/>
      <c r="J189" s="191">
        <f>(J33-J25)/J25*100</f>
        <v>-4.847347347347348</v>
      </c>
      <c r="K189" s="174"/>
      <c r="L189" s="191">
        <f>(L33-L25)/L25*100</f>
        <v>-5.754212905877515</v>
      </c>
      <c r="M189" s="174"/>
      <c r="N189" s="191">
        <f>(N33-N25)/N25*100</f>
        <v>-7.835524942600713</v>
      </c>
      <c r="O189" s="174"/>
      <c r="P189" s="191">
        <f>(P33-P25)/P25*100</f>
        <v>-4.708754109332864</v>
      </c>
      <c r="Q189" s="174"/>
      <c r="R189" s="191">
        <f>(R33-R25)/R25*100</f>
        <v>-0.30641325076602244</v>
      </c>
      <c r="S189" s="174"/>
      <c r="T189" s="191">
        <f>(T33-T25)/T25*100</f>
        <v>0.5103645115255336</v>
      </c>
      <c r="U189" s="174"/>
      <c r="V189" s="191">
        <f>(V33-V25)/V25*100</f>
        <v>-3.861219921656395</v>
      </c>
      <c r="W189" s="174"/>
      <c r="X189" s="191">
        <f>(X33-X25)/X25*100</f>
        <v>-6.5708156698503535</v>
      </c>
      <c r="Y189" s="191"/>
    </row>
    <row r="190" spans="1:25" ht="14.25">
      <c r="A190" s="175" t="s">
        <v>117</v>
      </c>
      <c r="B190" s="193">
        <f>(B34-B26)/B26*100</f>
        <v>-7.2862880091795725</v>
      </c>
      <c r="C190" s="190"/>
      <c r="D190" s="193">
        <f>(D34-D26)/D26*100</f>
        <v>-7.272196261682248</v>
      </c>
      <c r="E190" s="190"/>
      <c r="F190" s="193">
        <f>(F34-F26)/F26*100</f>
        <v>-7.1818678317858975</v>
      </c>
      <c r="G190" s="190"/>
      <c r="H190" s="193">
        <f>(H34-H26)/H26*100</f>
        <v>-7.318894697535486</v>
      </c>
      <c r="I190" s="190"/>
      <c r="J190" s="193">
        <f>(J34-J26)/J26*100</f>
        <v>-8.167664670658674</v>
      </c>
      <c r="K190" s="190"/>
      <c r="L190" s="193">
        <f>(L34-L26)/L26*100</f>
        <v>-6.3754427390791095</v>
      </c>
      <c r="M190" s="190"/>
      <c r="N190" s="193">
        <f>(N34-N26)/N26*100</f>
        <v>-6.51675080312069</v>
      </c>
      <c r="O190" s="190"/>
      <c r="P190" s="193">
        <f>(P34-P26)/P26*100</f>
        <v>1.9298245614035165</v>
      </c>
      <c r="Q190" s="190"/>
      <c r="R190" s="193">
        <f>(R34-R26)/R26*100</f>
        <v>1.2482336316533234</v>
      </c>
      <c r="S190" s="190"/>
      <c r="T190" s="193">
        <f>(T34-T26)/T26*100</f>
        <v>4.604280736684921</v>
      </c>
      <c r="U190" s="190"/>
      <c r="V190" s="193">
        <f>(V34-V26)/V26*100</f>
        <v>0.08370535714284048</v>
      </c>
      <c r="W190" s="190"/>
      <c r="X190" s="193">
        <f>(X34-X26)/X26*100</f>
        <v>1.637795275590561</v>
      </c>
      <c r="Y190" s="193"/>
    </row>
    <row r="192" spans="1:21" ht="15.75" thickBot="1">
      <c r="A192" s="175"/>
      <c r="B192" s="246" t="s">
        <v>81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199"/>
    </row>
    <row r="193" spans="1:38" s="172" customFormat="1" ht="15.75" thickBot="1">
      <c r="A193" s="171"/>
      <c r="B193" s="247" t="s">
        <v>96</v>
      </c>
      <c r="C193" s="241"/>
      <c r="D193" s="241" t="s">
        <v>97</v>
      </c>
      <c r="E193" s="241"/>
      <c r="F193" s="241" t="s">
        <v>98</v>
      </c>
      <c r="G193" s="241"/>
      <c r="H193" s="241" t="s">
        <v>99</v>
      </c>
      <c r="I193" s="241"/>
      <c r="J193" s="241" t="s">
        <v>100</v>
      </c>
      <c r="K193" s="241"/>
      <c r="L193" s="241" t="s">
        <v>101</v>
      </c>
      <c r="M193" s="241"/>
      <c r="N193" s="241" t="s">
        <v>102</v>
      </c>
      <c r="O193" s="241"/>
      <c r="P193" s="241" t="s">
        <v>103</v>
      </c>
      <c r="Q193" s="241"/>
      <c r="R193" s="241" t="s">
        <v>104</v>
      </c>
      <c r="S193" s="241"/>
      <c r="T193" s="241" t="s">
        <v>105</v>
      </c>
      <c r="U193" s="241"/>
      <c r="V193" s="241" t="s">
        <v>106</v>
      </c>
      <c r="W193" s="241"/>
      <c r="X193" s="241" t="s">
        <v>107</v>
      </c>
      <c r="Y193" s="242"/>
      <c r="AI193" s="172" t="s">
        <v>108</v>
      </c>
      <c r="AJ193" s="172" t="s">
        <v>109</v>
      </c>
      <c r="AK193" s="172" t="s">
        <v>110</v>
      </c>
      <c r="AL193" s="172" t="s">
        <v>111</v>
      </c>
    </row>
    <row r="194" spans="1:25" ht="14.25">
      <c r="A194" s="175" t="s">
        <v>114</v>
      </c>
      <c r="B194" s="193">
        <f>(B39-B31)/B31*100</f>
        <v>-3.3296425181904414</v>
      </c>
      <c r="C194" s="190"/>
      <c r="D194" s="193">
        <f>(D39-D31)/D31*100</f>
        <v>3.592156862745108</v>
      </c>
      <c r="E194" s="190"/>
      <c r="F194" s="193">
        <f>(F39-F31)/F31*100</f>
        <v>-4.584882280049567</v>
      </c>
      <c r="G194" s="190"/>
      <c r="H194" s="193">
        <f>(H39-H31)/H31*100</f>
        <v>-7.487969201154949</v>
      </c>
      <c r="I194" s="190"/>
      <c r="J194" s="193">
        <f>(J39-J31)/J31*100</f>
        <v>0.8276405675249546</v>
      </c>
      <c r="K194" s="190"/>
      <c r="L194" s="193">
        <f>(L39-L31)/L31*100</f>
        <v>-4.07232173031429</v>
      </c>
      <c r="M194" s="190"/>
      <c r="N194" s="193">
        <f>(N39-N31)/N31*100</f>
        <v>-5.808411459697273</v>
      </c>
      <c r="O194" s="190"/>
      <c r="P194" s="193">
        <f>(P39-P31)/P31*100</f>
        <v>-4.185090892849157</v>
      </c>
      <c r="Q194" s="190"/>
      <c r="R194" s="193">
        <f>(R39-R31)/R31*100</f>
        <v>-2.296285275008677</v>
      </c>
      <c r="S194" s="190"/>
      <c r="T194" s="193">
        <f>(T39-T31)/T31*100</f>
        <v>-3.8238941711451044</v>
      </c>
      <c r="U194" s="190"/>
      <c r="V194" s="193">
        <f>(V39-V31)/V31*100</f>
        <v>11.137140686336586</v>
      </c>
      <c r="W194" s="190"/>
      <c r="X194" s="193">
        <f>(X39-X31)/X31*100</f>
        <v>-9.219700341195663</v>
      </c>
      <c r="Y194" s="193"/>
    </row>
    <row r="195" spans="1:25" ht="14.25">
      <c r="A195" s="175" t="s">
        <v>115</v>
      </c>
      <c r="B195" s="193">
        <f>(B40-B32)/B32*100</f>
        <v>-11.557905298498818</v>
      </c>
      <c r="C195" s="190"/>
      <c r="D195" s="193">
        <f>(D40-D32)/D32*100</f>
        <v>-8.100706289338387</v>
      </c>
      <c r="E195" s="190"/>
      <c r="F195" s="193">
        <f>(F40-F32)/F32*100</f>
        <v>-9.61590357110731</v>
      </c>
      <c r="G195" s="190"/>
      <c r="H195" s="193">
        <f>(H40-H32)/H32*100</f>
        <v>-12.485857808752321</v>
      </c>
      <c r="I195" s="190"/>
      <c r="J195" s="193">
        <f>(J40-J32)/J32*100</f>
        <v>-4.640554410281158</v>
      </c>
      <c r="K195" s="190"/>
      <c r="L195" s="193">
        <f>(L40-L32)/L32*100</f>
        <v>-1.9472789115646192</v>
      </c>
      <c r="M195" s="190"/>
      <c r="N195" s="193">
        <f>(N40-N32)/N32*100</f>
        <v>-6.846746199577064</v>
      </c>
      <c r="O195" s="190"/>
      <c r="P195" s="193">
        <f>(P40-P32)/P32*100</f>
        <v>1.7564762856483946</v>
      </c>
      <c r="Q195" s="190"/>
      <c r="R195" s="193">
        <f>(R40-R32)/R32*100</f>
        <v>-1.9990137692978729</v>
      </c>
      <c r="S195" s="190"/>
      <c r="T195" s="193">
        <f>(T40-T32)/T32*100</f>
        <v>1.8151517881271961</v>
      </c>
      <c r="U195" s="190"/>
      <c r="V195" s="193">
        <f>(V40-V32)/V32*100</f>
        <v>7.076629397327512</v>
      </c>
      <c r="W195" s="190"/>
      <c r="X195" s="193">
        <f>(X40-X32)/X32*100</f>
        <v>20.581742630827158</v>
      </c>
      <c r="Y195" s="193"/>
    </row>
    <row r="196" spans="1:25" ht="15">
      <c r="A196" s="179" t="s">
        <v>116</v>
      </c>
      <c r="B196" s="191">
        <f>(B41-B33)/B33*100</f>
        <v>-8.859610446870859</v>
      </c>
      <c r="C196" s="174"/>
      <c r="D196" s="191">
        <f>(D41-D33)/D33*100</f>
        <v>-3.6587909304889235</v>
      </c>
      <c r="E196" s="174"/>
      <c r="F196" s="191">
        <f>(F41-F33)/F33*100</f>
        <v>-7.562488354140609</v>
      </c>
      <c r="G196" s="174"/>
      <c r="H196" s="191">
        <f>(H41-H33)/H33*100</f>
        <v>-10.41876758133857</v>
      </c>
      <c r="I196" s="174"/>
      <c r="J196" s="191">
        <f>(J41-J33)/J33*100</f>
        <v>-2.451147989374865</v>
      </c>
      <c r="K196" s="174"/>
      <c r="L196" s="191">
        <f>(L41-L33)/L33*100</f>
        <v>-2.8613655085526</v>
      </c>
      <c r="M196" s="174"/>
      <c r="N196" s="191">
        <f>(N41-N33)/N33*100</f>
        <v>-6.3977715372769275</v>
      </c>
      <c r="O196" s="174"/>
      <c r="P196" s="191">
        <f>(P41-P33)/P33*100</f>
        <v>-0.9915921251058755</v>
      </c>
      <c r="Q196" s="174"/>
      <c r="R196" s="191">
        <f>(R41-R33)/R33*100</f>
        <v>-2.1278424966685248</v>
      </c>
      <c r="S196" s="174"/>
      <c r="T196" s="191">
        <f>(T41-T33)/T33*100</f>
        <v>-0.8109929248688464</v>
      </c>
      <c r="U196" s="174"/>
      <c r="V196" s="191">
        <f>(V41-V33)/V33*100</f>
        <v>8.773415176209113</v>
      </c>
      <c r="W196" s="174"/>
      <c r="X196" s="191">
        <f>(X41-X33)/X33*100</f>
        <v>9.599562662293275</v>
      </c>
      <c r="Y196" s="191"/>
    </row>
    <row r="197" spans="1:25" ht="14.25">
      <c r="A197" s="175" t="s">
        <v>117</v>
      </c>
      <c r="B197" s="193">
        <f>(B42-B34)/B34*100</f>
        <v>-6.837871287128714</v>
      </c>
      <c r="C197" s="190"/>
      <c r="D197" s="193">
        <f>(D42-D34)/D34*100</f>
        <v>-3.0866141732283476</v>
      </c>
      <c r="E197" s="190"/>
      <c r="F197" s="193">
        <f>(F42-F34)/F34*100</f>
        <v>5.972344807296267</v>
      </c>
      <c r="G197" s="190"/>
      <c r="H197" s="193">
        <f>(H42-H34)/H34*100</f>
        <v>-3.330647327424107</v>
      </c>
      <c r="I197" s="190"/>
      <c r="J197" s="193">
        <f>(J42-J34)/J34*100</f>
        <v>1.4866979655711872</v>
      </c>
      <c r="K197" s="190"/>
      <c r="L197" s="193">
        <f>(L42-L34)/L34*100</f>
        <v>1.9167717528373218</v>
      </c>
      <c r="M197" s="190"/>
      <c r="N197" s="193">
        <f>(N42-N34)/N34*100</f>
        <v>-5.2773686794305315</v>
      </c>
      <c r="O197" s="190"/>
      <c r="P197" s="193">
        <f>(P42-P34)/P34*100</f>
        <v>-2.8522252274403828</v>
      </c>
      <c r="Q197" s="190"/>
      <c r="R197" s="193">
        <f>(R42-R34)/R34*100</f>
        <v>0.1628285647825082</v>
      </c>
      <c r="S197" s="190"/>
      <c r="T197" s="193">
        <f>(T42-T34)/T34*100</f>
        <v>1.3561741613133482</v>
      </c>
      <c r="U197" s="190"/>
      <c r="V197" s="193">
        <f>(V42-V34)/V34*100</f>
        <v>8.698076386952899</v>
      </c>
      <c r="W197" s="190"/>
      <c r="X197" s="193">
        <f>(X42-X34)/X34*100</f>
        <v>3.6256585063526323</v>
      </c>
      <c r="Y197" s="193"/>
    </row>
    <row r="199" spans="1:21" ht="15.75" thickBot="1">
      <c r="A199" s="175"/>
      <c r="B199" s="246" t="s">
        <v>82</v>
      </c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199"/>
    </row>
    <row r="200" spans="1:38" s="172" customFormat="1" ht="15.75" thickBot="1">
      <c r="A200" s="171"/>
      <c r="B200" s="247" t="s">
        <v>96</v>
      </c>
      <c r="C200" s="241"/>
      <c r="D200" s="241" t="s">
        <v>97</v>
      </c>
      <c r="E200" s="241"/>
      <c r="F200" s="241" t="s">
        <v>98</v>
      </c>
      <c r="G200" s="241"/>
      <c r="H200" s="241" t="s">
        <v>99</v>
      </c>
      <c r="I200" s="241"/>
      <c r="J200" s="241" t="s">
        <v>100</v>
      </c>
      <c r="K200" s="241"/>
      <c r="L200" s="241" t="s">
        <v>101</v>
      </c>
      <c r="M200" s="241"/>
      <c r="N200" s="241" t="s">
        <v>102</v>
      </c>
      <c r="O200" s="241"/>
      <c r="P200" s="241" t="s">
        <v>103</v>
      </c>
      <c r="Q200" s="241"/>
      <c r="R200" s="241" t="s">
        <v>104</v>
      </c>
      <c r="S200" s="241"/>
      <c r="T200" s="241" t="s">
        <v>105</v>
      </c>
      <c r="U200" s="241"/>
      <c r="V200" s="241" t="s">
        <v>106</v>
      </c>
      <c r="W200" s="241"/>
      <c r="X200" s="241" t="s">
        <v>107</v>
      </c>
      <c r="Y200" s="242"/>
      <c r="AI200" s="172" t="s">
        <v>108</v>
      </c>
      <c r="AJ200" s="172" t="s">
        <v>109</v>
      </c>
      <c r="AK200" s="172" t="s">
        <v>110</v>
      </c>
      <c r="AL200" s="172" t="s">
        <v>111</v>
      </c>
    </row>
    <row r="201" spans="1:25" ht="14.25">
      <c r="A201" s="175" t="s">
        <v>114</v>
      </c>
      <c r="B201" s="193">
        <f>(B47-B39)/B39*100</f>
        <v>-0.9899370040088423</v>
      </c>
      <c r="C201" s="190"/>
      <c r="D201" s="193">
        <f>(D47-D39)/D39*100</f>
        <v>-3.672016959418541</v>
      </c>
      <c r="E201" s="190"/>
      <c r="F201" s="193">
        <f>(F47-F39)/F39*100</f>
        <v>-3.164730006835286</v>
      </c>
      <c r="G201" s="190"/>
      <c r="H201" s="193">
        <f>(H47-H39)/H39*100</f>
        <v>5.298931890692181</v>
      </c>
      <c r="I201" s="190"/>
      <c r="J201" s="193">
        <f>(J47-J39)/J39*100</f>
        <v>5.459283387622147</v>
      </c>
      <c r="K201" s="190"/>
      <c r="L201" s="193">
        <f>(L47-L39)/L39*100</f>
        <v>8.70177910868416</v>
      </c>
      <c r="M201" s="190"/>
      <c r="N201" s="193">
        <f>(N47-N39)/N39*100</f>
        <v>14.790925266903912</v>
      </c>
      <c r="O201" s="190"/>
      <c r="P201" s="193">
        <f>(P47-P39)/P39*100</f>
        <v>6.694014544098445</v>
      </c>
      <c r="Q201" s="190"/>
      <c r="R201" s="193">
        <f>(R47-R39)/R39*100</f>
        <v>11.685279187817263</v>
      </c>
      <c r="S201" s="190"/>
      <c r="T201" s="193">
        <f>(T47-T39)/T39*100</f>
        <v>11.315280464216636</v>
      </c>
      <c r="U201" s="190"/>
      <c r="V201" s="193">
        <f>(V47-V39)/V39*100</f>
        <v>-7.62262861049393</v>
      </c>
      <c r="W201" s="190"/>
      <c r="X201" s="193">
        <f>(X47-X39)/X39*100</f>
        <v>10.139717297164811</v>
      </c>
      <c r="Y201" s="193"/>
    </row>
    <row r="202" spans="1:25" ht="14.25">
      <c r="A202" s="175" t="s">
        <v>115</v>
      </c>
      <c r="B202" s="193">
        <f>(B48-B40)/B40*100</f>
        <v>15.651453006370538</v>
      </c>
      <c r="C202" s="190"/>
      <c r="D202" s="193">
        <f>(D48-D40)/D40*100</f>
        <v>15.825795995190035</v>
      </c>
      <c r="E202" s="190"/>
      <c r="F202" s="193">
        <f>(F48-F40)/F40*100</f>
        <v>10.270700636942667</v>
      </c>
      <c r="G202" s="190"/>
      <c r="H202" s="193">
        <f>(H48-H40)/H40*100</f>
        <v>7.901541007343056</v>
      </c>
      <c r="I202" s="190"/>
      <c r="J202" s="193">
        <f>(J48-J40)/J40*100</f>
        <v>7.023595970746522</v>
      </c>
      <c r="K202" s="190"/>
      <c r="L202" s="193">
        <f>(L48-L40)/L40*100</f>
        <v>1.8515306564911898</v>
      </c>
      <c r="M202" s="190"/>
      <c r="N202" s="193">
        <f>(N48-N40)/N40*100</f>
        <v>6.035036621407463</v>
      </c>
      <c r="O202" s="190"/>
      <c r="P202" s="193">
        <f>(P48-P40)/P40*100</f>
        <v>-0.5174693106704455</v>
      </c>
      <c r="Q202" s="190"/>
      <c r="R202" s="193">
        <f>(R48-R40)/R40*100</f>
        <v>-1.2347112556123339</v>
      </c>
      <c r="S202" s="190"/>
      <c r="T202" s="193">
        <f>(T48-T40)/T40*100</f>
        <v>0.37159920371598093</v>
      </c>
      <c r="U202" s="190"/>
      <c r="V202" s="193">
        <f>(V48-V40)/V40*100</f>
        <v>-1.9652786620824294</v>
      </c>
      <c r="W202" s="190"/>
      <c r="X202" s="193">
        <f>(X48-X40)/X40*100</f>
        <v>-3.0368296360111926</v>
      </c>
      <c r="Y202" s="193"/>
    </row>
    <row r="203" spans="1:25" ht="15">
      <c r="A203" s="179" t="s">
        <v>116</v>
      </c>
      <c r="B203" s="191">
        <f>(B49-B41)/B41*100</f>
        <v>9.86312284795537</v>
      </c>
      <c r="C203" s="174"/>
      <c r="D203" s="191">
        <f>(D49-D41)/D41*100</f>
        <v>7.86145044069892</v>
      </c>
      <c r="E203" s="174"/>
      <c r="F203" s="191">
        <f>(F49-F41)/F41*100</f>
        <v>4.610378390831075</v>
      </c>
      <c r="G203" s="174"/>
      <c r="H203" s="191">
        <f>(H49-H41)/H41*100</f>
        <v>6.7899040170636376</v>
      </c>
      <c r="I203" s="174"/>
      <c r="J203" s="191">
        <f>(J49-J41)/J41*100</f>
        <v>6.376209862230739</v>
      </c>
      <c r="K203" s="174"/>
      <c r="L203" s="191">
        <f>(L49-L41)/L41*100</f>
        <v>4.761429676003286</v>
      </c>
      <c r="M203" s="174"/>
      <c r="N203" s="191">
        <f>(N49-N41)/N41*100</f>
        <v>9.844910599791923</v>
      </c>
      <c r="O203" s="174"/>
      <c r="P203" s="191">
        <f>(P49-P41)/P41*100</f>
        <v>2.710372024120018</v>
      </c>
      <c r="Q203" s="174"/>
      <c r="R203" s="191">
        <f>(R49-R41)/R41*100</f>
        <v>4.3547962052002775</v>
      </c>
      <c r="S203" s="174"/>
      <c r="T203" s="191">
        <f>(T49-T41)/T41*100</f>
        <v>5.313341582356789</v>
      </c>
      <c r="U203" s="174"/>
      <c r="V203" s="191">
        <f>(V49-V41)/V41*100</f>
        <v>-4.380716092625022</v>
      </c>
      <c r="W203" s="174"/>
      <c r="X203" s="191">
        <f>(X49-X41)/X41*100</f>
        <v>0.9851111055690066</v>
      </c>
      <c r="Y203" s="191"/>
    </row>
    <row r="204" spans="1:25" ht="14.25">
      <c r="A204" s="175" t="s">
        <v>117</v>
      </c>
      <c r="B204" s="193">
        <f>(B50-B42)/B42*100</f>
        <v>9.23281301893059</v>
      </c>
      <c r="C204" s="190"/>
      <c r="D204" s="193">
        <f>(D50-D42)/D42*100</f>
        <v>7.0848228794280255</v>
      </c>
      <c r="E204" s="190"/>
      <c r="F204" s="193">
        <f>(F50-F42)/F42*100</f>
        <v>-1.1104941699056237</v>
      </c>
      <c r="G204" s="190"/>
      <c r="H204" s="193">
        <f>(H50-H42)/H42*100</f>
        <v>8.780216726868565</v>
      </c>
      <c r="I204" s="190"/>
      <c r="J204" s="193">
        <f>(J50-J42)/J42*100</f>
        <v>4.728861475199187</v>
      </c>
      <c r="K204" s="190"/>
      <c r="L204" s="193">
        <f>(L50-L42)/L42*100</f>
        <v>5.023509032417722</v>
      </c>
      <c r="M204" s="190"/>
      <c r="N204" s="193">
        <f>(N50-N42)/N42*100</f>
        <v>9.743456854107276</v>
      </c>
      <c r="O204" s="190"/>
      <c r="P204" s="193">
        <f>(P50-P42)/P42*100</f>
        <v>3.7965072133637054</v>
      </c>
      <c r="Q204" s="190"/>
      <c r="R204" s="193">
        <f>(R50-R42)/R42*100</f>
        <v>7.1992568509057</v>
      </c>
      <c r="S204" s="190"/>
      <c r="T204" s="193">
        <f>(T50-T42)/T42*100</f>
        <v>5.2112676056338</v>
      </c>
      <c r="U204" s="190"/>
      <c r="V204" s="193">
        <f>(V50-V42)/V42*100</f>
        <v>-2.7699410105155304</v>
      </c>
      <c r="W204" s="190"/>
      <c r="X204" s="193">
        <f>(X50-X42)/X42*100</f>
        <v>1.764354066985656</v>
      </c>
      <c r="Y204" s="193"/>
    </row>
    <row r="206" spans="1:21" ht="15.75" thickBot="1">
      <c r="A206" s="175"/>
      <c r="B206" s="246" t="s">
        <v>83</v>
      </c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199"/>
    </row>
    <row r="207" spans="1:38" s="172" customFormat="1" ht="15.75" thickBot="1">
      <c r="A207" s="171"/>
      <c r="B207" s="247" t="s">
        <v>96</v>
      </c>
      <c r="C207" s="241"/>
      <c r="D207" s="241" t="s">
        <v>97</v>
      </c>
      <c r="E207" s="241"/>
      <c r="F207" s="241" t="s">
        <v>98</v>
      </c>
      <c r="G207" s="241"/>
      <c r="H207" s="241" t="s">
        <v>99</v>
      </c>
      <c r="I207" s="241"/>
      <c r="J207" s="241" t="s">
        <v>100</v>
      </c>
      <c r="K207" s="241"/>
      <c r="L207" s="241" t="s">
        <v>101</v>
      </c>
      <c r="M207" s="241"/>
      <c r="N207" s="241" t="s">
        <v>102</v>
      </c>
      <c r="O207" s="241"/>
      <c r="P207" s="241" t="s">
        <v>103</v>
      </c>
      <c r="Q207" s="241"/>
      <c r="R207" s="241" t="s">
        <v>104</v>
      </c>
      <c r="S207" s="241"/>
      <c r="T207" s="241" t="s">
        <v>105</v>
      </c>
      <c r="U207" s="241"/>
      <c r="V207" s="241" t="s">
        <v>106</v>
      </c>
      <c r="W207" s="241"/>
      <c r="X207" s="241" t="s">
        <v>107</v>
      </c>
      <c r="Y207" s="242"/>
      <c r="AI207" s="172" t="s">
        <v>108</v>
      </c>
      <c r="AJ207" s="172" t="s">
        <v>109</v>
      </c>
      <c r="AK207" s="172" t="s">
        <v>110</v>
      </c>
      <c r="AL207" s="172" t="s">
        <v>111</v>
      </c>
    </row>
    <row r="208" spans="1:25" ht="14.25">
      <c r="A208" s="175" t="s">
        <v>114</v>
      </c>
      <c r="B208" s="193">
        <f>(B55-B47)/B47*100</f>
        <v>5.949429846306399</v>
      </c>
      <c r="C208" s="190"/>
      <c r="D208" s="193">
        <f>(D55-D47)/D47*100</f>
        <v>3.489742985145</v>
      </c>
      <c r="E208" s="193"/>
      <c r="F208" s="193">
        <f aca="true" t="shared" si="8" ref="F208:T211">(F55-F47)/F47*100</f>
        <v>12.65617279593422</v>
      </c>
      <c r="G208" s="193"/>
      <c r="H208" s="193">
        <f t="shared" si="8"/>
        <v>5.0191015676459</v>
      </c>
      <c r="I208" s="190"/>
      <c r="J208" s="193">
        <f t="shared" si="8"/>
        <v>9.59352606869286</v>
      </c>
      <c r="K208" s="193"/>
      <c r="L208" s="193">
        <f t="shared" si="8"/>
        <v>1.317992761843028</v>
      </c>
      <c r="M208" s="193"/>
      <c r="N208" s="193">
        <f t="shared" si="8"/>
        <v>3.2018988568107023</v>
      </c>
      <c r="O208" s="193"/>
      <c r="P208" s="193">
        <f t="shared" si="8"/>
        <v>9.612023767913318</v>
      </c>
      <c r="Q208" s="193"/>
      <c r="R208" s="193">
        <f t="shared" si="8"/>
        <v>3.2587946550313553</v>
      </c>
      <c r="S208" s="193"/>
      <c r="T208" s="193">
        <f>(T55-T47)/T47*100</f>
        <v>1.2066801814846992</v>
      </c>
      <c r="U208" s="193"/>
      <c r="V208" s="193">
        <f>(V55-V47)/V47*100</f>
        <v>8.38112858464385</v>
      </c>
      <c r="W208" s="190"/>
      <c r="X208" s="193">
        <f>(X55-X47)/X47*100</f>
        <v>4.287833827893175</v>
      </c>
      <c r="Y208" s="193"/>
    </row>
    <row r="209" spans="1:25" ht="14.25">
      <c r="A209" s="175" t="s">
        <v>115</v>
      </c>
      <c r="B209" s="193">
        <f>(B56-B48)/B48*100</f>
        <v>-5.100924353895495</v>
      </c>
      <c r="C209" s="190"/>
      <c r="D209" s="193">
        <f>(D56-D48)/D48*100</f>
        <v>1.9003340254581602</v>
      </c>
      <c r="E209" s="193"/>
      <c r="F209" s="193">
        <f t="shared" si="8"/>
        <v>1.3989169675090227</v>
      </c>
      <c r="G209" s="193"/>
      <c r="H209" s="193">
        <f t="shared" si="8"/>
        <v>0.18211444455094195</v>
      </c>
      <c r="I209" s="190"/>
      <c r="J209" s="193">
        <f t="shared" si="8"/>
        <v>4.671652054323537</v>
      </c>
      <c r="K209" s="193"/>
      <c r="L209" s="193">
        <f t="shared" si="8"/>
        <v>-4.02315977691685</v>
      </c>
      <c r="M209" s="193"/>
      <c r="N209" s="193">
        <f t="shared" si="8"/>
        <v>-0.6867022136047781</v>
      </c>
      <c r="O209" s="193"/>
      <c r="P209" s="193">
        <f t="shared" si="8"/>
        <v>-3.337383248538231</v>
      </c>
      <c r="Q209" s="193"/>
      <c r="R209" s="193">
        <f t="shared" si="8"/>
        <v>-4.444096092800868</v>
      </c>
      <c r="S209" s="193"/>
      <c r="T209" s="193">
        <f t="shared" si="8"/>
        <v>-7.166468332672217</v>
      </c>
      <c r="U209" s="193"/>
      <c r="V209" s="193">
        <f>(V56-V48)/V48*100</f>
        <v>-2.6108417041912024</v>
      </c>
      <c r="W209" s="190"/>
      <c r="X209" s="193">
        <f>(X56-X48)/X48*100</f>
        <v>-5.456833999703838</v>
      </c>
      <c r="Y209" s="193"/>
    </row>
    <row r="210" spans="1:25" ht="15">
      <c r="A210" s="179" t="s">
        <v>116</v>
      </c>
      <c r="B210" s="191">
        <f>(B57-B49)/B49*100</f>
        <v>-1.6370088325951235</v>
      </c>
      <c r="C210" s="174"/>
      <c r="D210" s="191">
        <f>(D57-D49)/D49*100</f>
        <v>2.4801445078418376</v>
      </c>
      <c r="E210" s="191"/>
      <c r="F210" s="191">
        <f t="shared" si="8"/>
        <v>5.789082500619382</v>
      </c>
      <c r="G210" s="191"/>
      <c r="H210" s="191">
        <f t="shared" si="8"/>
        <v>6.053040390590322</v>
      </c>
      <c r="I210" s="174"/>
      <c r="J210" s="191">
        <f t="shared" si="8"/>
        <v>11.161800486618011</v>
      </c>
      <c r="K210" s="191"/>
      <c r="L210" s="191">
        <f t="shared" si="8"/>
        <v>2.3284605494976502</v>
      </c>
      <c r="M210" s="191"/>
      <c r="N210" s="191">
        <f t="shared" si="8"/>
        <v>5.0814977973568265</v>
      </c>
      <c r="O210" s="191"/>
      <c r="P210" s="191">
        <f t="shared" si="8"/>
        <v>6.8337870231178615</v>
      </c>
      <c r="Q210" s="191"/>
      <c r="R210" s="191">
        <f t="shared" si="8"/>
        <v>2.7083903280792954</v>
      </c>
      <c r="S210" s="191"/>
      <c r="T210" s="191">
        <f t="shared" si="8"/>
        <v>1.1127237542331847</v>
      </c>
      <c r="U210" s="191"/>
      <c r="V210" s="191">
        <f>(V57-V49)/V49*100</f>
        <v>6.509628348299451</v>
      </c>
      <c r="W210" s="174"/>
      <c r="X210" s="191">
        <f>(X57-X49)/X49*100</f>
        <v>0.6840857453324068</v>
      </c>
      <c r="Y210" s="191"/>
    </row>
    <row r="211" spans="1:25" ht="14.25">
      <c r="A211" s="175" t="s">
        <v>117</v>
      </c>
      <c r="B211" s="193">
        <f>(B58-B50)/B50*100</f>
        <v>3.6181210094253506</v>
      </c>
      <c r="C211" s="190"/>
      <c r="D211" s="193">
        <f>(D58-D50)/D50*100</f>
        <v>14.264036418816376</v>
      </c>
      <c r="E211" s="193"/>
      <c r="F211" s="193">
        <f t="shared" si="8"/>
        <v>18.472768107804622</v>
      </c>
      <c r="G211" s="193"/>
      <c r="H211" s="193">
        <f t="shared" si="8"/>
        <v>3.959131545338453</v>
      </c>
      <c r="I211" s="190"/>
      <c r="J211" s="193">
        <f t="shared" si="8"/>
        <v>19.509202453987736</v>
      </c>
      <c r="K211" s="193"/>
      <c r="L211" s="193">
        <f t="shared" si="8"/>
        <v>6.267672007540065</v>
      </c>
      <c r="M211" s="193"/>
      <c r="N211" s="193">
        <f t="shared" si="8"/>
        <v>8.902007083825255</v>
      </c>
      <c r="O211" s="193"/>
      <c r="P211" s="193">
        <f t="shared" si="8"/>
        <v>11.68007802974884</v>
      </c>
      <c r="Q211" s="193"/>
      <c r="R211" s="193">
        <f t="shared" si="8"/>
        <v>3.7694974003466246</v>
      </c>
      <c r="S211" s="193"/>
      <c r="T211" s="193">
        <f t="shared" si="8"/>
        <v>5.310129406514955</v>
      </c>
      <c r="U211" s="193"/>
      <c r="V211" s="193">
        <f>(V58-V50)/V50*100</f>
        <v>14.217884463202324</v>
      </c>
      <c r="W211" s="190"/>
      <c r="X211" s="193">
        <f>(X58-X50)/X50*100</f>
        <v>13.106082868057598</v>
      </c>
      <c r="Y211" s="193"/>
    </row>
    <row r="213" spans="1:21" ht="15.75" thickBot="1">
      <c r="A213" s="175"/>
      <c r="B213" s="246" t="s">
        <v>84</v>
      </c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199"/>
    </row>
    <row r="214" spans="1:38" s="172" customFormat="1" ht="15.75" thickBot="1">
      <c r="A214" s="171"/>
      <c r="B214" s="247" t="s">
        <v>96</v>
      </c>
      <c r="C214" s="241"/>
      <c r="D214" s="241" t="s">
        <v>97</v>
      </c>
      <c r="E214" s="241"/>
      <c r="F214" s="241" t="s">
        <v>98</v>
      </c>
      <c r="G214" s="241"/>
      <c r="H214" s="241" t="s">
        <v>99</v>
      </c>
      <c r="I214" s="241"/>
      <c r="J214" s="241" t="s">
        <v>100</v>
      </c>
      <c r="K214" s="241"/>
      <c r="L214" s="241" t="s">
        <v>101</v>
      </c>
      <c r="M214" s="241"/>
      <c r="N214" s="241" t="s">
        <v>102</v>
      </c>
      <c r="O214" s="241"/>
      <c r="P214" s="241" t="s">
        <v>103</v>
      </c>
      <c r="Q214" s="241"/>
      <c r="R214" s="241" t="s">
        <v>104</v>
      </c>
      <c r="S214" s="241"/>
      <c r="T214" s="241" t="s">
        <v>105</v>
      </c>
      <c r="U214" s="241"/>
      <c r="V214" s="241" t="s">
        <v>106</v>
      </c>
      <c r="W214" s="241"/>
      <c r="X214" s="241" t="s">
        <v>107</v>
      </c>
      <c r="Y214" s="242"/>
      <c r="AI214" s="172" t="s">
        <v>108</v>
      </c>
      <c r="AJ214" s="172" t="s">
        <v>109</v>
      </c>
      <c r="AK214" s="172" t="s">
        <v>110</v>
      </c>
      <c r="AL214" s="172" t="s">
        <v>111</v>
      </c>
    </row>
    <row r="215" spans="1:25" ht="14.25">
      <c r="A215" s="175" t="s">
        <v>114</v>
      </c>
      <c r="B215" s="193">
        <f>(C63-C55)/C55*100</f>
        <v>15.77670984245827</v>
      </c>
      <c r="C215" s="190"/>
      <c r="D215" s="193">
        <f>(E63-E55)/E55*100</f>
        <v>-3.2944395534290196</v>
      </c>
      <c r="E215" s="193"/>
      <c r="F215" s="193">
        <f>(G63-G55)/G55*100</f>
        <v>-8.087045513784464</v>
      </c>
      <c r="G215" s="193"/>
      <c r="H215" s="193">
        <f>(I63-I55)/I55*100</f>
        <v>-4.955378775715004</v>
      </c>
      <c r="I215" s="190"/>
      <c r="J215" s="193">
        <f>(K63-K55)/K55*100</f>
        <v>1.9652149935178287</v>
      </c>
      <c r="K215" s="193"/>
      <c r="L215" s="193">
        <f>(M63-M55)/M55*100</f>
        <v>2.3488429599616016</v>
      </c>
      <c r="M215" s="193"/>
      <c r="N215" s="193">
        <f>(O63-O55)/O55*100</f>
        <v>1.5198341703825367</v>
      </c>
      <c r="O215" s="193"/>
      <c r="P215" s="193">
        <f>(Q63-Q55)/Q55*100</f>
        <v>-6.026756744260211</v>
      </c>
      <c r="Q215" s="193"/>
      <c r="R215" s="193">
        <f>(S63-S55)/S55*100</f>
        <v>-1.9648661032615904</v>
      </c>
      <c r="S215" s="193"/>
      <c r="T215" s="193">
        <f>(U63-U55)/U55*100</f>
        <v>1.7949137066005199</v>
      </c>
      <c r="U215" s="193"/>
      <c r="V215" s="193">
        <f>(W63-W55)/W55*100</f>
        <v>10.154334949356985</v>
      </c>
      <c r="W215" s="193"/>
      <c r="X215" s="193">
        <f>(Y63-Y55)/Y55*100</f>
        <v>7.445948157632638</v>
      </c>
      <c r="Y215" s="193"/>
    </row>
    <row r="216" spans="1:25" ht="14.25">
      <c r="A216" s="175" t="s">
        <v>115</v>
      </c>
      <c r="B216" s="193">
        <f>(C64-C56)/C56*100</f>
        <v>3.037821603784824</v>
      </c>
      <c r="C216" s="190"/>
      <c r="D216" s="193">
        <f>(E64-E56)/E56*100</f>
        <v>-10.872427145071992</v>
      </c>
      <c r="E216" s="193"/>
      <c r="F216" s="193">
        <f>(G64-G56)/G56*100</f>
        <v>-8.281026426346248</v>
      </c>
      <c r="G216" s="193"/>
      <c r="H216" s="193">
        <f>(I64-I56)/I56*100</f>
        <v>-13.589210380788366</v>
      </c>
      <c r="I216" s="190"/>
      <c r="J216" s="193">
        <f>(K64-K56)/K56*100</f>
        <v>-14.089322521042922</v>
      </c>
      <c r="K216" s="193"/>
      <c r="L216" s="193">
        <f>(M64-M56)/M56*100</f>
        <v>-0.17059473917673887</v>
      </c>
      <c r="M216" s="193"/>
      <c r="N216" s="193">
        <f>(O64-O56)/O56*100</f>
        <v>-5.964802944765324</v>
      </c>
      <c r="O216" s="193"/>
      <c r="P216" s="193">
        <f>(Q64-Q56)/Q56*100</f>
        <v>-4.453599952865402</v>
      </c>
      <c r="Q216" s="193"/>
      <c r="R216" s="193">
        <f>(S64-S56)/S56*100</f>
        <v>-3.4560736824837153</v>
      </c>
      <c r="S216" s="193"/>
      <c r="T216" s="193">
        <f>(U64-U56)/U56*100</f>
        <v>-2.8544636851350695</v>
      </c>
      <c r="U216" s="193"/>
      <c r="V216" s="193">
        <f>(W64-W56)/W56*100</f>
        <v>0.2535097408082463</v>
      </c>
      <c r="W216" s="193"/>
      <c r="X216" s="193">
        <f>(Y64-Y56)/Y56*100</f>
        <v>-0.6400099068055525</v>
      </c>
      <c r="Y216" s="193"/>
    </row>
    <row r="217" spans="1:25" s="179" customFormat="1" ht="15">
      <c r="A217" s="179" t="s">
        <v>116</v>
      </c>
      <c r="B217" s="191">
        <f>(C65-C57)/C57*100</f>
        <v>7.323608331797233</v>
      </c>
      <c r="C217" s="174"/>
      <c r="D217" s="191">
        <f>(E65-E57)/E57*100</f>
        <v>-5.130002618767837</v>
      </c>
      <c r="E217" s="191"/>
      <c r="F217" s="191">
        <f>(G65-G57)/G57*100</f>
        <v>-5.218507962529274</v>
      </c>
      <c r="G217" s="191"/>
      <c r="H217" s="191">
        <f>(I65-I57)/I57*100</f>
        <v>-9.391991394193042</v>
      </c>
      <c r="I217" s="174"/>
      <c r="J217" s="191">
        <f>(K65-K57)/K57*100</f>
        <v>-5.993199379844966</v>
      </c>
      <c r="K217" s="191"/>
      <c r="L217" s="191">
        <f>(M65-M57)/M57*100</f>
        <v>1.7543377757096277</v>
      </c>
      <c r="M217" s="191"/>
      <c r="N217" s="191">
        <f>(O65-O57)/O57*100</f>
        <v>-2.2588616890603004</v>
      </c>
      <c r="O217" s="191"/>
      <c r="P217" s="191">
        <f>(Q65-Q57)/Q57*100</f>
        <v>-5.701774922989154</v>
      </c>
      <c r="Q217" s="191"/>
      <c r="R217" s="191">
        <f>(S65-S57)/S57*100</f>
        <v>-2.8420696635659564</v>
      </c>
      <c r="S217" s="191"/>
      <c r="T217" s="191">
        <f>(U65-U57)/U57*100</f>
        <v>-1.1288324082934598</v>
      </c>
      <c r="U217" s="191"/>
      <c r="V217" s="191">
        <f>(W65-W57)/W57*100</f>
        <v>3.3643926534511577</v>
      </c>
      <c r="W217" s="191"/>
      <c r="X217" s="191">
        <f>(Y65-Y57)/Y57*100</f>
        <v>2.6716652505580263</v>
      </c>
      <c r="Y217" s="191"/>
    </row>
    <row r="218" spans="1:25" ht="14.25">
      <c r="A218" s="175" t="s">
        <v>117</v>
      </c>
      <c r="B218" s="193">
        <f>(C66-C58)/C58*100</f>
        <v>1.5986204225352036</v>
      </c>
      <c r="C218" s="190"/>
      <c r="D218" s="193">
        <f>(E66-E58)/E58*100</f>
        <v>-0.4490120584329266</v>
      </c>
      <c r="E218" s="193"/>
      <c r="F218" s="193">
        <f>(G66-G58)/G58*100</f>
        <v>-8.713898862559255</v>
      </c>
      <c r="G218" s="193"/>
      <c r="H218" s="193">
        <f>(I66-I58)/I58*100</f>
        <v>-5.248884864864871</v>
      </c>
      <c r="I218" s="190"/>
      <c r="J218" s="193">
        <f>(K66-K58)/K58*100</f>
        <v>-8.315085297741275</v>
      </c>
      <c r="K218" s="193"/>
      <c r="L218" s="193">
        <f>(M66-M58)/M58*100</f>
        <v>-0.5553290022173141</v>
      </c>
      <c r="M218" s="193"/>
      <c r="N218" s="193">
        <f>(O66-O58)/O58*100</f>
        <v>-3.6556763226365954</v>
      </c>
      <c r="O218" s="193"/>
      <c r="P218" s="193">
        <f>(Q66-Q58)/Q58*100</f>
        <v>-5.0910480786026255</v>
      </c>
      <c r="Q218" s="193"/>
      <c r="R218" s="193">
        <f>(S66-S58)/S58*100</f>
        <v>-2.4828435490605405</v>
      </c>
      <c r="S218" s="193"/>
      <c r="T218" s="193">
        <f>(U66-U58)/U58*100</f>
        <v>-2.140203220338993</v>
      </c>
      <c r="U218" s="193"/>
      <c r="V218" s="193">
        <f>(W66-W58)/W58*100</f>
        <v>-3.6257824480369605</v>
      </c>
      <c r="W218" s="193"/>
      <c r="X218" s="193">
        <f>(Y66-Y58)/Y58*100</f>
        <v>-2.77365663808782</v>
      </c>
      <c r="Y218" s="193"/>
    </row>
    <row r="220" spans="1:21" ht="15.75" thickBot="1">
      <c r="A220" s="175"/>
      <c r="B220" s="246" t="s">
        <v>85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199"/>
    </row>
    <row r="221" spans="1:38" s="172" customFormat="1" ht="15.75" thickBot="1">
      <c r="A221" s="171"/>
      <c r="B221" s="247" t="s">
        <v>96</v>
      </c>
      <c r="C221" s="241"/>
      <c r="D221" s="241" t="s">
        <v>97</v>
      </c>
      <c r="E221" s="241"/>
      <c r="F221" s="241" t="s">
        <v>98</v>
      </c>
      <c r="G221" s="241"/>
      <c r="H221" s="241" t="s">
        <v>99</v>
      </c>
      <c r="I221" s="241"/>
      <c r="J221" s="241" t="s">
        <v>100</v>
      </c>
      <c r="K221" s="241"/>
      <c r="L221" s="241" t="s">
        <v>101</v>
      </c>
      <c r="M221" s="241"/>
      <c r="N221" s="241" t="s">
        <v>102</v>
      </c>
      <c r="O221" s="241"/>
      <c r="P221" s="241" t="s">
        <v>103</v>
      </c>
      <c r="Q221" s="241"/>
      <c r="R221" s="241" t="s">
        <v>104</v>
      </c>
      <c r="S221" s="241"/>
      <c r="T221" s="241" t="s">
        <v>105</v>
      </c>
      <c r="U221" s="241"/>
      <c r="V221" s="241" t="s">
        <v>106</v>
      </c>
      <c r="W221" s="241"/>
      <c r="X221" s="241" t="s">
        <v>107</v>
      </c>
      <c r="Y221" s="242"/>
      <c r="AI221" s="172" t="s">
        <v>108</v>
      </c>
      <c r="AJ221" s="172" t="s">
        <v>109</v>
      </c>
      <c r="AK221" s="172" t="s">
        <v>110</v>
      </c>
      <c r="AL221" s="172" t="s">
        <v>111</v>
      </c>
    </row>
    <row r="222" spans="1:25" ht="14.25">
      <c r="A222" s="175" t="s">
        <v>114</v>
      </c>
      <c r="B222" s="193">
        <f>(C71-C63)/C63*100</f>
        <v>-9.683015297271714</v>
      </c>
      <c r="C222" s="190"/>
      <c r="D222" s="193">
        <f>(E71-E63)/E63*100</f>
        <v>10.875160875160873</v>
      </c>
      <c r="E222" s="193"/>
      <c r="F222" s="193">
        <f>(G71-G63)/G63*100</f>
        <v>9.862751356527301</v>
      </c>
      <c r="G222" s="193"/>
      <c r="H222" s="193">
        <f>(I71-I63)/I63*100</f>
        <v>1.6607446315464278</v>
      </c>
      <c r="I222" s="190"/>
      <c r="J222" s="193">
        <f>(K71-K63)/K63*100</f>
        <v>-4.519865407014356</v>
      </c>
      <c r="K222" s="193"/>
      <c r="L222" s="193">
        <f>(M71-M63)/M63*100</f>
        <v>-0.1798725648608198</v>
      </c>
      <c r="M222" s="193"/>
      <c r="N222" s="193">
        <f>(O71-O63)/O63*100</f>
        <v>5.043972398863479</v>
      </c>
      <c r="O222" s="193"/>
      <c r="P222" s="193">
        <f>(Q71-Q63)/Q63*100</f>
        <v>-4.329477185839829</v>
      </c>
      <c r="Q222" s="193"/>
      <c r="R222" s="193">
        <f>(S71-S63)/S63*100</f>
        <v>-11.17592957561425</v>
      </c>
      <c r="S222" s="193"/>
      <c r="T222" s="193">
        <f>(U71-U63)/U63*100</f>
        <v>-7.812114398530261</v>
      </c>
      <c r="U222" s="193"/>
      <c r="V222" s="193">
        <f>(W71-W63)/W63*100</f>
        <v>-7.915104607570446</v>
      </c>
      <c r="W222" s="193"/>
      <c r="X222" s="193">
        <f>(Y71-Y63)/Y63*100</f>
        <v>-14.836484810911344</v>
      </c>
      <c r="Y222" s="193"/>
    </row>
    <row r="223" spans="1:25" ht="14.25">
      <c r="A223" s="175" t="s">
        <v>115</v>
      </c>
      <c r="B223" s="193">
        <f>(C72-C64)/C64*100</f>
        <v>-6.587326679011792</v>
      </c>
      <c r="C223" s="190"/>
      <c r="D223" s="193">
        <f>(E72-E64)/E64*100</f>
        <v>9.639885973587772</v>
      </c>
      <c r="E223" s="193"/>
      <c r="F223" s="193">
        <f>(G72-G64)/G64*100</f>
        <v>-4.362025388350897</v>
      </c>
      <c r="G223" s="193"/>
      <c r="H223" s="193">
        <f>(I72-I64)/I64*100</f>
        <v>-0.05508213718692801</v>
      </c>
      <c r="I223" s="190"/>
      <c r="J223" s="193">
        <f>(K72-K64)/K64*100</f>
        <v>-10.363636363636367</v>
      </c>
      <c r="K223" s="193"/>
      <c r="L223" s="193">
        <f>(M72-M64)/M64*100</f>
        <v>-16.859542818505705</v>
      </c>
      <c r="M223" s="193"/>
      <c r="N223" s="193">
        <f>(O72-O64)/O64*100</f>
        <v>-11.741177661890537</v>
      </c>
      <c r="O223" s="193"/>
      <c r="P223" s="193">
        <f>(Q72-Q64)/Q64*100</f>
        <v>-5.916462152928164</v>
      </c>
      <c r="Q223" s="193"/>
      <c r="R223" s="193">
        <f>(S72-S64)/S64*100</f>
        <v>-10.6536386464782</v>
      </c>
      <c r="S223" s="193"/>
      <c r="T223" s="193">
        <f>(U72-U64)/U64*100</f>
        <v>-10.849232001372961</v>
      </c>
      <c r="U223" s="193"/>
      <c r="V223" s="193">
        <f>(W72-W64)/W64*100</f>
        <v>-8.157491759453919</v>
      </c>
      <c r="W223" s="193"/>
      <c r="X223" s="193">
        <f>(Y72-Y64)/Y64*100</f>
        <v>-5.471110598546886</v>
      </c>
      <c r="Y223" s="193"/>
    </row>
    <row r="224" spans="1:25" s="179" customFormat="1" ht="15">
      <c r="A224" s="179" t="s">
        <v>116</v>
      </c>
      <c r="B224" s="191">
        <f>(C73-C65)/C65*100</f>
        <v>-4.803549887988978</v>
      </c>
      <c r="C224" s="174"/>
      <c r="D224" s="191">
        <f>(E73-E65)/E65*100</f>
        <v>10.549571941452637</v>
      </c>
      <c r="E224" s="191"/>
      <c r="F224" s="191">
        <f>(G73-G65)/G65*100</f>
        <v>1.9105005222141858</v>
      </c>
      <c r="G224" s="191"/>
      <c r="H224" s="191">
        <f>(I73-I65)/I65*100</f>
        <v>0.07265354397228183</v>
      </c>
      <c r="I224" s="174"/>
      <c r="J224" s="191">
        <f>(K73-K65)/K65*100</f>
        <v>-8.951283215989106</v>
      </c>
      <c r="K224" s="191"/>
      <c r="L224" s="191">
        <f>(M73-M65)/M65*100</f>
        <v>-10.061024570419152</v>
      </c>
      <c r="M224" s="191"/>
      <c r="N224" s="191">
        <f>(O73-O65)/O65*100</f>
        <v>-4.030324710371404</v>
      </c>
      <c r="O224" s="191"/>
      <c r="P224" s="191">
        <f>(Q73-Q65)/Q65*100</f>
        <v>-4.980408818392112</v>
      </c>
      <c r="Q224" s="191"/>
      <c r="R224" s="191">
        <f>(S73-S65)/S65*100</f>
        <v>-10.50851641569984</v>
      </c>
      <c r="S224" s="191"/>
      <c r="T224" s="191">
        <f>(U73-U65)/U65*100</f>
        <v>-8.537440656020726</v>
      </c>
      <c r="U224" s="191"/>
      <c r="V224" s="191">
        <f>(W73-W65)/W65*100</f>
        <v>-7.997728071836202</v>
      </c>
      <c r="W224" s="191"/>
      <c r="X224" s="191">
        <f>(Y73-Y65)/Y65*100</f>
        <v>-9.868706217928109</v>
      </c>
      <c r="Y224" s="191"/>
    </row>
    <row r="225" spans="1:25" ht="14.25">
      <c r="A225" s="175" t="s">
        <v>117</v>
      </c>
      <c r="B225" s="193">
        <f>(C74-C66)/C66*100</f>
        <v>2.0453008789722804</v>
      </c>
      <c r="C225" s="190"/>
      <c r="D225" s="193">
        <f>(E74-E66)/E66*100</f>
        <v>-0.8588382261086887</v>
      </c>
      <c r="E225" s="193"/>
      <c r="F225" s="193">
        <f>(G74-G66)/G66*100</f>
        <v>-0.030385900941956888</v>
      </c>
      <c r="G225" s="193"/>
      <c r="H225" s="193">
        <f>(I74-I66)/I66*100</f>
        <v>-2.7166489603885355</v>
      </c>
      <c r="I225" s="193"/>
      <c r="J225" s="193">
        <f>(K74-K66)/K66*100</f>
        <v>-7.589461266221006</v>
      </c>
      <c r="K225" s="193"/>
      <c r="L225" s="193">
        <f>(M74-M66)/M66*100</f>
        <v>-10.779068250032612</v>
      </c>
      <c r="M225" s="193"/>
      <c r="N225" s="193">
        <f>(O74-O66)/O66*100</f>
        <v>-0.3819810326659724</v>
      </c>
      <c r="O225" s="193"/>
      <c r="P225" s="193">
        <f>(Q74-Q66)/Q66*100</f>
        <v>-2.881378753197793</v>
      </c>
      <c r="Q225" s="193"/>
      <c r="R225" s="193">
        <f>(S74-S66)/S66*100</f>
        <v>-9.14672346823706</v>
      </c>
      <c r="S225" s="193"/>
      <c r="T225" s="193">
        <f>(U74-U66)/U66*100</f>
        <v>-6.474911302584896</v>
      </c>
      <c r="U225" s="193"/>
      <c r="V225" s="193">
        <f>(W74-W66)/W66*100</f>
        <v>-2.8751753155680184</v>
      </c>
      <c r="W225" s="193"/>
      <c r="X225" s="193">
        <f>(Y74-Y66)/Y66*100</f>
        <v>-8.382858930247107</v>
      </c>
      <c r="Y225" s="193"/>
    </row>
    <row r="227" spans="1:21" ht="15.75" thickBot="1">
      <c r="A227" s="175"/>
      <c r="B227" s="246" t="s">
        <v>86</v>
      </c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199"/>
    </row>
    <row r="228" spans="1:38" s="172" customFormat="1" ht="15.75" thickBot="1">
      <c r="A228" s="171"/>
      <c r="B228" s="247" t="s">
        <v>96</v>
      </c>
      <c r="C228" s="241"/>
      <c r="D228" s="241" t="s">
        <v>97</v>
      </c>
      <c r="E228" s="241"/>
      <c r="F228" s="241" t="s">
        <v>98</v>
      </c>
      <c r="G228" s="241"/>
      <c r="H228" s="241" t="s">
        <v>99</v>
      </c>
      <c r="I228" s="241"/>
      <c r="J228" s="241" t="s">
        <v>100</v>
      </c>
      <c r="K228" s="241"/>
      <c r="L228" s="241" t="s">
        <v>101</v>
      </c>
      <c r="M228" s="241"/>
      <c r="N228" s="241" t="s">
        <v>102</v>
      </c>
      <c r="O228" s="241"/>
      <c r="P228" s="241" t="s">
        <v>103</v>
      </c>
      <c r="Q228" s="241"/>
      <c r="R228" s="241" t="s">
        <v>104</v>
      </c>
      <c r="S228" s="241"/>
      <c r="T228" s="241" t="s">
        <v>105</v>
      </c>
      <c r="U228" s="241"/>
      <c r="V228" s="241" t="s">
        <v>106</v>
      </c>
      <c r="W228" s="241"/>
      <c r="X228" s="241" t="s">
        <v>107</v>
      </c>
      <c r="Y228" s="242"/>
      <c r="AI228" s="172" t="s">
        <v>108</v>
      </c>
      <c r="AJ228" s="172" t="s">
        <v>109</v>
      </c>
      <c r="AK228" s="172" t="s">
        <v>110</v>
      </c>
      <c r="AL228" s="172" t="s">
        <v>111</v>
      </c>
    </row>
    <row r="229" spans="1:25" ht="14.25">
      <c r="A229" s="175" t="s">
        <v>114</v>
      </c>
      <c r="B229" s="193">
        <f>(C79-C71)/C71*100</f>
        <v>-5.487166055526463</v>
      </c>
      <c r="C229" s="190"/>
      <c r="D229" s="193">
        <f>(E79-E71)/E71*100</f>
        <v>-3.752336444669439</v>
      </c>
      <c r="E229" s="193"/>
      <c r="F229" s="193">
        <f>(G79-G71)/G71*100</f>
        <v>-2.820558080118473</v>
      </c>
      <c r="G229" s="193"/>
      <c r="H229" s="193">
        <f>(I79-I71)/I71*100</f>
        <v>3.357619231236575</v>
      </c>
      <c r="I229" s="190"/>
      <c r="J229" s="193">
        <f>(K79-K71)/K71*100</f>
        <v>-1.2760390649623363</v>
      </c>
      <c r="K229" s="193"/>
      <c r="L229" s="193">
        <f>(M79-M71)/M71*100</f>
        <v>1.7256123633253855</v>
      </c>
      <c r="M229" s="193"/>
      <c r="N229" s="193">
        <f>(O79-O71)/O71*100</f>
        <v>-6.1826914003176165</v>
      </c>
      <c r="O229" s="193"/>
      <c r="P229" s="193">
        <f>(Q79-Q71)/Q71*100</f>
        <v>5.34012870103345</v>
      </c>
      <c r="Q229" s="193"/>
      <c r="R229" s="193">
        <f>(S79-S71)/S71*100</f>
        <v>11.025818254158919</v>
      </c>
      <c r="S229" s="193"/>
      <c r="T229" s="193">
        <f>(U79-U71)/U71*100</f>
        <v>10.57311189801645</v>
      </c>
      <c r="U229" s="193"/>
      <c r="V229" s="193">
        <f>(W79-W71)/W71*100</f>
        <v>3.079877161363288</v>
      </c>
      <c r="W229" s="193"/>
      <c r="X229" s="193">
        <f>(Y79-Y71)/Y71*100</f>
        <v>17.503356940943036</v>
      </c>
      <c r="Y229" s="193"/>
    </row>
    <row r="230" spans="1:25" ht="14.25">
      <c r="A230" s="175" t="s">
        <v>115</v>
      </c>
      <c r="B230" s="193">
        <f>(C80-C72)/C72*100</f>
        <v>-1.9025746403964716</v>
      </c>
      <c r="C230" s="190"/>
      <c r="D230" s="193">
        <f>(E80-E72)/E72*100</f>
        <v>-3.2966143961422287</v>
      </c>
      <c r="E230" s="193"/>
      <c r="F230" s="193">
        <f>(G80-G72)/G72*100</f>
        <v>2.721953340522845</v>
      </c>
      <c r="G230" s="193"/>
      <c r="H230" s="193">
        <f>(I80-I72)/I72*100</f>
        <v>11.238271826221023</v>
      </c>
      <c r="I230" s="190"/>
      <c r="J230" s="193">
        <f>(K80-K72)/K72*100</f>
        <v>1.984213259412644</v>
      </c>
      <c r="K230" s="193"/>
      <c r="L230" s="193">
        <f>(M80-M72)/M72*100</f>
        <v>9.530810134501104</v>
      </c>
      <c r="M230" s="193"/>
      <c r="N230" s="193">
        <f>(O80-O72)/O72*100</f>
        <v>5.361555733633196</v>
      </c>
      <c r="O230" s="193"/>
      <c r="P230" s="193">
        <f>(Q80-Q72)/Q72*100</f>
        <v>-7.605845008010889</v>
      </c>
      <c r="Q230" s="193"/>
      <c r="R230" s="193">
        <f aca="true" t="shared" si="9" ref="R230:X232">(S80-S72)/S72*100</f>
        <v>-1.6210130633914717</v>
      </c>
      <c r="S230" s="193"/>
      <c r="T230" s="193">
        <f t="shared" si="9"/>
        <v>4.7321144672723525</v>
      </c>
      <c r="U230" s="193"/>
      <c r="V230" s="193">
        <f t="shared" si="9"/>
        <v>-4.130601875330634</v>
      </c>
      <c r="W230" s="193"/>
      <c r="X230" s="193">
        <f t="shared" si="9"/>
        <v>-3.8540297655343143</v>
      </c>
      <c r="Y230" s="193"/>
    </row>
    <row r="231" spans="1:25" s="179" customFormat="1" ht="15">
      <c r="A231" s="179" t="s">
        <v>116</v>
      </c>
      <c r="B231" s="191">
        <f>(C81-C73)/C73*100</f>
        <v>-2.6353501983677896</v>
      </c>
      <c r="C231" s="174"/>
      <c r="D231" s="191">
        <f>(E81-E73)/E73*100</f>
        <v>-4.109993261657705</v>
      </c>
      <c r="E231" s="191"/>
      <c r="F231" s="191">
        <f>(G81-G73)/G73*100</f>
        <v>-0.40390868050006606</v>
      </c>
      <c r="G231" s="191"/>
      <c r="H231" s="191">
        <f>(I81-I73)/I73*100</f>
        <v>7.6492672661824965</v>
      </c>
      <c r="I231" s="174"/>
      <c r="J231" s="191">
        <f>(K81-K73)/K73*100</f>
        <v>-0.44028471995101925</v>
      </c>
      <c r="K231" s="191"/>
      <c r="L231" s="191">
        <f>(M81-M73)/M73*100</f>
        <v>5.566467279707181</v>
      </c>
      <c r="M231" s="191"/>
      <c r="N231" s="191">
        <f>(O81-O73)/O73*100</f>
        <v>-1.2582044674492316</v>
      </c>
      <c r="O231" s="191"/>
      <c r="P231" s="191">
        <f>(Q81-Q73)/Q73*100</f>
        <v>-1.5819529761667013</v>
      </c>
      <c r="Q231" s="191"/>
      <c r="R231" s="191">
        <f t="shared" si="9"/>
        <v>5.193470991428728</v>
      </c>
      <c r="S231" s="191"/>
      <c r="T231" s="191">
        <f t="shared" si="9"/>
        <v>7.0865262723981095</v>
      </c>
      <c r="U231" s="191"/>
      <c r="V231" s="191">
        <f t="shared" si="9"/>
        <v>-0.9632057872648395</v>
      </c>
      <c r="W231" s="191"/>
      <c r="X231" s="191">
        <f t="shared" si="9"/>
        <v>3.5941125014998168</v>
      </c>
      <c r="Y231" s="191"/>
    </row>
    <row r="232" spans="1:25" ht="14.25">
      <c r="A232" s="175" t="s">
        <v>117</v>
      </c>
      <c r="B232" s="193">
        <f>(C82-C74)/C74*100</f>
        <v>-3.76014576776544</v>
      </c>
      <c r="C232" s="190"/>
      <c r="D232" s="193">
        <f>(E82-E74)/E74*100</f>
        <v>-2.0368325609892466</v>
      </c>
      <c r="E232" s="193"/>
      <c r="F232" s="193">
        <f>(G82-G74)/G74*100</f>
        <v>3.525667289464206</v>
      </c>
      <c r="G232" s="193"/>
      <c r="H232" s="193">
        <f>(I82-I74)/I74*100</f>
        <v>-2.1630290966642707</v>
      </c>
      <c r="I232" s="190"/>
      <c r="J232" s="193">
        <f>(K82-K74)/K74*100</f>
        <v>0.4352713250206717</v>
      </c>
      <c r="K232" s="193"/>
      <c r="L232" s="193">
        <f>(M82-M74)/M74*100</f>
        <v>7.927453561503585</v>
      </c>
      <c r="M232" s="193"/>
      <c r="N232" s="193">
        <f>(O82-O74)/O74*100</f>
        <v>-2.957251003356113</v>
      </c>
      <c r="O232" s="193"/>
      <c r="P232" s="193">
        <f>(Q82-Q74)/Q74*100</f>
        <v>-1.0916868413446774</v>
      </c>
      <c r="Q232" s="193"/>
      <c r="R232" s="193">
        <f t="shared" si="9"/>
        <v>1.5558650955002877</v>
      </c>
      <c r="S232" s="193"/>
      <c r="T232" s="193">
        <f t="shared" si="9"/>
        <v>6.48279529658503</v>
      </c>
      <c r="U232" s="193"/>
      <c r="V232" s="193">
        <f t="shared" si="9"/>
        <v>0.9550051083321551</v>
      </c>
      <c r="W232" s="193"/>
      <c r="X232" s="193">
        <f t="shared" si="9"/>
        <v>6.925123243409876</v>
      </c>
      <c r="Y232" s="193"/>
    </row>
    <row r="234" spans="1:21" ht="15.75" thickBot="1">
      <c r="A234" s="175"/>
      <c r="B234" s="246" t="s">
        <v>87</v>
      </c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199"/>
    </row>
    <row r="235" spans="1:38" s="172" customFormat="1" ht="15.75" thickBot="1">
      <c r="A235" s="171"/>
      <c r="B235" s="247" t="s">
        <v>96</v>
      </c>
      <c r="C235" s="241"/>
      <c r="D235" s="241" t="s">
        <v>97</v>
      </c>
      <c r="E235" s="241"/>
      <c r="F235" s="241" t="s">
        <v>98</v>
      </c>
      <c r="G235" s="241"/>
      <c r="H235" s="241" t="s">
        <v>99</v>
      </c>
      <c r="I235" s="241"/>
      <c r="J235" s="241" t="s">
        <v>100</v>
      </c>
      <c r="K235" s="241"/>
      <c r="L235" s="241" t="s">
        <v>101</v>
      </c>
      <c r="M235" s="241"/>
      <c r="N235" s="241" t="s">
        <v>102</v>
      </c>
      <c r="O235" s="241"/>
      <c r="P235" s="241" t="s">
        <v>103</v>
      </c>
      <c r="Q235" s="241"/>
      <c r="R235" s="241" t="s">
        <v>104</v>
      </c>
      <c r="S235" s="241"/>
      <c r="T235" s="241" t="s">
        <v>105</v>
      </c>
      <c r="U235" s="241"/>
      <c r="V235" s="241" t="s">
        <v>106</v>
      </c>
      <c r="W235" s="241"/>
      <c r="X235" s="241" t="s">
        <v>107</v>
      </c>
      <c r="Y235" s="242"/>
      <c r="AI235" s="172" t="s">
        <v>108</v>
      </c>
      <c r="AJ235" s="172" t="s">
        <v>109</v>
      </c>
      <c r="AK235" s="172" t="s">
        <v>110</v>
      </c>
      <c r="AL235" s="172" t="s">
        <v>111</v>
      </c>
    </row>
    <row r="236" spans="1:25" ht="14.25">
      <c r="A236" s="175" t="s">
        <v>114</v>
      </c>
      <c r="B236" s="193">
        <f>(C87-C79)/C79*100</f>
        <v>12.56617689399388</v>
      </c>
      <c r="C236" s="190"/>
      <c r="D236" s="193">
        <f>(E87-E79)/E79*100</f>
        <v>4.564877123572039</v>
      </c>
      <c r="E236" s="193"/>
      <c r="F236" s="193">
        <f>(G87-G79)/G79*100</f>
        <v>12.39478290349135</v>
      </c>
      <c r="G236" s="193"/>
      <c r="H236" s="193">
        <f>(I87-I79)/I79*100</f>
        <v>20.359381213434823</v>
      </c>
      <c r="I236" s="190"/>
      <c r="J236" s="193">
        <f>(K87-K79)/K79*100</f>
        <v>15.952164465587426</v>
      </c>
      <c r="K236" s="193"/>
      <c r="L236" s="193">
        <f>(M87-M79)/M79*100</f>
        <v>11.732382806623352</v>
      </c>
      <c r="M236" s="193"/>
      <c r="N236" s="193">
        <f>(O87-O79)/O79*100</f>
        <v>12.231172529033458</v>
      </c>
      <c r="O236" s="193"/>
      <c r="P236" s="193">
        <f>(Q87-Q79)/Q79*100</f>
        <v>2.927451755603338</v>
      </c>
      <c r="Q236" s="202"/>
      <c r="R236" s="193">
        <f>(S87-S79)/S79*100</f>
        <v>5.416434565758914</v>
      </c>
      <c r="S236" s="202"/>
      <c r="T236" s="193">
        <f>(U87-U79)/U79*100</f>
        <v>5.216314319653881</v>
      </c>
      <c r="U236" s="202"/>
      <c r="V236" s="193">
        <f>(W87-W79)/W79*100</f>
        <v>8.065519582236563</v>
      </c>
      <c r="W236" s="202"/>
      <c r="X236" s="193">
        <f>(Y87-Y79)/Y79*100</f>
        <v>-8.509439991302223</v>
      </c>
      <c r="Y236" s="202"/>
    </row>
    <row r="237" spans="1:25" ht="14.25">
      <c r="A237" s="175" t="s">
        <v>115</v>
      </c>
      <c r="B237" s="193">
        <f aca="true" t="shared" si="10" ref="B237:D239">(C88-C80)/C80*100</f>
        <v>0.20544055964348992</v>
      </c>
      <c r="C237" s="190"/>
      <c r="D237" s="193">
        <f t="shared" si="10"/>
        <v>-8.390609941841234</v>
      </c>
      <c r="E237" s="193"/>
      <c r="F237" s="193">
        <f>(G88-G80)/G80*100</f>
        <v>1.2473151040434787</v>
      </c>
      <c r="G237" s="193"/>
      <c r="H237" s="193">
        <f>(I88-I80)/I80*100</f>
        <v>-3.0652044870719175</v>
      </c>
      <c r="I237" s="190"/>
      <c r="J237" s="193">
        <f>(K88-K80)/K80*100</f>
        <v>2.5554998950902736</v>
      </c>
      <c r="K237" s="193"/>
      <c r="L237" s="193">
        <f>(M88-M80)/M80*100</f>
        <v>-4.785903833356216</v>
      </c>
      <c r="M237" s="193"/>
      <c r="N237" s="193">
        <f>(O88-O80)/O80*100</f>
        <v>-10.128206633018582</v>
      </c>
      <c r="O237" s="193"/>
      <c r="P237" s="193">
        <f>(Q88-Q80)/Q80*100</f>
        <v>-4.093272534570182</v>
      </c>
      <c r="Q237" s="202"/>
      <c r="R237" s="193">
        <f>(S88-S80)/S80*100</f>
        <v>-0.18253897501025454</v>
      </c>
      <c r="S237" s="202"/>
      <c r="T237" s="193">
        <f>(U88-U80)/U80*100</f>
        <v>-4.345948801138752</v>
      </c>
      <c r="U237" s="202"/>
      <c r="V237" s="193">
        <f>(W88-W80)/W80*100</f>
        <v>-0.9779746778720048</v>
      </c>
      <c r="W237" s="202"/>
      <c r="X237" s="193">
        <f>(Y88-Y80)/Y80*100</f>
        <v>-2.3896184045558795</v>
      </c>
      <c r="Y237" s="202"/>
    </row>
    <row r="238" spans="1:25" s="179" customFormat="1" ht="15">
      <c r="A238" s="179" t="s">
        <v>116</v>
      </c>
      <c r="B238" s="191">
        <f t="shared" si="10"/>
        <v>3.799836445861625</v>
      </c>
      <c r="C238" s="174"/>
      <c r="D238" s="191">
        <f t="shared" si="10"/>
        <v>-3.5095144379774803</v>
      </c>
      <c r="E238" s="191"/>
      <c r="F238" s="191">
        <f>(G89-G81)/G81*100</f>
        <v>6.293932535462927</v>
      </c>
      <c r="G238" s="191"/>
      <c r="H238" s="191">
        <f>(I89-I81)/I81*100</f>
        <v>7.327545210158992</v>
      </c>
      <c r="I238" s="174"/>
      <c r="J238" s="191">
        <f>(K89-K81)/K81*100</f>
        <v>9.534053036632228</v>
      </c>
      <c r="K238" s="191"/>
      <c r="L238" s="191">
        <f>(M89-M81)/M81*100</f>
        <v>3.0689120871592954</v>
      </c>
      <c r="M238" s="191"/>
      <c r="N238" s="191">
        <f>(O89-O81)/O81*100</f>
        <v>1.227754654416692</v>
      </c>
      <c r="O238" s="191"/>
      <c r="P238" s="191">
        <f>(Q89-Q81)/Q81*100</f>
        <v>-0.01716152444919352</v>
      </c>
      <c r="Q238" s="203"/>
      <c r="R238" s="191">
        <f>(S89-S81)/S81*100</f>
        <v>1.6070934955644434</v>
      </c>
      <c r="S238" s="203"/>
      <c r="T238" s="191">
        <f>(U89-U81)/U81*100</f>
        <v>0.025524552808065582</v>
      </c>
      <c r="U238" s="203"/>
      <c r="V238" s="191">
        <f>(W89-W81)/W81*100</f>
        <v>3.4843980434700175</v>
      </c>
      <c r="W238" s="203"/>
      <c r="X238" s="191">
        <f>(Y89-Y81)/Y81*100</f>
        <v>-4.5576330936188745</v>
      </c>
      <c r="Y238" s="203"/>
    </row>
    <row r="239" spans="1:25" ht="14.25">
      <c r="A239" s="175" t="s">
        <v>117</v>
      </c>
      <c r="B239" s="193">
        <f t="shared" si="10"/>
        <v>9.240808616688081</v>
      </c>
      <c r="C239" s="190"/>
      <c r="D239" s="193">
        <f t="shared" si="10"/>
        <v>1.7925994426134886</v>
      </c>
      <c r="E239" s="193"/>
      <c r="F239" s="193">
        <f>(G90-G82)/G82*100</f>
        <v>0.4725918148625333</v>
      </c>
      <c r="G239" s="193"/>
      <c r="H239" s="193">
        <f>(I90-I82)/I82*100</f>
        <v>17.72740837347318</v>
      </c>
      <c r="I239" s="190"/>
      <c r="J239" s="193">
        <f>(K90-K82)/K82*100</f>
        <v>5.992545551773511</v>
      </c>
      <c r="K239" s="193"/>
      <c r="L239" s="193">
        <f>(M90-M82)/M82*100</f>
        <v>5.890037593874816</v>
      </c>
      <c r="M239" s="193"/>
      <c r="N239" s="193">
        <f>(O90-O82)/O82*100</f>
        <v>3.980017772976911</v>
      </c>
      <c r="O239" s="193"/>
      <c r="P239" s="193">
        <f>(Q90-Q82)/Q82*100</f>
        <v>5.433126051989298</v>
      </c>
      <c r="Q239" s="202"/>
      <c r="R239" s="193">
        <f>(S90-S82)/S82*100</f>
        <v>6.581081344767659</v>
      </c>
      <c r="S239" s="202"/>
      <c r="T239" s="193">
        <f>(U90-U82)/U82*100</f>
        <v>-0.6029423528321972</v>
      </c>
      <c r="U239" s="202"/>
      <c r="V239" s="193">
        <f>(W90-W82)/W82*100</f>
        <v>-2.7823069132165186</v>
      </c>
      <c r="W239" s="202"/>
      <c r="X239" s="193">
        <f>(Y90-Y82)/Y82*100</f>
        <v>-8.741873479270689</v>
      </c>
      <c r="Y239" s="202"/>
    </row>
    <row r="241" spans="1:21" ht="15.75" thickBot="1">
      <c r="A241" s="175"/>
      <c r="B241" s="246" t="s">
        <v>88</v>
      </c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199"/>
    </row>
    <row r="242" spans="1:38" s="172" customFormat="1" ht="15.75" thickBot="1">
      <c r="A242" s="171"/>
      <c r="B242" s="247" t="s">
        <v>96</v>
      </c>
      <c r="C242" s="241"/>
      <c r="D242" s="241" t="s">
        <v>97</v>
      </c>
      <c r="E242" s="241"/>
      <c r="F242" s="241" t="s">
        <v>98</v>
      </c>
      <c r="G242" s="241"/>
      <c r="H242" s="241" t="s">
        <v>99</v>
      </c>
      <c r="I242" s="241"/>
      <c r="J242" s="241" t="s">
        <v>100</v>
      </c>
      <c r="K242" s="241"/>
      <c r="L242" s="241" t="s">
        <v>101</v>
      </c>
      <c r="M242" s="241"/>
      <c r="N242" s="241" t="s">
        <v>102</v>
      </c>
      <c r="O242" s="241"/>
      <c r="P242" s="241" t="s">
        <v>103</v>
      </c>
      <c r="Q242" s="241"/>
      <c r="R242" s="241" t="s">
        <v>104</v>
      </c>
      <c r="S242" s="241"/>
      <c r="T242" s="241" t="s">
        <v>105</v>
      </c>
      <c r="U242" s="241"/>
      <c r="V242" s="241" t="s">
        <v>106</v>
      </c>
      <c r="W242" s="241"/>
      <c r="X242" s="241" t="s">
        <v>107</v>
      </c>
      <c r="Y242" s="242"/>
      <c r="AI242" s="172" t="s">
        <v>108</v>
      </c>
      <c r="AJ242" s="172" t="s">
        <v>109</v>
      </c>
      <c r="AK242" s="172" t="s">
        <v>110</v>
      </c>
      <c r="AL242" s="172" t="s">
        <v>111</v>
      </c>
    </row>
    <row r="243" spans="1:25" ht="14.25">
      <c r="A243" s="175" t="s">
        <v>114</v>
      </c>
      <c r="B243" s="193">
        <f>(C95-C87)/C87*100</f>
        <v>0.6166866588365307</v>
      </c>
      <c r="C243" s="190"/>
      <c r="D243" s="193">
        <f>(E95-E87)/E87*100</f>
        <v>-6.700596719720255</v>
      </c>
      <c r="E243" s="193"/>
      <c r="F243" s="193" t="s">
        <v>121</v>
      </c>
      <c r="G243" s="193"/>
      <c r="H243" s="193">
        <f>(I95-I87)/I87*100</f>
        <v>-9.438844532128257</v>
      </c>
      <c r="I243" s="190"/>
      <c r="J243" s="193">
        <f>(K95-K87)/K87*100</f>
        <v>15.388050224706632</v>
      </c>
      <c r="K243" s="193"/>
      <c r="L243" s="193">
        <f>(M95-M87)/M87*100</f>
        <v>3.0219487317075533</v>
      </c>
      <c r="M243" s="193"/>
      <c r="N243" s="193">
        <f>(O95-O87)/O87*100</f>
        <v>4.51294793180408</v>
      </c>
      <c r="O243" s="193"/>
      <c r="P243" s="193">
        <f>(Q95-Q87)/Q87*100</f>
        <v>6.374537480638143</v>
      </c>
      <c r="Q243" s="202"/>
      <c r="R243" s="193">
        <f>(S95-S87)/S87*100</f>
        <v>11.374974368568555</v>
      </c>
      <c r="S243" s="202"/>
      <c r="T243" s="193">
        <f>(U95-U87)/U87*100</f>
        <v>7.9815071264225335</v>
      </c>
      <c r="U243" s="202"/>
      <c r="V243" s="193">
        <f>(W95-W87)/W87*100</f>
        <v>3.575725623639086</v>
      </c>
      <c r="W243" s="202"/>
      <c r="X243" s="193">
        <f>(Y95-Y87)/Y87*100</f>
        <v>32.53103004298366</v>
      </c>
      <c r="Y243" s="202"/>
    </row>
    <row r="244" spans="1:25" ht="14.25">
      <c r="A244" s="175" t="s">
        <v>115</v>
      </c>
      <c r="B244" s="193">
        <f>(C96-C88)/C88*100</f>
        <v>-9.420155460970582</v>
      </c>
      <c r="C244" s="190"/>
      <c r="D244" s="193">
        <f>(E96-E88)/E88*100</f>
        <v>2.0181726454380917</v>
      </c>
      <c r="E244" s="193"/>
      <c r="F244" s="193" t="s">
        <v>121</v>
      </c>
      <c r="G244" s="193"/>
      <c r="H244" s="193">
        <f>(I96-I88)/I88*100</f>
        <v>-14.358663156854599</v>
      </c>
      <c r="I244" s="190"/>
      <c r="J244" s="193">
        <f>(K96-K88)/K88*100</f>
        <v>5.436628857512115</v>
      </c>
      <c r="K244" s="193"/>
      <c r="L244" s="193">
        <f>(M96-M88)/M88*100</f>
        <v>8.668446577232562</v>
      </c>
      <c r="M244" s="193"/>
      <c r="N244" s="193">
        <f>(O96-O88)/O88*100</f>
        <v>9.427142924864663</v>
      </c>
      <c r="O244" s="193"/>
      <c r="P244" s="193">
        <f>(Q96-Q88)/Q88*100</f>
        <v>12.388346647799032</v>
      </c>
      <c r="Q244" s="202"/>
      <c r="R244" s="193">
        <f>(S96-S88)/S88*100</f>
        <v>12.658781987833665</v>
      </c>
      <c r="S244" s="202"/>
      <c r="T244" s="193">
        <f>(U96-U88)/U88*100</f>
        <v>14.953255577141276</v>
      </c>
      <c r="U244" s="202"/>
      <c r="V244" s="193">
        <f>(W96-W88)/W88*100</f>
        <v>11.291907822938962</v>
      </c>
      <c r="W244" s="202"/>
      <c r="X244" s="193">
        <f>(Y96-Y88)/Y88*100</f>
        <v>12.208447844065143</v>
      </c>
      <c r="Y244" s="202"/>
    </row>
    <row r="245" spans="1:25" s="179" customFormat="1" ht="15">
      <c r="A245" s="179" t="s">
        <v>116</v>
      </c>
      <c r="B245" s="191">
        <f>(C97-C89)/C89*100</f>
        <v>-6.026527403455806</v>
      </c>
      <c r="C245" s="174"/>
      <c r="D245" s="191">
        <f>(E97-E89)/E89*100</f>
        <v>-1.5022569004447701</v>
      </c>
      <c r="E245" s="191"/>
      <c r="F245" s="191">
        <f>(G97-G89)/G89*100</f>
        <v>-1.2893693549189007</v>
      </c>
      <c r="G245" s="191"/>
      <c r="H245" s="191">
        <f>(I97-I89)/I89*100</f>
        <v>-11.662121914995376</v>
      </c>
      <c r="I245" s="174"/>
      <c r="J245" s="191">
        <f>(K97-K89)/K89*100</f>
        <v>10.695911608759703</v>
      </c>
      <c r="K245" s="191"/>
      <c r="L245" s="191">
        <f>(M97-M89)/M89*100</f>
        <v>5.454811996145835</v>
      </c>
      <c r="M245" s="191"/>
      <c r="N245" s="191">
        <f>(O97-O89)/O89*100</f>
        <v>6.22191561710555</v>
      </c>
      <c r="O245" s="191"/>
      <c r="P245" s="191">
        <f>(Q97-Q89)/Q89*100</f>
        <v>8.347812420991426</v>
      </c>
      <c r="Q245" s="203"/>
      <c r="R245" s="191">
        <f>(S97-S89)/S89*100</f>
        <v>11.533923205866934</v>
      </c>
      <c r="S245" s="203"/>
      <c r="T245" s="191">
        <f>(U97-U89)/U89*100</f>
        <v>11.145918801247937</v>
      </c>
      <c r="U245" s="203"/>
      <c r="V245" s="191">
        <f>(W97-W89)/W89*100</f>
        <v>7.245572877436119</v>
      </c>
      <c r="W245" s="203"/>
      <c r="X245" s="191">
        <f>(Y97-Y89)/Y89*100</f>
        <v>19.13937729295696</v>
      </c>
      <c r="Y245" s="203"/>
    </row>
    <row r="246" spans="1:25" ht="14.25">
      <c r="A246" s="175" t="s">
        <v>117</v>
      </c>
      <c r="B246" s="193">
        <f>(C98-C90)/C90*100</f>
        <v>0.364099831570296</v>
      </c>
      <c r="C246" s="190"/>
      <c r="D246" s="193">
        <f>(E98-E90)/E90*100</f>
        <v>-11.65937477713371</v>
      </c>
      <c r="E246" s="193"/>
      <c r="F246" s="193" t="s">
        <v>121</v>
      </c>
      <c r="G246" s="193"/>
      <c r="H246" s="193">
        <f>(I98-I90)/I90*100</f>
        <v>-3.563512821143743</v>
      </c>
      <c r="I246" s="190"/>
      <c r="J246" s="193">
        <f>(K98-K90)/K90*100</f>
        <v>14.55634634253396</v>
      </c>
      <c r="K246" s="193"/>
      <c r="L246" s="193">
        <f>(M98-M90)/M90*100</f>
        <v>4.247216288883527</v>
      </c>
      <c r="M246" s="193"/>
      <c r="N246" s="193">
        <f>(O98-O90)/O90*100</f>
        <v>12.822592025441432</v>
      </c>
      <c r="O246" s="193"/>
      <c r="P246" s="193">
        <f>(Q98-Q90)/Q90*100</f>
        <v>13.50861795095544</v>
      </c>
      <c r="Q246" s="202"/>
      <c r="R246" s="193">
        <f>(S98-S90)/S90*100</f>
        <v>17.107223991575125</v>
      </c>
      <c r="S246" s="202"/>
      <c r="T246" s="193">
        <f>(U98-U90)/U90*100</f>
        <v>12.096557955160128</v>
      </c>
      <c r="U246" s="202"/>
      <c r="V246" s="193">
        <f>(W98-W90)/W90*100</f>
        <v>17.54152281552421</v>
      </c>
      <c r="W246" s="202"/>
      <c r="X246" s="193">
        <f>(Y98-Y90)/Y90*100</f>
        <v>24.19072605187077</v>
      </c>
      <c r="Y246" s="202"/>
    </row>
    <row r="248" spans="1:21" ht="15.75" thickBot="1">
      <c r="A248" s="175"/>
      <c r="B248" s="246" t="s">
        <v>89</v>
      </c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199"/>
    </row>
    <row r="249" spans="1:38" s="172" customFormat="1" ht="15.75" thickBot="1">
      <c r="A249" s="171"/>
      <c r="B249" s="247" t="s">
        <v>96</v>
      </c>
      <c r="C249" s="241"/>
      <c r="D249" s="241" t="s">
        <v>97</v>
      </c>
      <c r="E249" s="241"/>
      <c r="F249" s="241" t="s">
        <v>98</v>
      </c>
      <c r="G249" s="241"/>
      <c r="H249" s="241" t="s">
        <v>99</v>
      </c>
      <c r="I249" s="241"/>
      <c r="J249" s="241" t="s">
        <v>100</v>
      </c>
      <c r="K249" s="241"/>
      <c r="L249" s="241" t="s">
        <v>101</v>
      </c>
      <c r="M249" s="241"/>
      <c r="N249" s="241" t="s">
        <v>102</v>
      </c>
      <c r="O249" s="241"/>
      <c r="P249" s="241" t="s">
        <v>103</v>
      </c>
      <c r="Q249" s="241"/>
      <c r="R249" s="241" t="s">
        <v>104</v>
      </c>
      <c r="S249" s="241"/>
      <c r="T249" s="241" t="s">
        <v>105</v>
      </c>
      <c r="U249" s="241"/>
      <c r="V249" s="241" t="s">
        <v>106</v>
      </c>
      <c r="W249" s="241"/>
      <c r="X249" s="241" t="s">
        <v>107</v>
      </c>
      <c r="Y249" s="242"/>
      <c r="AI249" s="172" t="s">
        <v>108</v>
      </c>
      <c r="AJ249" s="172" t="s">
        <v>109</v>
      </c>
      <c r="AK249" s="172" t="s">
        <v>110</v>
      </c>
      <c r="AL249" s="172" t="s">
        <v>111</v>
      </c>
    </row>
    <row r="250" spans="1:25" ht="14.25">
      <c r="A250" s="175" t="s">
        <v>114</v>
      </c>
      <c r="B250" s="193" t="s">
        <v>118</v>
      </c>
      <c r="C250" s="190"/>
      <c r="D250" s="193">
        <f>(E103-E95)/E95*100</f>
        <v>0.13408634998391875</v>
      </c>
      <c r="E250" s="193"/>
      <c r="F250" s="193" t="s">
        <v>118</v>
      </c>
      <c r="G250" s="193"/>
      <c r="H250" s="193">
        <f>(I103-I95)/I95*100</f>
        <v>-7.011306872143061</v>
      </c>
      <c r="I250" s="190"/>
      <c r="J250" s="193">
        <f>(K103-K95)/K95*100</f>
        <v>-15.035863884195647</v>
      </c>
      <c r="K250" s="193"/>
      <c r="L250" s="193">
        <f>(M103-M95)/M95*100</f>
        <v>5.137437876519865</v>
      </c>
      <c r="M250" s="193"/>
      <c r="N250" s="193">
        <f>(O103-O95)/O95*100</f>
        <v>11.923304850272894</v>
      </c>
      <c r="O250" s="193"/>
      <c r="P250" s="193">
        <f>(Q103-Q95)/Q95*100</f>
        <v>16.45571297015778</v>
      </c>
      <c r="Q250" s="202"/>
      <c r="R250" s="193">
        <f>(S103-S95)/S95*100</f>
        <v>13.5559818422177</v>
      </c>
      <c r="S250" s="202"/>
      <c r="T250" s="193">
        <f>(U103-U95)/U95*100</f>
        <v>9.239481474744107</v>
      </c>
      <c r="U250" s="202"/>
      <c r="V250" s="193">
        <f>(W103-W95)/W95*100</f>
        <v>-3.1860112646145216</v>
      </c>
      <c r="W250" s="202"/>
      <c r="X250" s="193">
        <f>(Y103-Y95)/Y95*100</f>
        <v>-13.919776619166754</v>
      </c>
      <c r="Y250" s="202"/>
    </row>
    <row r="251" spans="1:25" ht="14.25">
      <c r="A251" s="175" t="s">
        <v>115</v>
      </c>
      <c r="B251" s="193" t="s">
        <v>118</v>
      </c>
      <c r="C251" s="190"/>
      <c r="D251" s="193">
        <f>(E104-E96)/E96*100</f>
        <v>24.98352276396942</v>
      </c>
      <c r="E251" s="193"/>
      <c r="F251" s="193" t="s">
        <v>118</v>
      </c>
      <c r="G251" s="193"/>
      <c r="H251" s="193">
        <f>(I104-I96)/I96*100</f>
        <v>33.58040610469688</v>
      </c>
      <c r="I251" s="190"/>
      <c r="J251" s="193">
        <f>(K104-K96)/K96*100</f>
        <v>5.355074350262318</v>
      </c>
      <c r="K251" s="193"/>
      <c r="L251" s="193">
        <f>(M104-M96)/M96*100</f>
        <v>13.739958330206283</v>
      </c>
      <c r="M251" s="193"/>
      <c r="N251" s="193">
        <f>(O104-O96)/O96*100</f>
        <v>18.565134813656183</v>
      </c>
      <c r="O251" s="193"/>
      <c r="P251" s="193">
        <f>(Q104-Q96)/Q96*100</f>
        <v>14.085852739977545</v>
      </c>
      <c r="Q251" s="202"/>
      <c r="R251" s="193">
        <f>(S104-S96)/S96*100</f>
        <v>14.73489003801845</v>
      </c>
      <c r="S251" s="202"/>
      <c r="T251" s="193">
        <f>(U104-U96)/U96*100</f>
        <v>14.037262282229113</v>
      </c>
      <c r="U251" s="202"/>
      <c r="V251" s="193">
        <f>(W104-W96)/W96*100</f>
        <v>-1.8934311127705616</v>
      </c>
      <c r="W251" s="202"/>
      <c r="X251" s="193">
        <f>(Y104-Y96)/Y96*100</f>
        <v>-6.498316703396376</v>
      </c>
      <c r="Y251" s="202"/>
    </row>
    <row r="252" spans="1:25" s="179" customFormat="1" ht="15">
      <c r="A252" s="179" t="s">
        <v>116</v>
      </c>
      <c r="B252" s="191">
        <f>(C105-C97)/C97*100</f>
        <v>16.02312616147016</v>
      </c>
      <c r="C252" s="174"/>
      <c r="D252" s="191">
        <f>(E105-E97)/E97*100</f>
        <v>14.729120944424437</v>
      </c>
      <c r="E252" s="191"/>
      <c r="F252" s="191">
        <f>(G105-G97)/G97*100</f>
        <v>7.538471059583564</v>
      </c>
      <c r="G252" s="191"/>
      <c r="H252" s="191">
        <f>(I105-I97)/I97*100</f>
        <v>12.420693866026056</v>
      </c>
      <c r="I252" s="174"/>
      <c r="J252" s="191">
        <f>(K105-K97)/K97*100</f>
        <v>-5.494033491135361</v>
      </c>
      <c r="K252" s="191"/>
      <c r="L252" s="191">
        <f>(M105-M97)/M97*100</f>
        <v>9.32019532896963</v>
      </c>
      <c r="M252" s="191"/>
      <c r="N252" s="191">
        <f>(O105-O97)/O97*100</f>
        <v>15.399055120066757</v>
      </c>
      <c r="O252" s="191"/>
      <c r="P252" s="191">
        <f>(Q105-Q97)/Q97*100</f>
        <v>15.5864285967089</v>
      </c>
      <c r="Q252" s="203"/>
      <c r="R252" s="191">
        <f>(S105-S97)/S97*100</f>
        <v>14.302681609040228</v>
      </c>
      <c r="S252" s="203"/>
      <c r="T252" s="191">
        <f>(U105-U97)/U97*100</f>
        <v>11.659322728927398</v>
      </c>
      <c r="U252" s="203"/>
      <c r="V252" s="191">
        <f>(W105-W97)/W97*100</f>
        <v>-2.975841199260205</v>
      </c>
      <c r="W252" s="203"/>
      <c r="X252" s="191">
        <f>(Y105-Y97)/Y97*100</f>
        <v>-9.62124077266209</v>
      </c>
      <c r="Y252" s="203"/>
    </row>
    <row r="253" spans="1:25" ht="14.25">
      <c r="A253" s="175" t="s">
        <v>117</v>
      </c>
      <c r="B253" s="193" t="s">
        <v>118</v>
      </c>
      <c r="C253" s="190"/>
      <c r="D253" s="193">
        <f>(E106-E98)/E98*100</f>
        <v>12.818703988675379</v>
      </c>
      <c r="E253" s="193"/>
      <c r="F253" s="193" t="s">
        <v>118</v>
      </c>
      <c r="G253" s="193"/>
      <c r="H253" s="193">
        <f>(I106-I98)/I98*100</f>
        <v>-0.41796818263937563</v>
      </c>
      <c r="I253" s="190"/>
      <c r="J253" s="193">
        <f>(K106-K98)/K98*100</f>
        <v>-8.874886881090475</v>
      </c>
      <c r="K253" s="193"/>
      <c r="L253" s="193">
        <f>(M106-M98)/M98*100</f>
        <v>2.3174169278083645</v>
      </c>
      <c r="M253" s="193"/>
      <c r="N253" s="193">
        <f>(O106-O98)/O98*100</f>
        <v>3.8418603221130767</v>
      </c>
      <c r="O253" s="193"/>
      <c r="P253" s="193">
        <f>(Q106-Q98)/Q98*100</f>
        <v>2.408199501452392</v>
      </c>
      <c r="Q253" s="202"/>
      <c r="R253" s="193">
        <f>(S106-S98)/S98*100</f>
        <v>2.283440156070539</v>
      </c>
      <c r="S253" s="202"/>
      <c r="T253" s="193">
        <f>(U106-U98)/U98*100</f>
        <v>10.669120120885763</v>
      </c>
      <c r="U253" s="202"/>
      <c r="V253" s="193">
        <f>(W106-W98)/W98*100</f>
        <v>-12.142626307592487</v>
      </c>
      <c r="W253" s="202"/>
      <c r="X253" s="193">
        <f>(Y106-Y98)/Y98*100</f>
        <v>-14.535815428740781</v>
      </c>
      <c r="Y253" s="202"/>
    </row>
    <row r="254" spans="1:25" ht="14.25">
      <c r="A254" s="175"/>
      <c r="B254" s="193"/>
      <c r="C254" s="190"/>
      <c r="D254" s="193"/>
      <c r="E254" s="193"/>
      <c r="F254" s="193"/>
      <c r="G254" s="193"/>
      <c r="H254" s="193"/>
      <c r="I254" s="190"/>
      <c r="J254" s="193"/>
      <c r="K254" s="193"/>
      <c r="L254" s="193"/>
      <c r="M254" s="193"/>
      <c r="N254" s="193"/>
      <c r="O254" s="193"/>
      <c r="P254" s="193"/>
      <c r="Q254" s="202"/>
      <c r="R254" s="193"/>
      <c r="S254" s="202"/>
      <c r="T254" s="193"/>
      <c r="U254" s="202"/>
      <c r="V254" s="193"/>
      <c r="W254" s="202"/>
      <c r="X254" s="193"/>
      <c r="Y254" s="202"/>
    </row>
    <row r="255" spans="1:21" ht="15.75" thickBot="1">
      <c r="A255" s="175"/>
      <c r="B255" s="246" t="s">
        <v>90</v>
      </c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199"/>
    </row>
    <row r="256" spans="1:38" s="172" customFormat="1" ht="15.75" thickBot="1">
      <c r="A256" s="171"/>
      <c r="B256" s="247" t="s">
        <v>96</v>
      </c>
      <c r="C256" s="241"/>
      <c r="D256" s="241" t="s">
        <v>97</v>
      </c>
      <c r="E256" s="241"/>
      <c r="F256" s="241" t="s">
        <v>98</v>
      </c>
      <c r="G256" s="241"/>
      <c r="H256" s="241" t="s">
        <v>99</v>
      </c>
      <c r="I256" s="241"/>
      <c r="J256" s="241" t="s">
        <v>100</v>
      </c>
      <c r="K256" s="241"/>
      <c r="L256" s="241" t="s">
        <v>101</v>
      </c>
      <c r="M256" s="241"/>
      <c r="N256" s="241" t="s">
        <v>102</v>
      </c>
      <c r="O256" s="241"/>
      <c r="P256" s="241" t="s">
        <v>103</v>
      </c>
      <c r="Q256" s="241"/>
      <c r="R256" s="241" t="s">
        <v>104</v>
      </c>
      <c r="S256" s="241"/>
      <c r="T256" s="241" t="s">
        <v>105</v>
      </c>
      <c r="U256" s="241"/>
      <c r="V256" s="241" t="s">
        <v>106</v>
      </c>
      <c r="W256" s="241"/>
      <c r="X256" s="241" t="s">
        <v>107</v>
      </c>
      <c r="Y256" s="242"/>
      <c r="AI256" s="172" t="s">
        <v>108</v>
      </c>
      <c r="AJ256" s="172" t="s">
        <v>109</v>
      </c>
      <c r="AK256" s="172" t="s">
        <v>110</v>
      </c>
      <c r="AL256" s="172" t="s">
        <v>111</v>
      </c>
    </row>
    <row r="257" spans="1:25" ht="14.25">
      <c r="A257" s="175" t="s">
        <v>114</v>
      </c>
      <c r="B257" s="193" t="s">
        <v>118</v>
      </c>
      <c r="C257" s="190"/>
      <c r="D257" s="193">
        <f>(E111-E103)/E103*100</f>
        <v>10.463445635148766</v>
      </c>
      <c r="E257" s="193"/>
      <c r="F257" s="193">
        <f>(G111-G103)/G103*100</f>
        <v>-4.6088681728112455</v>
      </c>
      <c r="G257" s="193"/>
      <c r="H257" s="193">
        <f>(I111-I103)/I103*100</f>
        <v>16.22349033953784</v>
      </c>
      <c r="I257" s="190"/>
      <c r="J257" s="193">
        <f>(K111-K103)/K103*100</f>
        <v>2.8053088884825215</v>
      </c>
      <c r="K257" s="193"/>
      <c r="L257" s="193">
        <f>(M111-M103)/M103*100</f>
        <v>6.571771371872598</v>
      </c>
      <c r="M257" s="193"/>
      <c r="N257" s="193">
        <f>(O111-O103)/O103*100</f>
        <v>-13.528424969401135</v>
      </c>
      <c r="O257" s="193"/>
      <c r="P257" s="193">
        <f>(Q111-Q103)/Q103*100</f>
        <v>-15.533548329560674</v>
      </c>
      <c r="Q257" s="202"/>
      <c r="R257" s="193">
        <f>(S111-S103)/S103*100</f>
        <v>-16.913738512418064</v>
      </c>
      <c r="S257" s="202"/>
      <c r="T257" s="193">
        <f>(U111-U103)/U103*100</f>
        <v>-13.512441965203648</v>
      </c>
      <c r="U257" s="202"/>
      <c r="V257" s="193">
        <f>(W111-W103)/W103*100</f>
        <v>0.7896860767374985</v>
      </c>
      <c r="W257" s="202"/>
      <c r="X257" s="193">
        <f>(Y111-Y103)/Y103*100</f>
        <v>-12.651427648633426</v>
      </c>
      <c r="Y257" s="202"/>
    </row>
    <row r="258" spans="1:25" ht="14.25">
      <c r="A258" s="175" t="s">
        <v>115</v>
      </c>
      <c r="B258" s="193" t="s">
        <v>118</v>
      </c>
      <c r="C258" s="190"/>
      <c r="D258" s="193">
        <f>(E112-E104)/E104*100</f>
        <v>-0.8661177465366238</v>
      </c>
      <c r="E258" s="193"/>
      <c r="F258" s="193">
        <f>(G112-G104)/G104*100</f>
        <v>6.890161776363635</v>
      </c>
      <c r="G258" s="193"/>
      <c r="H258" s="193">
        <f>(I112-I104)/I104*100</f>
        <v>3.047536177287918</v>
      </c>
      <c r="I258" s="190"/>
      <c r="J258" s="193">
        <f>(K112-K104)/K104*100</f>
        <v>8.153557248586422</v>
      </c>
      <c r="K258" s="193"/>
      <c r="L258" s="193">
        <f>(M112-M104)/M104*100</f>
        <v>5.651986477247373</v>
      </c>
      <c r="M258" s="193"/>
      <c r="N258" s="193">
        <f>(O112-O104)/O104*100</f>
        <v>-5.2587594023505675</v>
      </c>
      <c r="O258" s="193"/>
      <c r="P258" s="193">
        <f>(Q112-Q104)/Q104*100</f>
        <v>-6.327993944086108</v>
      </c>
      <c r="Q258" s="202"/>
      <c r="R258" s="193">
        <f>(S112-S104)/S104*100</f>
        <v>-5.627446664358742</v>
      </c>
      <c r="S258" s="202"/>
      <c r="T258" s="193">
        <f>(U112-U104)/U104*100</f>
        <v>8.423329248260375</v>
      </c>
      <c r="U258" s="202"/>
      <c r="V258" s="193">
        <f>(W112-W104)/W104*100</f>
        <v>19.49878719553181</v>
      </c>
      <c r="W258" s="202"/>
      <c r="X258" s="193">
        <f>(Y112-Y104)/Y104*100</f>
        <v>28.220653291648716</v>
      </c>
      <c r="Y258" s="202"/>
    </row>
    <row r="259" spans="1:25" s="179" customFormat="1" ht="15">
      <c r="A259" s="179" t="s">
        <v>116</v>
      </c>
      <c r="B259" s="191">
        <f>(C113-C105)/C105*100</f>
        <v>3.4585832053350343</v>
      </c>
      <c r="C259" s="174"/>
      <c r="D259" s="191">
        <f>(E113-E105)/E105*100</f>
        <v>3.411562838091733</v>
      </c>
      <c r="E259" s="191"/>
      <c r="F259" s="191">
        <f>(G113-G105)/G105*100</f>
        <v>2.1714058666421776</v>
      </c>
      <c r="G259" s="191"/>
      <c r="H259" s="191">
        <f>(I113-I105)/I105*100</f>
        <v>8.038181175586008</v>
      </c>
      <c r="I259" s="174"/>
      <c r="J259" s="191">
        <f>(K113-K105)/K105*100</f>
        <v>4.442930927281006</v>
      </c>
      <c r="K259" s="191"/>
      <c r="L259" s="191">
        <f>(M113-M105)/M105*100</f>
        <v>5.100550680030964</v>
      </c>
      <c r="M259" s="191"/>
      <c r="N259" s="191">
        <f>(O113-O105)/O105*100</f>
        <v>-10.230856169677352</v>
      </c>
      <c r="O259" s="191"/>
      <c r="P259" s="191">
        <f>(Q113-Q105)/Q105*100</f>
        <v>-12.396637648247758</v>
      </c>
      <c r="Q259" s="203"/>
      <c r="R259" s="191">
        <f>(S113-S105)/S105*100</f>
        <v>-12.588844951347738</v>
      </c>
      <c r="S259" s="203"/>
      <c r="T259" s="191">
        <f>(U113-U105)/U105*100</f>
        <v>-4.2077958739953365</v>
      </c>
      <c r="U259" s="203"/>
      <c r="V259" s="191">
        <f>(W113-W105)/W105*100</f>
        <v>10.075780929534016</v>
      </c>
      <c r="W259" s="203"/>
      <c r="X259" s="191">
        <f>(Y113-Y105)/Y105*100</f>
        <v>11.899456640579784</v>
      </c>
      <c r="Y259" s="203"/>
    </row>
    <row r="260" spans="1:25" ht="14.25">
      <c r="A260" s="175" t="s">
        <v>117</v>
      </c>
      <c r="B260" s="193" t="s">
        <v>118</v>
      </c>
      <c r="C260" s="190"/>
      <c r="D260" s="193">
        <f>(E114-E106)/E106*100</f>
        <v>0.6784068739050138</v>
      </c>
      <c r="E260" s="193"/>
      <c r="F260" s="193">
        <f>(G114-G106)/G106*100</f>
        <v>2.7730246081338996</v>
      </c>
      <c r="G260" s="193"/>
      <c r="H260" s="193">
        <f>(I114-I106)/I106*100</f>
        <v>3.200047645610491</v>
      </c>
      <c r="I260" s="190"/>
      <c r="J260" s="193">
        <f>(K114-K106)/K106*100</f>
        <v>-2.8968628238417544</v>
      </c>
      <c r="K260" s="193"/>
      <c r="L260" s="193">
        <f>(M114-M106)/M106*100</f>
        <v>-1.9684252128306208</v>
      </c>
      <c r="M260" s="193"/>
      <c r="N260" s="193">
        <f>(O114-O106)/O106*100</f>
        <v>-12.453078688226563</v>
      </c>
      <c r="O260" s="193"/>
      <c r="P260" s="193">
        <f>(Q114-Q106)/Q106*100</f>
        <v>-9.264006397481129</v>
      </c>
      <c r="Q260" s="202"/>
      <c r="R260" s="193">
        <f>(S114-S106)/S106*100</f>
        <v>-13.740504463084921</v>
      </c>
      <c r="S260" s="202"/>
      <c r="T260" s="193">
        <f>(U114-U106)/U106*100</f>
        <v>-15.198703521735693</v>
      </c>
      <c r="U260" s="202"/>
      <c r="V260" s="193">
        <f>(W114-W106)/W106*100</f>
        <v>-4.002682341747398</v>
      </c>
      <c r="W260" s="202"/>
      <c r="X260" s="193">
        <f>(Y114-Y106)/Y106*100</f>
        <v>4.123833142667131</v>
      </c>
      <c r="Y260" s="202"/>
    </row>
    <row r="262" spans="1:21" ht="15.75" thickBot="1">
      <c r="A262" s="175"/>
      <c r="B262" s="246" t="s">
        <v>91</v>
      </c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199"/>
    </row>
    <row r="263" spans="1:38" s="172" customFormat="1" ht="15.75" thickBot="1">
      <c r="A263" s="171"/>
      <c r="B263" s="247" t="s">
        <v>96</v>
      </c>
      <c r="C263" s="241"/>
      <c r="D263" s="241" t="s">
        <v>97</v>
      </c>
      <c r="E263" s="241"/>
      <c r="F263" s="241" t="s">
        <v>98</v>
      </c>
      <c r="G263" s="241"/>
      <c r="H263" s="241" t="s">
        <v>99</v>
      </c>
      <c r="I263" s="241"/>
      <c r="J263" s="241" t="s">
        <v>100</v>
      </c>
      <c r="K263" s="241"/>
      <c r="L263" s="241" t="s">
        <v>101</v>
      </c>
      <c r="M263" s="241"/>
      <c r="N263" s="241" t="s">
        <v>102</v>
      </c>
      <c r="O263" s="241"/>
      <c r="P263" s="241" t="s">
        <v>103</v>
      </c>
      <c r="Q263" s="241"/>
      <c r="R263" s="241" t="s">
        <v>104</v>
      </c>
      <c r="S263" s="241"/>
      <c r="T263" s="241" t="s">
        <v>105</v>
      </c>
      <c r="U263" s="241"/>
      <c r="V263" s="241" t="s">
        <v>106</v>
      </c>
      <c r="W263" s="241"/>
      <c r="X263" s="241" t="s">
        <v>107</v>
      </c>
      <c r="Y263" s="242"/>
      <c r="AI263" s="172" t="s">
        <v>108</v>
      </c>
      <c r="AJ263" s="172" t="s">
        <v>109</v>
      </c>
      <c r="AK263" s="172" t="s">
        <v>110</v>
      </c>
      <c r="AL263" s="172" t="s">
        <v>111</v>
      </c>
    </row>
    <row r="264" spans="1:25" ht="14.25">
      <c r="A264" s="175" t="s">
        <v>114</v>
      </c>
      <c r="B264" s="193">
        <f>(C119-C111)/C111*100</f>
        <v>-7.022745341455043</v>
      </c>
      <c r="C264" s="190"/>
      <c r="D264" s="193">
        <f>(E119-E111)/E111*100</f>
        <v>-13.788557323458365</v>
      </c>
      <c r="E264" s="193"/>
      <c r="F264" s="193">
        <f>(G119-G111)/G111*100</f>
        <v>12.924083126789254</v>
      </c>
      <c r="G264" s="193"/>
      <c r="H264" s="193">
        <f>(I119-I111)/I111*100</f>
        <v>-3.8487729370292</v>
      </c>
      <c r="I264" s="190"/>
      <c r="J264" s="193">
        <f>(K119-K111)/K111*100</f>
        <v>1.3320642985369902</v>
      </c>
      <c r="K264" s="193"/>
      <c r="L264" s="193">
        <f>(M119-M111)/M111*100</f>
        <v>-8.692181227185596</v>
      </c>
      <c r="M264" s="193"/>
      <c r="N264" s="193">
        <f>(O119-O111)/O111*100</f>
        <v>7.9039025800994755</v>
      </c>
      <c r="O264" s="193"/>
      <c r="P264" s="193">
        <f>(Q119-Q111)/Q111*100</f>
        <v>17.088329279755612</v>
      </c>
      <c r="Q264" s="202"/>
      <c r="R264" s="193">
        <f>(S119-S111)/S111*100</f>
        <v>18.404040836674916</v>
      </c>
      <c r="S264" s="202"/>
      <c r="T264" s="193">
        <f>(U119-U111)/U111*100</f>
        <v>20.535241476453567</v>
      </c>
      <c r="U264" s="202"/>
      <c r="V264" s="193">
        <f>(W119-W111)/W111*100</f>
        <v>10.881820168273707</v>
      </c>
      <c r="W264" s="202"/>
      <c r="X264" s="193">
        <f>(Y119-Y111)/Y111*100</f>
        <v>13.073815175066775</v>
      </c>
      <c r="Y264" s="202"/>
    </row>
    <row r="265" spans="1:25" ht="14.25">
      <c r="A265" s="175" t="s">
        <v>115</v>
      </c>
      <c r="B265" s="193">
        <f>(C120-C112)/C112*100</f>
        <v>-10.448136325984478</v>
      </c>
      <c r="C265" s="190"/>
      <c r="D265" s="193">
        <f>(E120-E112)/E112*100</f>
        <v>-9.41998485624194</v>
      </c>
      <c r="E265" s="193"/>
      <c r="F265" s="193">
        <f>(G120-G112)/G112*100</f>
        <v>-20.605895818578695</v>
      </c>
      <c r="G265" s="193"/>
      <c r="H265" s="193">
        <f>(I120-I112)/I112*100</f>
        <v>-16.982865381367475</v>
      </c>
      <c r="I265" s="190"/>
      <c r="J265" s="193">
        <f>(K120-K112)/K112*100</f>
        <v>-14.647882491241454</v>
      </c>
      <c r="K265" s="193"/>
      <c r="L265" s="193">
        <f>(M120-M112)/M112*100</f>
        <v>-17.638585230097554</v>
      </c>
      <c r="M265" s="193"/>
      <c r="N265" s="193">
        <f>(O120-O112)/O112*100</f>
        <v>-10.367964352885659</v>
      </c>
      <c r="O265" s="193"/>
      <c r="P265" s="193">
        <f>(Q120-Q112)/Q112*100</f>
        <v>-7.063516429747698</v>
      </c>
      <c r="Q265" s="202"/>
      <c r="R265" s="193">
        <f>(S120-S112)/S112*100</f>
        <v>-11.185851324380987</v>
      </c>
      <c r="S265" s="202"/>
      <c r="T265" s="193">
        <f>(U120-U112)/U112*100</f>
        <v>-23.31829878818157</v>
      </c>
      <c r="U265" s="202"/>
      <c r="V265" s="193">
        <f>(W120-W112)/W112*100</f>
        <v>-16.567980261074133</v>
      </c>
      <c r="W265" s="202"/>
      <c r="X265" s="193">
        <f>(Y120-Y112)/Y112*100</f>
        <v>-23.383599526496752</v>
      </c>
      <c r="Y265" s="202"/>
    </row>
    <row r="266" spans="1:25" s="179" customFormat="1" ht="15">
      <c r="A266" s="179" t="s">
        <v>116</v>
      </c>
      <c r="B266" s="191">
        <f>(C121-C113)/C113*100</f>
        <v>-10.127097838249343</v>
      </c>
      <c r="C266" s="174"/>
      <c r="D266" s="191">
        <f>(E121-E113)/E113*100</f>
        <v>-11.940477874945365</v>
      </c>
      <c r="E266" s="191"/>
      <c r="F266" s="191">
        <f>(G121-G113)/G113*100</f>
        <v>-8.37636778279819</v>
      </c>
      <c r="G266" s="191"/>
      <c r="H266" s="191">
        <f>(I121-I113)/I113*100</f>
        <v>-11.781276105778025</v>
      </c>
      <c r="I266" s="174"/>
      <c r="J266" s="191">
        <f>(K121-K113)/K113*100</f>
        <v>-7.588589709072177</v>
      </c>
      <c r="K266" s="191"/>
      <c r="L266" s="191">
        <f>(M121-M113)/M113*100</f>
        <v>-13.253910077781066</v>
      </c>
      <c r="M266" s="191"/>
      <c r="N266" s="191">
        <f>(O121-O113)/O113*100</f>
        <v>-1.8545215726425015</v>
      </c>
      <c r="O266" s="191"/>
      <c r="P266" s="191">
        <f>(Q121-Q113)/Q113*100</f>
        <v>5.159160699104686</v>
      </c>
      <c r="Q266" s="203"/>
      <c r="R266" s="191">
        <f>(S121-S113)/S113*100</f>
        <v>3.033929806403375</v>
      </c>
      <c r="S266" s="203"/>
      <c r="T266" s="191">
        <f>(U121-U113)/U113*100</f>
        <v>-3.2844336269376955</v>
      </c>
      <c r="U266" s="203"/>
      <c r="V266" s="191">
        <f>(W121-W113)/W113*100</f>
        <v>-5.1541692318479555</v>
      </c>
      <c r="W266" s="203"/>
      <c r="X266" s="191">
        <f>(Y121-Y113)/Y113*100</f>
        <v>-12.589962469406856</v>
      </c>
      <c r="Y266" s="203"/>
    </row>
    <row r="267" spans="1:25" ht="14.25">
      <c r="A267" s="175" t="s">
        <v>117</v>
      </c>
      <c r="B267" s="193">
        <f>(C122-C114)/C114*100</f>
        <v>-10.958735662371073</v>
      </c>
      <c r="C267" s="190"/>
      <c r="D267" s="193">
        <f>(E122-E114)/E114*100</f>
        <v>-2.546252643540227</v>
      </c>
      <c r="E267" s="193"/>
      <c r="F267" s="193">
        <f>(G122-G114)/G114*100</f>
        <v>0.1310862557395636</v>
      </c>
      <c r="G267" s="193"/>
      <c r="H267" s="193">
        <f>(I122-I114)/I114*100</f>
        <v>-2.9401103106803816</v>
      </c>
      <c r="I267" s="190"/>
      <c r="J267" s="193">
        <f>(K122-K114)/K114*100</f>
        <v>3.0432320853469874</v>
      </c>
      <c r="K267" s="193"/>
      <c r="L267" s="193">
        <f>(M122-M114)/M114*100</f>
        <v>-4.788119025494169</v>
      </c>
      <c r="M267" s="193"/>
      <c r="N267" s="193">
        <f>(O122-O114)/O114*100</f>
        <v>3.3806800144620364</v>
      </c>
      <c r="O267" s="193"/>
      <c r="P267" s="193">
        <f>(Q122-Q114)/Q114*100</f>
        <v>10.252932581635852</v>
      </c>
      <c r="Q267" s="202"/>
      <c r="R267" s="193">
        <f>(S122-S114)/S114*100</f>
        <v>9.394028372573345</v>
      </c>
      <c r="S267" s="202"/>
      <c r="T267" s="193">
        <f>(U122-U114)/U114*100</f>
        <v>4.338532711579555</v>
      </c>
      <c r="U267" s="202"/>
      <c r="V267" s="193">
        <f>(W122-W114)/W114*100</f>
        <v>9.040659037412071</v>
      </c>
      <c r="W267" s="202"/>
      <c r="X267" s="193">
        <f>(Y122-Y114)/Y114*100</f>
        <v>-6.540768337986129</v>
      </c>
      <c r="Y267" s="202"/>
    </row>
    <row r="268" spans="1:25" ht="14.25">
      <c r="A268" s="175"/>
      <c r="B268" s="193"/>
      <c r="C268" s="190"/>
      <c r="D268" s="193"/>
      <c r="E268" s="193"/>
      <c r="F268" s="193"/>
      <c r="G268" s="193"/>
      <c r="H268" s="193"/>
      <c r="I268" s="190"/>
      <c r="J268" s="193"/>
      <c r="K268" s="193"/>
      <c r="L268" s="193"/>
      <c r="M268" s="193"/>
      <c r="N268" s="193"/>
      <c r="O268" s="193"/>
      <c r="P268" s="193"/>
      <c r="Q268" s="202"/>
      <c r="R268" s="193"/>
      <c r="S268" s="202"/>
      <c r="T268" s="193"/>
      <c r="U268" s="202"/>
      <c r="V268" s="193"/>
      <c r="W268" s="202"/>
      <c r="X268" s="193"/>
      <c r="Y268" s="202"/>
    </row>
    <row r="269" spans="2:20" ht="15.75" customHeight="1" thickBot="1">
      <c r="B269" s="246" t="s">
        <v>92</v>
      </c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</row>
    <row r="270" spans="1:38" s="172" customFormat="1" ht="15.75" thickBot="1">
      <c r="A270" s="171"/>
      <c r="B270" s="247" t="s">
        <v>96</v>
      </c>
      <c r="C270" s="241"/>
      <c r="D270" s="241" t="s">
        <v>97</v>
      </c>
      <c r="E270" s="241"/>
      <c r="F270" s="241" t="s">
        <v>98</v>
      </c>
      <c r="G270" s="241"/>
      <c r="H270" s="241" t="s">
        <v>99</v>
      </c>
      <c r="I270" s="241"/>
      <c r="J270" s="241" t="s">
        <v>100</v>
      </c>
      <c r="K270" s="241"/>
      <c r="L270" s="241" t="s">
        <v>101</v>
      </c>
      <c r="M270" s="241"/>
      <c r="N270" s="241" t="s">
        <v>102</v>
      </c>
      <c r="O270" s="241"/>
      <c r="P270" s="241" t="s">
        <v>103</v>
      </c>
      <c r="Q270" s="241"/>
      <c r="R270" s="241" t="s">
        <v>104</v>
      </c>
      <c r="S270" s="241"/>
      <c r="T270" s="241" t="s">
        <v>105</v>
      </c>
      <c r="U270" s="241"/>
      <c r="V270" s="241" t="s">
        <v>106</v>
      </c>
      <c r="W270" s="241"/>
      <c r="X270" s="241" t="s">
        <v>107</v>
      </c>
      <c r="Y270" s="242"/>
      <c r="AI270" s="172" t="s">
        <v>108</v>
      </c>
      <c r="AJ270" s="172" t="s">
        <v>109</v>
      </c>
      <c r="AK270" s="172" t="s">
        <v>110</v>
      </c>
      <c r="AL270" s="172" t="s">
        <v>111</v>
      </c>
    </row>
    <row r="271" spans="1:25" ht="14.25">
      <c r="A271" s="175" t="s">
        <v>114</v>
      </c>
      <c r="B271" s="193">
        <f>(C127-C119)/C119*100</f>
        <v>-4.564369880415256</v>
      </c>
      <c r="C271" s="190"/>
      <c r="D271" s="193">
        <f>(E127-E119)/E119*100</f>
        <v>16.093337654521036</v>
      </c>
      <c r="E271" s="193"/>
      <c r="F271" s="193">
        <f>(G127-G119)/G119*100</f>
        <v>-10.951940850277268</v>
      </c>
      <c r="G271" s="193"/>
      <c r="H271" s="193">
        <f>(I127-I119)/I119*100</f>
        <v>-1.2007139380171958</v>
      </c>
      <c r="I271" s="190"/>
      <c r="J271" s="193">
        <f>(K127-K119)/K119*100</f>
        <v>6.672076981044589</v>
      </c>
      <c r="K271" s="193"/>
      <c r="L271" s="193">
        <f>(M127-M119)/M119*100</f>
        <v>0.8642667754436024</v>
      </c>
      <c r="M271" s="193"/>
      <c r="N271" s="193">
        <f>(O127-O119)/O119*100</f>
        <v>4.1917912622447355</v>
      </c>
      <c r="O271" s="193"/>
      <c r="P271" s="193">
        <f>(Q127-Q119)/Q119*100</f>
        <v>-7.131834430488541</v>
      </c>
      <c r="Q271" s="202"/>
      <c r="R271" s="193">
        <f>(S127-S119)/S119*100</f>
        <v>-13.02439916299291</v>
      </c>
      <c r="S271" s="202"/>
      <c r="T271" s="193">
        <f>(U127-U119)/U119*100</f>
        <v>-13.92989313484968</v>
      </c>
      <c r="U271" s="202"/>
      <c r="V271" s="193">
        <f>(W127-W119)/W119*100</f>
        <v>-10.433433275472098</v>
      </c>
      <c r="W271" s="202"/>
      <c r="X271" s="193">
        <f>(Y127-Y119)/Y119*100</f>
        <v>-7.050030048076927</v>
      </c>
      <c r="Y271" s="202"/>
    </row>
    <row r="272" spans="1:25" ht="14.25">
      <c r="A272" s="175" t="s">
        <v>115</v>
      </c>
      <c r="B272" s="193">
        <f>(C128-C120)/C120*100</f>
        <v>-15.00661888893961</v>
      </c>
      <c r="C272" s="190"/>
      <c r="D272" s="193">
        <f>(E128-E120)/E120*100</f>
        <v>-18.458842300750696</v>
      </c>
      <c r="E272" s="193"/>
      <c r="F272" s="193">
        <f>(G128-G120)/G120*100</f>
        <v>-11.358747095774897</v>
      </c>
      <c r="G272" s="193"/>
      <c r="H272" s="193">
        <f>(I128-I120)/I120*100</f>
        <v>-9.763140917329721</v>
      </c>
      <c r="I272" s="190"/>
      <c r="J272" s="193">
        <f>(K128-K120)/K120*100</f>
        <v>-16.425162942271875</v>
      </c>
      <c r="K272" s="193"/>
      <c r="L272" s="193">
        <f>(M128-M120)/M120*100</f>
        <v>-12.306533924537773</v>
      </c>
      <c r="M272" s="193"/>
      <c r="N272" s="193">
        <f>(O128-O120)/O120*100</f>
        <v>-3.887605850654361</v>
      </c>
      <c r="O272" s="193"/>
      <c r="P272" s="193">
        <f>(Q128-Q120)/Q120*100</f>
        <v>-6.422421594229122</v>
      </c>
      <c r="Q272" s="202"/>
      <c r="R272" s="193">
        <f>(S128-S120)/S120*100</f>
        <v>-7.959301109018625</v>
      </c>
      <c r="S272" s="202"/>
      <c r="T272" s="193">
        <f>(U128-U120)/U120*100</f>
        <v>-8.095559930651469</v>
      </c>
      <c r="U272" s="202"/>
      <c r="V272" s="193">
        <f>(W128-W120)/W120*100</f>
        <v>-13.252023627215046</v>
      </c>
      <c r="W272" s="202"/>
      <c r="X272" s="193">
        <f>(Y128-Y120)/Y120*100</f>
        <v>-19.90565561777913</v>
      </c>
      <c r="Y272" s="202"/>
    </row>
    <row r="273" spans="1:25" s="179" customFormat="1" ht="15">
      <c r="A273" s="179" t="s">
        <v>116</v>
      </c>
      <c r="B273" s="191">
        <f>(C129-C121)/C121*100</f>
        <v>-11.897820965842175</v>
      </c>
      <c r="C273" s="174"/>
      <c r="D273" s="191">
        <f>(E129-E121)/E121*100</f>
        <v>-6.457537346473606</v>
      </c>
      <c r="E273" s="191"/>
      <c r="F273" s="191">
        <f>(G129-G121)/G121*100</f>
        <v>-11.51494259764396</v>
      </c>
      <c r="G273" s="191"/>
      <c r="H273" s="191">
        <f>(I129-I121)/I121*100</f>
        <v>-5.610535579194397</v>
      </c>
      <c r="I273" s="174"/>
      <c r="J273" s="191">
        <f>(K129-K121)/K121*100</f>
        <v>-5.044812890254435</v>
      </c>
      <c r="K273" s="191"/>
      <c r="L273" s="191">
        <f>(M129-M121)/M121*100</f>
        <v>-5.20967511092029</v>
      </c>
      <c r="M273" s="191"/>
      <c r="N273" s="191">
        <f>(O129-O121)/O121*100</f>
        <v>1.0758811199825529</v>
      </c>
      <c r="O273" s="191"/>
      <c r="P273" s="191">
        <f>(Q129-Q121)/Q121*100</f>
        <v>-6.4418721690991445</v>
      </c>
      <c r="Q273" s="203"/>
      <c r="R273" s="191">
        <f>(S129-S121)/S121*100</f>
        <v>-10.068441577415395</v>
      </c>
      <c r="S273" s="203"/>
      <c r="T273" s="191">
        <f>(U129-U121)/U121*100</f>
        <v>-10.830000718408</v>
      </c>
      <c r="U273" s="203"/>
      <c r="V273" s="191">
        <f>(W129-W121)/W121*100</f>
        <v>-10.95649877879728</v>
      </c>
      <c r="W273" s="203"/>
      <c r="X273" s="191">
        <f>(Y129-Y121)/Y121*100</f>
        <v>-13.756424581005591</v>
      </c>
      <c r="Y273" s="203"/>
    </row>
    <row r="274" spans="1:25" ht="14.25">
      <c r="A274" s="175" t="s">
        <v>117</v>
      </c>
      <c r="B274" s="193">
        <f>(C130-C122)/C122*100</f>
        <v>1.1413225914736485</v>
      </c>
      <c r="C274" s="190"/>
      <c r="D274" s="193">
        <f>(E130-E122)/E122*100</f>
        <v>4.700371507026324</v>
      </c>
      <c r="E274" s="193"/>
      <c r="F274" s="193">
        <f>(G130-G122)/G122*100</f>
        <v>-7.482698961937713</v>
      </c>
      <c r="G274" s="193"/>
      <c r="H274" s="193">
        <f>(I130-I122)/I122*100</f>
        <v>1.281329203041412</v>
      </c>
      <c r="I274" s="190"/>
      <c r="J274" s="193">
        <f>(K130-K122)/K122*100</f>
        <v>-4.93685419058554</v>
      </c>
      <c r="K274" s="193"/>
      <c r="L274" s="193">
        <f>(M130-M122)/M122*100</f>
        <v>0.7070317521532293</v>
      </c>
      <c r="M274" s="193"/>
      <c r="N274" s="193">
        <f>(O130-O122)/O122*100</f>
        <v>6.290163124073163</v>
      </c>
      <c r="O274" s="193"/>
      <c r="P274" s="193">
        <f>(Q130-Q122)/Q122*100</f>
        <v>-6.893792157311079</v>
      </c>
      <c r="Q274" s="202"/>
      <c r="R274" s="193">
        <f>(S130-S122)/S122*100</f>
        <v>-7.000338180588428</v>
      </c>
      <c r="S274" s="202"/>
      <c r="T274" s="193">
        <f>(U130-U122)/U122*100</f>
        <v>-5.597667638483961</v>
      </c>
      <c r="U274" s="202"/>
      <c r="V274" s="193">
        <f>(W130-W122)/W122*100</f>
        <v>-3.361916428474206</v>
      </c>
      <c r="W274" s="202"/>
      <c r="X274" s="193">
        <f>(Y130-Y122)/Y122*100</f>
        <v>0.05081300813008323</v>
      </c>
      <c r="Y274" s="202"/>
    </row>
    <row r="276" spans="2:20" ht="15.75" customHeight="1" thickBot="1">
      <c r="B276" s="246" t="s">
        <v>132</v>
      </c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</row>
    <row r="277" spans="1:38" s="172" customFormat="1" ht="15.75" thickBot="1">
      <c r="A277" s="171"/>
      <c r="B277" s="247" t="s">
        <v>96</v>
      </c>
      <c r="C277" s="241"/>
      <c r="D277" s="241" t="s">
        <v>97</v>
      </c>
      <c r="E277" s="241"/>
      <c r="F277" s="241" t="s">
        <v>98</v>
      </c>
      <c r="G277" s="241"/>
      <c r="H277" s="241" t="s">
        <v>99</v>
      </c>
      <c r="I277" s="241"/>
      <c r="J277" s="241" t="s">
        <v>100</v>
      </c>
      <c r="K277" s="241"/>
      <c r="L277" s="241" t="s">
        <v>101</v>
      </c>
      <c r="M277" s="241"/>
      <c r="N277" s="241" t="s">
        <v>102</v>
      </c>
      <c r="O277" s="241"/>
      <c r="P277" s="241" t="s">
        <v>103</v>
      </c>
      <c r="Q277" s="241"/>
      <c r="R277" s="241" t="s">
        <v>104</v>
      </c>
      <c r="S277" s="241"/>
      <c r="T277" s="241" t="s">
        <v>105</v>
      </c>
      <c r="U277" s="241"/>
      <c r="V277" s="241" t="s">
        <v>106</v>
      </c>
      <c r="W277" s="241"/>
      <c r="X277" s="241" t="s">
        <v>107</v>
      </c>
      <c r="Y277" s="242"/>
      <c r="AI277" s="172" t="s">
        <v>108</v>
      </c>
      <c r="AJ277" s="172" t="s">
        <v>109</v>
      </c>
      <c r="AK277" s="172" t="s">
        <v>110</v>
      </c>
      <c r="AL277" s="172" t="s">
        <v>111</v>
      </c>
    </row>
    <row r="278" spans="1:25" ht="14.25">
      <c r="A278" s="175" t="s">
        <v>114</v>
      </c>
      <c r="B278" s="193">
        <f>(C135-C127)/C127*100</f>
        <v>-2.060861981915825</v>
      </c>
      <c r="C278" s="190"/>
      <c r="D278" s="193">
        <f>(E135-E127)/E127*100</f>
        <v>-2.536390827517453</v>
      </c>
      <c r="E278" s="193"/>
      <c r="F278" s="193">
        <f>(G135-G127)/G127*100</f>
        <v>6.408925791385582</v>
      </c>
      <c r="G278" s="193"/>
      <c r="H278" s="193">
        <f>(I135-I127)/I127*100</f>
        <v>17.470849072097224</v>
      </c>
      <c r="I278" s="190"/>
      <c r="J278" s="193">
        <f>(K135-K127)/K127*100</f>
        <v>-1.521573741984573</v>
      </c>
      <c r="K278" s="193"/>
      <c r="L278" s="193">
        <f>(M135-M127)/M127*100</f>
        <v>-2.507393271491044</v>
      </c>
      <c r="M278" s="193"/>
      <c r="N278" s="193">
        <f>(O135-O127)/O127*100</f>
        <v>-7.676254813794885</v>
      </c>
      <c r="O278" s="193"/>
      <c r="P278" s="193">
        <f>(Q135-Q127)/Q127*100</f>
        <v>-7.965588321904843</v>
      </c>
      <c r="Q278" s="202"/>
      <c r="R278" s="193">
        <f>(S135-S127)/S127*100</f>
        <v>-4.842100345697472</v>
      </c>
      <c r="S278" s="202"/>
      <c r="T278" s="193">
        <f>(U135-U127)/U127*100</f>
        <v>-13.13106913377458</v>
      </c>
      <c r="U278" s="202"/>
      <c r="V278" s="193">
        <f>(W135-W127)/W127*100</f>
        <v>-12.94376743503156</v>
      </c>
      <c r="W278" s="202"/>
      <c r="X278" s="193">
        <f>(Y135-Y127)/Y127*100</f>
        <v>-16.858609124338304</v>
      </c>
      <c r="Y278" s="202"/>
    </row>
    <row r="279" spans="1:25" ht="14.25">
      <c r="A279" s="175" t="s">
        <v>115</v>
      </c>
      <c r="B279" s="193">
        <f>(C136-C128)/C128*100</f>
        <v>-8.794543355084723</v>
      </c>
      <c r="C279" s="190"/>
      <c r="D279" s="193">
        <f>(E136-E128)/E128*100</f>
        <v>-0.8661063706935229</v>
      </c>
      <c r="E279" s="193"/>
      <c r="F279" s="193">
        <f>(G136-G128)/G128*100</f>
        <v>0.6148270394460196</v>
      </c>
      <c r="G279" s="193"/>
      <c r="H279" s="193">
        <f>(I136-I128)/I128*100</f>
        <v>-2.3082422633030433</v>
      </c>
      <c r="I279" s="190"/>
      <c r="J279" s="193">
        <f>(K136-K128)/K128*100</f>
        <v>9.866657382585375</v>
      </c>
      <c r="K279" s="193"/>
      <c r="L279" s="193">
        <f>(M136-M128)/M128*100</f>
        <v>5.781339439038354</v>
      </c>
      <c r="M279" s="193"/>
      <c r="N279" s="193">
        <f>(O136-O128)/O128*100</f>
        <v>1.2500715143886965</v>
      </c>
      <c r="O279" s="193"/>
      <c r="P279" s="193">
        <f>(Q136-Q128)/Q128*100</f>
        <v>-2.472853866769814</v>
      </c>
      <c r="Q279" s="202"/>
      <c r="R279" s="193">
        <f>(S136-S128)/S128*100</f>
        <v>2.1626076330671555</v>
      </c>
      <c r="S279" s="202"/>
      <c r="T279" s="193">
        <f>(U136-U128)/U128*100</f>
        <v>-1.387645478961496</v>
      </c>
      <c r="U279" s="202"/>
      <c r="V279" s="193">
        <f>(W136-W128)/W128*100</f>
        <v>-2.001765336359631</v>
      </c>
      <c r="W279" s="202"/>
      <c r="X279" s="193">
        <f>(Y136-Y128)/Y128*100</f>
        <v>10.374476394444269</v>
      </c>
      <c r="Y279" s="202"/>
    </row>
    <row r="280" spans="1:25" s="179" customFormat="1" ht="15">
      <c r="A280" s="179" t="s">
        <v>116</v>
      </c>
      <c r="B280" s="191">
        <f>(C137-C129)/C129*100</f>
        <v>-5.499757683116357</v>
      </c>
      <c r="C280" s="174"/>
      <c r="D280" s="191">
        <f>(E137-E129)/E129*100</f>
        <v>-0.6415987378385628</v>
      </c>
      <c r="E280" s="191"/>
      <c r="F280" s="191">
        <f>(G137-G129)/G129*100</f>
        <v>3.5603584071545895</v>
      </c>
      <c r="G280" s="191"/>
      <c r="H280" s="191">
        <f>(I137-I129)/I129*100</f>
        <v>8.29121481263391</v>
      </c>
      <c r="I280" s="174"/>
      <c r="J280" s="191">
        <f>(K137-K129)/K129*100</f>
        <v>3.793391387331512</v>
      </c>
      <c r="K280" s="191"/>
      <c r="L280" s="191">
        <f>(M137-M129)/M129*100</f>
        <v>0.8729908171248973</v>
      </c>
      <c r="M280" s="191"/>
      <c r="N280" s="191">
        <f>(O137-O129)/O129*100</f>
        <v>-3.910098891219659</v>
      </c>
      <c r="O280" s="191"/>
      <c r="P280" s="191">
        <f>(Q137-Q129)/Q129*100</f>
        <v>-5.39443833758215</v>
      </c>
      <c r="Q280" s="203"/>
      <c r="R280" s="191">
        <f>(S137-S129)/S129*100</f>
        <v>-4.16510459623604</v>
      </c>
      <c r="S280" s="203"/>
      <c r="T280" s="191">
        <f>(U137-U129)/U129*100</f>
        <v>-8.550749936218503</v>
      </c>
      <c r="U280" s="203"/>
      <c r="V280" s="191">
        <f>(W137-W129)/W129*100</f>
        <v>-8.270319959671452</v>
      </c>
      <c r="W280" s="203"/>
      <c r="X280" s="191">
        <f>(Y137-Y129)/Y129*100</f>
        <v>-2.5392548064465865</v>
      </c>
      <c r="Y280" s="203"/>
    </row>
    <row r="281" spans="1:25" ht="14.25">
      <c r="A281" s="175" t="s">
        <v>117</v>
      </c>
      <c r="B281" s="193">
        <f>(C138-C130)/C130*100</f>
        <v>-0.16594756057086196</v>
      </c>
      <c r="C281" s="190"/>
      <c r="D281" s="193">
        <f>(E138-E130)/E130*100</f>
        <v>4.103671706263516</v>
      </c>
      <c r="E281" s="193"/>
      <c r="F281" s="193">
        <f>(G138-G130)/G130*100</f>
        <v>8.274894810659191</v>
      </c>
      <c r="G281" s="193"/>
      <c r="H281" s="193">
        <f>(I138-I130)/I130*100</f>
        <v>4.587793688308073</v>
      </c>
      <c r="I281" s="190"/>
      <c r="J281" s="193">
        <f>(K138-K130)/K130*100</f>
        <v>6.146001073537303</v>
      </c>
      <c r="K281" s="193"/>
      <c r="L281" s="193">
        <f>(M138-M130)/M130*100</f>
        <v>0.8680112330865363</v>
      </c>
      <c r="M281" s="193"/>
      <c r="N281" s="193">
        <f>(O138-O130)/O130*100</f>
        <v>-5.859783746076045</v>
      </c>
      <c r="O281" s="193"/>
      <c r="P281" s="193">
        <f>(Q138-Q130)/Q130*100</f>
        <v>-3.56090373280942</v>
      </c>
      <c r="Q281" s="202"/>
      <c r="R281" s="193">
        <f>(S138-S130)/S130*100</f>
        <v>-4.169696969696967</v>
      </c>
      <c r="S281" s="202"/>
      <c r="T281" s="193">
        <f>(U138-U130)/U130*100</f>
        <v>-9.536751080914142</v>
      </c>
      <c r="U281" s="202"/>
      <c r="V281" s="193">
        <f>(W138-W130)/W130*100</f>
        <v>-10.16901408450704</v>
      </c>
      <c r="W281" s="202"/>
      <c r="X281" s="193">
        <f>(Y138-Y130)/Y130*100</f>
        <v>-6.365329270357199</v>
      </c>
      <c r="Y281" s="202"/>
    </row>
    <row r="283" spans="2:20" ht="15.75" customHeight="1" thickBot="1">
      <c r="B283" s="246" t="s">
        <v>133</v>
      </c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</row>
    <row r="284" spans="1:38" s="172" customFormat="1" ht="15.75" thickBot="1">
      <c r="A284" s="171"/>
      <c r="B284" s="247" t="s">
        <v>96</v>
      </c>
      <c r="C284" s="241"/>
      <c r="D284" s="241" t="s">
        <v>97</v>
      </c>
      <c r="E284" s="241"/>
      <c r="F284" s="241" t="s">
        <v>98</v>
      </c>
      <c r="G284" s="241"/>
      <c r="H284" s="241" t="s">
        <v>99</v>
      </c>
      <c r="I284" s="241"/>
      <c r="J284" s="241" t="s">
        <v>100</v>
      </c>
      <c r="K284" s="241"/>
      <c r="L284" s="241" t="s">
        <v>101</v>
      </c>
      <c r="M284" s="241"/>
      <c r="N284" s="241" t="s">
        <v>102</v>
      </c>
      <c r="O284" s="241"/>
      <c r="P284" s="241" t="s">
        <v>103</v>
      </c>
      <c r="Q284" s="241"/>
      <c r="R284" s="241" t="s">
        <v>104</v>
      </c>
      <c r="S284" s="241"/>
      <c r="T284" s="241" t="s">
        <v>105</v>
      </c>
      <c r="U284" s="241"/>
      <c r="V284" s="241" t="s">
        <v>106</v>
      </c>
      <c r="W284" s="241"/>
      <c r="X284" s="241" t="s">
        <v>107</v>
      </c>
      <c r="Y284" s="242"/>
      <c r="AI284" s="172" t="s">
        <v>108</v>
      </c>
      <c r="AJ284" s="172" t="s">
        <v>109</v>
      </c>
      <c r="AK284" s="172" t="s">
        <v>110</v>
      </c>
      <c r="AL284" s="172" t="s">
        <v>111</v>
      </c>
    </row>
    <row r="285" spans="1:25" ht="14.25">
      <c r="A285" s="175" t="s">
        <v>114</v>
      </c>
      <c r="B285" s="193">
        <f>(C143-C135)/C135*100</f>
        <v>-23.038710282125784</v>
      </c>
      <c r="C285" s="190"/>
      <c r="D285" s="193">
        <f>(E143-E135)/E135*100</f>
        <v>-15.56937681574532</v>
      </c>
      <c r="E285" s="193"/>
      <c r="F285" s="193">
        <f>(G143-G135)/G135*100</f>
        <v>-9.966210331974784</v>
      </c>
      <c r="G285" s="193"/>
      <c r="H285" s="193">
        <f>(I143-I135)/I135*100</f>
        <v>-20.733139469857953</v>
      </c>
      <c r="I285" s="190"/>
      <c r="J285" s="193">
        <f>(K143-K135)/K135*100</f>
        <v>-2.2210572784460907</v>
      </c>
      <c r="K285" s="193"/>
      <c r="L285" s="193">
        <f>(M143-M135)/M135*100</f>
        <v>-4.3270851157605446</v>
      </c>
      <c r="M285" s="193"/>
      <c r="N285" s="193">
        <f>(O143-O135)/O135*100</f>
        <v>2.7730524549670212</v>
      </c>
      <c r="O285" s="193"/>
      <c r="P285" s="193">
        <f>(Q143-Q135)/Q135*100</f>
        <v>0.7244886298708756</v>
      </c>
      <c r="Q285" s="202"/>
      <c r="R285" s="193">
        <f>(S143-S135)/S135*100</f>
        <v>-3.397236063722717</v>
      </c>
      <c r="S285" s="202"/>
      <c r="T285" s="193">
        <f>(U143-U135)/U135*100</f>
        <v>1.420944330126248</v>
      </c>
      <c r="U285" s="202"/>
      <c r="V285" s="193">
        <f>(W143-W135)/W135*100</f>
        <v>-4.465881876749759</v>
      </c>
      <c r="W285" s="202"/>
      <c r="X285" s="193">
        <f>(Y143-Y135)/Y135*100</f>
        <v>-0.5346294046172512</v>
      </c>
      <c r="Y285" s="202"/>
    </row>
    <row r="286" spans="1:25" ht="14.25">
      <c r="A286" s="175" t="s">
        <v>115</v>
      </c>
      <c r="B286" s="193">
        <f>(C144-C136)/C136*100</f>
        <v>-0.7566835472853589</v>
      </c>
      <c r="C286" s="190"/>
      <c r="D286" s="193">
        <f>(E144-E136)/E136*100</f>
        <v>-0.9157390629044917</v>
      </c>
      <c r="E286" s="193"/>
      <c r="F286" s="193">
        <f>(G144-G136)/G136*100</f>
        <v>-2.000450262116884</v>
      </c>
      <c r="G286" s="193"/>
      <c r="H286" s="193">
        <f>(I144-I136)/I136*100</f>
        <v>-3.4709879769994707</v>
      </c>
      <c r="I286" s="190"/>
      <c r="J286" s="193">
        <f>(K144-K136)/K136*100</f>
        <v>-10.03580822004627</v>
      </c>
      <c r="K286" s="193"/>
      <c r="L286" s="193">
        <f>(M144-M136)/M136*100</f>
        <v>-5.594636844636849</v>
      </c>
      <c r="M286" s="193"/>
      <c r="N286" s="193">
        <f>(O144-O136)/O136*100</f>
        <v>-6.240994490747274</v>
      </c>
      <c r="O286" s="193"/>
      <c r="P286" s="193">
        <f>(Q144-Q136)/Q136*100</f>
        <v>-2.671539463992296</v>
      </c>
      <c r="Q286" s="202"/>
      <c r="R286" s="193">
        <f>(S144-S136)/S136*100</f>
        <v>-11.215577190542419</v>
      </c>
      <c r="S286" s="202"/>
      <c r="T286" s="193">
        <f>(U144-U136)/U136*100</f>
        <v>-3.3201478503339628</v>
      </c>
      <c r="U286" s="202"/>
      <c r="V286" s="193">
        <f>(W144-W136)/W136*100</f>
        <v>-8.112715926271441</v>
      </c>
      <c r="W286" s="202"/>
      <c r="X286" s="193">
        <f>(Y144-Y136)/Y136*100</f>
        <v>-10.101298330717642</v>
      </c>
      <c r="Y286" s="202"/>
    </row>
    <row r="287" spans="1:25" s="179" customFormat="1" ht="15">
      <c r="A287" s="179" t="s">
        <v>116</v>
      </c>
      <c r="B287" s="225">
        <f>(C145-C137)/C137*100</f>
        <v>-10.431845511777606</v>
      </c>
      <c r="C287" s="174"/>
      <c r="D287" s="225">
        <f>(E145-E137)/E137*100</f>
        <v>-8.355828437340111</v>
      </c>
      <c r="E287" s="191"/>
      <c r="F287" s="225">
        <f>(G145-G137)/G137*100</f>
        <v>-6.3672494725307</v>
      </c>
      <c r="G287" s="191"/>
      <c r="H287" s="225">
        <f>(I145-I137)/I137*100</f>
        <v>-12.78887109929613</v>
      </c>
      <c r="I287" s="174"/>
      <c r="J287" s="225">
        <f>(K145-K137)/K137*100</f>
        <v>-6.0251695207447495</v>
      </c>
      <c r="K287" s="191"/>
      <c r="L287" s="225">
        <f>(M145-M137)/M137*100</f>
        <v>-4.763978282464041</v>
      </c>
      <c r="M287" s="191"/>
      <c r="N287" s="225">
        <f>(O145-O137)/O137*100</f>
        <v>-1.3709566757731135</v>
      </c>
      <c r="O287" s="191"/>
      <c r="P287" s="225">
        <f>(Q145-Q137)/Q137*100</f>
        <v>-1.0333617631426082</v>
      </c>
      <c r="Q287" s="203"/>
      <c r="R287" s="225">
        <f>(S145-S137)/S137*100</f>
        <v>-5.041140189596939</v>
      </c>
      <c r="S287" s="203"/>
      <c r="T287" s="225">
        <f>(U145-U137)/U137*100</f>
        <v>-0.506570736362959</v>
      </c>
      <c r="U287" s="203"/>
      <c r="V287" s="225">
        <f>(W145-W137)/W137*100</f>
        <v>-6.357082821490905</v>
      </c>
      <c r="W287" s="203"/>
      <c r="X287" s="225">
        <f>(Y145-Y137)/Y137*100</f>
        <v>-6.24944612821467</v>
      </c>
      <c r="Y287" s="203"/>
    </row>
    <row r="288" spans="1:25" ht="14.25">
      <c r="A288" s="175" t="s">
        <v>117</v>
      </c>
      <c r="B288" s="193">
        <f>(C146-C138)/C138*100</f>
        <v>-6.449468085106376</v>
      </c>
      <c r="C288" s="190"/>
      <c r="D288" s="193">
        <f>(E146-E138)/E138*100</f>
        <v>-15.41197391819799</v>
      </c>
      <c r="E288" s="193"/>
      <c r="F288" s="193">
        <f>(G146-G138)/G138*100</f>
        <v>-0.7340241796200419</v>
      </c>
      <c r="G288" s="193"/>
      <c r="H288" s="193">
        <f>(I146-I138)/I138*100</f>
        <v>-5.250564934201785</v>
      </c>
      <c r="I288" s="190"/>
      <c r="J288" s="193">
        <f>(K146-K138)/K138*100</f>
        <v>-3.8432364096080813</v>
      </c>
      <c r="K288" s="193"/>
      <c r="L288" s="193">
        <f>(M146-M138)/M138*100</f>
        <v>-2.6702100733991387</v>
      </c>
      <c r="M288" s="193"/>
      <c r="N288" s="193">
        <f>(O146-O138)/O138*100</f>
        <v>-1.3708781030011108</v>
      </c>
      <c r="O288" s="193"/>
      <c r="P288" s="193">
        <f>(Q146-Q138)/Q138*100</f>
        <v>-1.0313216195569166</v>
      </c>
      <c r="Q288" s="202"/>
      <c r="R288" s="193">
        <f>(S146-S138)/S138*100</f>
        <v>-3.035669112066792</v>
      </c>
      <c r="S288" s="202"/>
      <c r="T288" s="193">
        <f>(U146-U138)/U138*100</f>
        <v>3.9601256315717484</v>
      </c>
      <c r="U288" s="202"/>
      <c r="V288" s="193">
        <f>(W146-W138)/W138*100</f>
        <v>5.62872373784886</v>
      </c>
      <c r="W288" s="202"/>
      <c r="X288" s="193">
        <f>(Y146-Y138)/Y138*100</f>
        <v>2.8385463749774007</v>
      </c>
      <c r="Y288" s="202"/>
    </row>
    <row r="290" spans="2:20" ht="15.75" thickBot="1">
      <c r="B290" s="246" t="s">
        <v>134</v>
      </c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</row>
    <row r="291" spans="1:25" ht="15.75" thickBot="1">
      <c r="A291" s="171"/>
      <c r="B291" s="247" t="s">
        <v>96</v>
      </c>
      <c r="C291" s="241"/>
      <c r="D291" s="241" t="s">
        <v>97</v>
      </c>
      <c r="E291" s="241"/>
      <c r="F291" s="241" t="s">
        <v>98</v>
      </c>
      <c r="G291" s="241"/>
      <c r="H291" s="241" t="s">
        <v>99</v>
      </c>
      <c r="I291" s="241"/>
      <c r="J291" s="241" t="s">
        <v>100</v>
      </c>
      <c r="K291" s="241"/>
      <c r="L291" s="241" t="s">
        <v>101</v>
      </c>
      <c r="M291" s="241"/>
      <c r="N291" s="241" t="s">
        <v>102</v>
      </c>
      <c r="O291" s="241"/>
      <c r="P291" s="241" t="s">
        <v>103</v>
      </c>
      <c r="Q291" s="241"/>
      <c r="R291" s="241" t="s">
        <v>104</v>
      </c>
      <c r="S291" s="241"/>
      <c r="T291" s="241" t="s">
        <v>105</v>
      </c>
      <c r="U291" s="241"/>
      <c r="V291" s="241" t="s">
        <v>106</v>
      </c>
      <c r="W291" s="241"/>
      <c r="X291" s="241" t="s">
        <v>107</v>
      </c>
      <c r="Y291" s="242"/>
    </row>
    <row r="292" spans="1:25" ht="14.25">
      <c r="A292" s="175" t="s">
        <v>114</v>
      </c>
      <c r="B292" s="193">
        <f>B151/B143*100-100</f>
        <v>-4.37218365607113</v>
      </c>
      <c r="C292" s="190"/>
      <c r="D292" s="193">
        <f>D151/D143*100-100</f>
        <v>-4.860909179024901</v>
      </c>
      <c r="E292" s="193"/>
      <c r="F292" s="193">
        <f>F151/F143*100-100</f>
        <v>2.062214656039643</v>
      </c>
      <c r="G292" s="193"/>
      <c r="H292" s="193">
        <f>H151/H143*100-100</f>
        <v>1.4286218208755344</v>
      </c>
      <c r="I292" s="190"/>
      <c r="J292" s="193">
        <f>J151/J143*100-100</f>
        <v>-3.453822060441894</v>
      </c>
      <c r="K292" s="193"/>
      <c r="L292" s="193">
        <f>L151/L143*100-100</f>
        <v>3.5526529727386134</v>
      </c>
      <c r="M292" s="193"/>
      <c r="N292" s="193">
        <f>N151/N143*100-100</f>
        <v>-4.64594245289436</v>
      </c>
      <c r="O292" s="193"/>
      <c r="P292" s="193">
        <f>P151/P143*100-100</f>
        <v>-1.8220185151570263</v>
      </c>
      <c r="Q292" s="202"/>
      <c r="R292" s="193">
        <f>R151/R143*100-100</f>
        <v>-1.8193368059967128</v>
      </c>
      <c r="S292" s="202"/>
      <c r="T292" s="193">
        <f>T151/T143*100-100</f>
        <v>2.2208208811997707</v>
      </c>
      <c r="U292" s="202"/>
      <c r="V292" s="193">
        <f>V151/V143*100-100</f>
        <v>-6.394096670550425</v>
      </c>
      <c r="W292" s="202"/>
      <c r="X292" s="193">
        <f>X151/X143*100-100</f>
        <v>-6.308331297336906</v>
      </c>
      <c r="Y292" s="202"/>
    </row>
    <row r="293" spans="1:25" ht="14.25">
      <c r="A293" s="175" t="s">
        <v>115</v>
      </c>
      <c r="B293" s="193">
        <f>B152/B144*100-100</f>
        <v>-5.461773518853647</v>
      </c>
      <c r="C293" s="190"/>
      <c r="D293" s="193">
        <f>D152/D144*100-100</f>
        <v>-4.735312367329627</v>
      </c>
      <c r="E293" s="193"/>
      <c r="F293" s="193">
        <f>F152/F144*100-100</f>
        <v>-3.836434642775103</v>
      </c>
      <c r="G293" s="193"/>
      <c r="H293" s="193">
        <f>H152/H144*100-100</f>
        <v>-4.978519080111198</v>
      </c>
      <c r="I293" s="190"/>
      <c r="J293" s="193">
        <f>J152/J144*100-100</f>
        <v>-2.236703064459306</v>
      </c>
      <c r="K293" s="193"/>
      <c r="L293" s="193">
        <f>L152/L144*100-100</f>
        <v>-7.948285195681933</v>
      </c>
      <c r="M293" s="193"/>
      <c r="N293" s="193">
        <f>N152/N144*100-100</f>
        <v>-1.1902609534140964</v>
      </c>
      <c r="O293" s="193"/>
      <c r="P293" s="193">
        <f>P152/P144*100-100</f>
        <v>-3.7461795954009602</v>
      </c>
      <c r="Q293" s="202"/>
      <c r="R293" s="193">
        <f>R152/R144*100-100</f>
        <v>-0.32270192367943196</v>
      </c>
      <c r="S293" s="202"/>
      <c r="T293" s="193">
        <f>T152/T144*100-100</f>
        <v>0.7277483399289082</v>
      </c>
      <c r="U293" s="202"/>
      <c r="V293" s="193">
        <f>V152/V144*100-100</f>
        <v>-0.1400315070891054</v>
      </c>
      <c r="W293" s="202"/>
      <c r="X293" s="193">
        <f>X152/X144*100-100</f>
        <v>-5.980003174099366</v>
      </c>
      <c r="Y293" s="202"/>
    </row>
    <row r="294" spans="1:25" ht="15">
      <c r="A294" s="179" t="s">
        <v>116</v>
      </c>
      <c r="B294" s="191">
        <f>B153/B145*100-100</f>
        <v>-4.58646764990425</v>
      </c>
      <c r="C294" s="174"/>
      <c r="D294" s="191">
        <f>D153/D145*100-100</f>
        <v>-4.354773501723031</v>
      </c>
      <c r="E294" s="191"/>
      <c r="F294" s="191">
        <f>F153/F145*100-100</f>
        <v>-0.749371157070982</v>
      </c>
      <c r="G294" s="191"/>
      <c r="H294" s="191">
        <f>H153/H145*100-100</f>
        <v>-1.8687542215833162</v>
      </c>
      <c r="I294" s="174"/>
      <c r="J294" s="191">
        <f>J153/J145*100-100</f>
        <v>-2.3481211972972034</v>
      </c>
      <c r="K294" s="191"/>
      <c r="L294" s="191">
        <f>L153/L145*100-100</f>
        <v>-1.7645882151225862</v>
      </c>
      <c r="M294" s="191"/>
      <c r="N294" s="191">
        <f>N153/N145*100-100</f>
        <v>-3.1366993827785024</v>
      </c>
      <c r="O294" s="191"/>
      <c r="P294" s="191">
        <f>P153/P145*100-100</f>
        <v>-2.6653344157871857</v>
      </c>
      <c r="Q294" s="203"/>
      <c r="R294" s="191">
        <f>R153/R145*100-100</f>
        <v>-1.2935473682765064</v>
      </c>
      <c r="S294" s="203"/>
      <c r="T294" s="191">
        <f>T153/T145*100-100</f>
        <v>1.2131050767414564</v>
      </c>
      <c r="U294" s="203"/>
      <c r="V294" s="191">
        <f>V153/V145*100-100</f>
        <v>-3.1604384223699213</v>
      </c>
      <c r="W294" s="203"/>
      <c r="X294" s="191">
        <f>X153/X145*100-100</f>
        <v>-6.4807637772946265</v>
      </c>
      <c r="Y294" s="203"/>
    </row>
    <row r="295" spans="1:25" ht="14.25">
      <c r="A295" s="175" t="s">
        <v>117</v>
      </c>
      <c r="B295" s="193">
        <f>B154/B146*100-100</f>
        <v>-3.5181236673774094</v>
      </c>
      <c r="C295" s="190"/>
      <c r="D295" s="193">
        <f>D154/D146*100-100</f>
        <v>4.870357393132437</v>
      </c>
      <c r="E295" s="193"/>
      <c r="F295" s="193">
        <f>F154/F146*100-100</f>
        <v>-0.7394519356242029</v>
      </c>
      <c r="G295" s="193"/>
      <c r="H295" s="193">
        <f>H154/H146*100-100</f>
        <v>-0.6313131313131208</v>
      </c>
      <c r="I295" s="190"/>
      <c r="J295" s="193">
        <f>J154/J146*100-100</f>
        <v>-0.013147515119655395</v>
      </c>
      <c r="K295" s="193"/>
      <c r="L295" s="193">
        <f>L154/L146*100-100</f>
        <v>-1.7683006111038964</v>
      </c>
      <c r="M295" s="193"/>
      <c r="N295" s="193">
        <f>N154/N146*100-100</f>
        <v>0.9391435011269635</v>
      </c>
      <c r="O295" s="193"/>
      <c r="P295" s="193">
        <f>P154/P146*100-100</f>
        <v>1.2736395214203071</v>
      </c>
      <c r="Q295" s="202"/>
      <c r="R295" s="193">
        <f>R154/R146*100-100</f>
        <v>3.0393947299765216</v>
      </c>
      <c r="S295" s="202"/>
      <c r="T295" s="193">
        <f>T154/T146*100-100</f>
        <v>1.221594640746119</v>
      </c>
      <c r="U295" s="202"/>
      <c r="V295" s="193">
        <f>V154/V146*100-100</f>
        <v>-4.27489980703578</v>
      </c>
      <c r="W295" s="202"/>
      <c r="X295" s="193">
        <f>X154/X146*100-100</f>
        <v>-1.1779184247538694</v>
      </c>
      <c r="Y295" s="202"/>
    </row>
    <row r="297" spans="2:25" s="201" customFormat="1" ht="15.75" thickBot="1">
      <c r="B297" s="246" t="s">
        <v>135</v>
      </c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6"/>
      <c r="U297" s="194"/>
      <c r="V297" s="184"/>
      <c r="W297" s="194"/>
      <c r="X297" s="184"/>
      <c r="Y297" s="194"/>
    </row>
    <row r="298" spans="1:25" s="201" customFormat="1" ht="15.75" thickBot="1">
      <c r="A298" s="171"/>
      <c r="B298" s="247" t="s">
        <v>96</v>
      </c>
      <c r="C298" s="241"/>
      <c r="D298" s="241" t="s">
        <v>97</v>
      </c>
      <c r="E298" s="241"/>
      <c r="F298" s="241" t="s">
        <v>98</v>
      </c>
      <c r="G298" s="241"/>
      <c r="H298" s="241" t="s">
        <v>99</v>
      </c>
      <c r="I298" s="241"/>
      <c r="J298" s="241" t="s">
        <v>100</v>
      </c>
      <c r="K298" s="241"/>
      <c r="L298" s="241" t="s">
        <v>101</v>
      </c>
      <c r="M298" s="241"/>
      <c r="N298" s="241" t="s">
        <v>102</v>
      </c>
      <c r="O298" s="241"/>
      <c r="P298" s="241" t="s">
        <v>103</v>
      </c>
      <c r="Q298" s="241"/>
      <c r="R298" s="241" t="s">
        <v>104</v>
      </c>
      <c r="S298" s="241"/>
      <c r="T298" s="241" t="s">
        <v>105</v>
      </c>
      <c r="U298" s="241"/>
      <c r="V298" s="241" t="s">
        <v>106</v>
      </c>
      <c r="W298" s="241"/>
      <c r="X298" s="241" t="s">
        <v>107</v>
      </c>
      <c r="Y298" s="242"/>
    </row>
    <row r="299" spans="1:25" s="201" customFormat="1" ht="14.25">
      <c r="A299" s="175" t="s">
        <v>114</v>
      </c>
      <c r="B299" s="193">
        <f>B159/B151*100-100</f>
        <v>6.915435557819663</v>
      </c>
      <c r="C299" s="190"/>
      <c r="D299" s="193">
        <f>D159/D151*100-100</f>
        <v>-8.827874280474774</v>
      </c>
      <c r="E299" s="193"/>
      <c r="F299" s="193" t="s">
        <v>118</v>
      </c>
      <c r="G299" s="193"/>
      <c r="H299" s="193" t="s">
        <v>118</v>
      </c>
      <c r="I299" s="190"/>
      <c r="J299" s="193" t="s">
        <v>118</v>
      </c>
      <c r="K299" s="193"/>
      <c r="L299" s="193" t="s">
        <v>118</v>
      </c>
      <c r="M299" s="193"/>
      <c r="N299" s="193"/>
      <c r="O299" s="193"/>
      <c r="P299" s="193"/>
      <c r="Q299" s="202"/>
      <c r="R299" s="193"/>
      <c r="S299" s="202"/>
      <c r="T299" s="193"/>
      <c r="U299" s="202"/>
      <c r="V299" s="193"/>
      <c r="W299" s="202"/>
      <c r="X299" s="193"/>
      <c r="Y299" s="202"/>
    </row>
    <row r="300" spans="1:25" s="201" customFormat="1" ht="14.25">
      <c r="A300" s="175" t="s">
        <v>115</v>
      </c>
      <c r="B300" s="193">
        <f>B160/B152*100-100</f>
        <v>-7.870457540952756</v>
      </c>
      <c r="C300" s="190"/>
      <c r="D300" s="193">
        <f>D160/D152*100-100</f>
        <v>-3.0509752836721304</v>
      </c>
      <c r="E300" s="193"/>
      <c r="F300" s="193" t="s">
        <v>118</v>
      </c>
      <c r="G300" s="193"/>
      <c r="H300" s="193" t="s">
        <v>118</v>
      </c>
      <c r="I300" s="190"/>
      <c r="J300" s="193" t="s">
        <v>118</v>
      </c>
      <c r="K300" s="193"/>
      <c r="L300" s="193" t="s">
        <v>118</v>
      </c>
      <c r="M300" s="193"/>
      <c r="N300" s="193"/>
      <c r="O300" s="193"/>
      <c r="P300" s="193"/>
      <c r="Q300" s="202"/>
      <c r="R300" s="193"/>
      <c r="S300" s="202"/>
      <c r="T300" s="193"/>
      <c r="U300" s="202"/>
      <c r="V300" s="193"/>
      <c r="W300" s="202"/>
      <c r="X300" s="193"/>
      <c r="Y300" s="202"/>
    </row>
    <row r="301" spans="1:25" s="201" customFormat="1" ht="15">
      <c r="A301" s="179" t="s">
        <v>116</v>
      </c>
      <c r="B301" s="225">
        <f>B161/B153*100-100</f>
        <v>-2.748003145304793</v>
      </c>
      <c r="C301" s="174"/>
      <c r="D301" s="225">
        <f>D161/D153*100-100</f>
        <v>-5.654072985648426</v>
      </c>
      <c r="E301" s="191"/>
      <c r="F301" s="225">
        <f>F161/F153*100-100</f>
        <v>-18.740210140973986</v>
      </c>
      <c r="G301" s="191"/>
      <c r="H301" s="191" t="s">
        <v>118</v>
      </c>
      <c r="I301" s="174"/>
      <c r="J301" s="191" t="s">
        <v>118</v>
      </c>
      <c r="K301" s="191"/>
      <c r="L301" s="191" t="s">
        <v>118</v>
      </c>
      <c r="M301" s="191"/>
      <c r="N301" s="191"/>
      <c r="O301" s="191"/>
      <c r="P301" s="191"/>
      <c r="Q301" s="203"/>
      <c r="R301" s="191"/>
      <c r="S301" s="203"/>
      <c r="T301" s="191"/>
      <c r="U301" s="203"/>
      <c r="V301" s="191"/>
      <c r="W301" s="203"/>
      <c r="X301" s="191"/>
      <c r="Y301" s="203"/>
    </row>
    <row r="302" spans="1:25" s="201" customFormat="1" ht="14.25">
      <c r="A302" s="175" t="s">
        <v>117</v>
      </c>
      <c r="B302" s="193">
        <f>B162/B154*100-100</f>
        <v>3.038674033149192</v>
      </c>
      <c r="C302" s="190"/>
      <c r="D302" s="193">
        <f>D162/D154*100-100</f>
        <v>7.2669562312061515</v>
      </c>
      <c r="E302" s="193"/>
      <c r="F302" s="193">
        <f>F162/F154*100-100</f>
        <v>-15.702600058428246</v>
      </c>
      <c r="G302" s="193"/>
      <c r="H302" s="193" t="s">
        <v>118</v>
      </c>
      <c r="I302" s="190"/>
      <c r="J302" s="193" t="s">
        <v>118</v>
      </c>
      <c r="K302" s="193"/>
      <c r="L302" s="193" t="s">
        <v>118</v>
      </c>
      <c r="M302" s="193"/>
      <c r="N302" s="193"/>
      <c r="O302" s="193"/>
      <c r="P302" s="193"/>
      <c r="Q302" s="202"/>
      <c r="R302" s="193"/>
      <c r="S302" s="202"/>
      <c r="T302" s="193"/>
      <c r="U302" s="202"/>
      <c r="V302" s="193"/>
      <c r="W302" s="202"/>
      <c r="X302" s="193"/>
      <c r="Y302" s="202"/>
    </row>
  </sheetData>
  <sheetProtection/>
  <mergeCells count="508">
    <mergeCell ref="R291:S291"/>
    <mergeCell ref="T291:U291"/>
    <mergeCell ref="V291:W291"/>
    <mergeCell ref="X291:Y291"/>
    <mergeCell ref="T149:U149"/>
    <mergeCell ref="V149:W149"/>
    <mergeCell ref="X149:Y149"/>
    <mergeCell ref="R149:S149"/>
    <mergeCell ref="X277:Y277"/>
    <mergeCell ref="T284:U284"/>
    <mergeCell ref="N149:O149"/>
    <mergeCell ref="P149:Q149"/>
    <mergeCell ref="B291:C291"/>
    <mergeCell ref="D291:E291"/>
    <mergeCell ref="F291:G291"/>
    <mergeCell ref="H291:I291"/>
    <mergeCell ref="J291:K291"/>
    <mergeCell ref="L291:M291"/>
    <mergeCell ref="P291:Q291"/>
    <mergeCell ref="B284:C284"/>
    <mergeCell ref="V284:W284"/>
    <mergeCell ref="X284:Y284"/>
    <mergeCell ref="N291:O291"/>
    <mergeCell ref="B148:X148"/>
    <mergeCell ref="B149:C149"/>
    <mergeCell ref="D149:E149"/>
    <mergeCell ref="F149:G149"/>
    <mergeCell ref="H149:I149"/>
    <mergeCell ref="J149:K149"/>
    <mergeCell ref="B283:T283"/>
    <mergeCell ref="D284:E284"/>
    <mergeCell ref="F284:G284"/>
    <mergeCell ref="H284:I284"/>
    <mergeCell ref="J284:K284"/>
    <mergeCell ref="L284:M284"/>
    <mergeCell ref="N284:O284"/>
    <mergeCell ref="P284:Q284"/>
    <mergeCell ref="R284:S284"/>
    <mergeCell ref="V277:W277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276:T276"/>
    <mergeCell ref="B277:C277"/>
    <mergeCell ref="D277:E277"/>
    <mergeCell ref="F277:G277"/>
    <mergeCell ref="H277:I277"/>
    <mergeCell ref="J277:K277"/>
    <mergeCell ref="P277:Q277"/>
    <mergeCell ref="L149:M149"/>
    <mergeCell ref="R277:S277"/>
    <mergeCell ref="T277:U277"/>
    <mergeCell ref="P133:Q133"/>
    <mergeCell ref="R133:S133"/>
    <mergeCell ref="T133:U133"/>
    <mergeCell ref="V133:W133"/>
    <mergeCell ref="R263:S263"/>
    <mergeCell ref="T263:U263"/>
    <mergeCell ref="V263:W263"/>
    <mergeCell ref="T249:U249"/>
    <mergeCell ref="B269:T269"/>
    <mergeCell ref="R141:S141"/>
    <mergeCell ref="T141:U141"/>
    <mergeCell ref="V141:W141"/>
    <mergeCell ref="X141:Y141"/>
    <mergeCell ref="F263:G263"/>
    <mergeCell ref="H263:I263"/>
    <mergeCell ref="N256:O256"/>
    <mergeCell ref="P256:Q256"/>
    <mergeCell ref="L141:M141"/>
    <mergeCell ref="X263:Y26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56:Y256"/>
    <mergeCell ref="B262:T262"/>
    <mergeCell ref="B263:C263"/>
    <mergeCell ref="D263:E263"/>
    <mergeCell ref="R256:S256"/>
    <mergeCell ref="T256:U256"/>
    <mergeCell ref="V256:W256"/>
    <mergeCell ref="J263:K263"/>
    <mergeCell ref="L263:M263"/>
    <mergeCell ref="N263:O263"/>
    <mergeCell ref="P263:Q263"/>
    <mergeCell ref="L256:M256"/>
    <mergeCell ref="N249:O249"/>
    <mergeCell ref="P249:Q249"/>
    <mergeCell ref="X249:Y249"/>
    <mergeCell ref="B255:T255"/>
    <mergeCell ref="B256:C256"/>
    <mergeCell ref="D256:E256"/>
    <mergeCell ref="F256:G256"/>
    <mergeCell ref="H256:I256"/>
    <mergeCell ref="J256:K256"/>
    <mergeCell ref="V249:W249"/>
    <mergeCell ref="R249:S249"/>
    <mergeCell ref="T242:U242"/>
    <mergeCell ref="V242:W242"/>
    <mergeCell ref="X242:Y242"/>
    <mergeCell ref="B248:T248"/>
    <mergeCell ref="B249:C249"/>
    <mergeCell ref="D249:E249"/>
    <mergeCell ref="F249:G249"/>
    <mergeCell ref="H249:I249"/>
    <mergeCell ref="J249:K249"/>
    <mergeCell ref="L249:M249"/>
    <mergeCell ref="B241:T241"/>
    <mergeCell ref="B242:C242"/>
    <mergeCell ref="D242:E242"/>
    <mergeCell ref="F242:G242"/>
    <mergeCell ref="H242:I242"/>
    <mergeCell ref="J242:K242"/>
    <mergeCell ref="L242:M242"/>
    <mergeCell ref="N242:O242"/>
    <mergeCell ref="P242:Q242"/>
    <mergeCell ref="R242:S242"/>
    <mergeCell ref="N235:O235"/>
    <mergeCell ref="P235:Q235"/>
    <mergeCell ref="R235:S235"/>
    <mergeCell ref="T235:U235"/>
    <mergeCell ref="V235:W235"/>
    <mergeCell ref="X235:Y235"/>
    <mergeCell ref="T228:U228"/>
    <mergeCell ref="V228:W228"/>
    <mergeCell ref="X228:Y228"/>
    <mergeCell ref="B234:T234"/>
    <mergeCell ref="B235:C235"/>
    <mergeCell ref="D235:E235"/>
    <mergeCell ref="F235:G235"/>
    <mergeCell ref="H235:I235"/>
    <mergeCell ref="J235:K235"/>
    <mergeCell ref="L235:M235"/>
    <mergeCell ref="B227:T227"/>
    <mergeCell ref="B228:C228"/>
    <mergeCell ref="D228:E228"/>
    <mergeCell ref="F228:G228"/>
    <mergeCell ref="H228:I228"/>
    <mergeCell ref="J228:K228"/>
    <mergeCell ref="L228:M228"/>
    <mergeCell ref="N228:O228"/>
    <mergeCell ref="P228:Q228"/>
    <mergeCell ref="R228:S228"/>
    <mergeCell ref="N221:O221"/>
    <mergeCell ref="P221:Q221"/>
    <mergeCell ref="R221:S221"/>
    <mergeCell ref="T221:U221"/>
    <mergeCell ref="V221:W221"/>
    <mergeCell ref="X221:Y221"/>
    <mergeCell ref="T214:U214"/>
    <mergeCell ref="V214:W214"/>
    <mergeCell ref="X214:Y214"/>
    <mergeCell ref="B220:T220"/>
    <mergeCell ref="B221:C221"/>
    <mergeCell ref="D221:E221"/>
    <mergeCell ref="F221:G221"/>
    <mergeCell ref="H221:I221"/>
    <mergeCell ref="J221:K221"/>
    <mergeCell ref="L221:M221"/>
    <mergeCell ref="B213:T213"/>
    <mergeCell ref="B214:C214"/>
    <mergeCell ref="D214:E214"/>
    <mergeCell ref="F214:G214"/>
    <mergeCell ref="H214:I214"/>
    <mergeCell ref="J214:K214"/>
    <mergeCell ref="L214:M214"/>
    <mergeCell ref="N214:O214"/>
    <mergeCell ref="P214:Q214"/>
    <mergeCell ref="R214:S214"/>
    <mergeCell ref="N207:O207"/>
    <mergeCell ref="P207:Q207"/>
    <mergeCell ref="R207:S207"/>
    <mergeCell ref="T207:U207"/>
    <mergeCell ref="V207:W207"/>
    <mergeCell ref="X207:Y207"/>
    <mergeCell ref="T200:U200"/>
    <mergeCell ref="V200:W200"/>
    <mergeCell ref="X200:Y200"/>
    <mergeCell ref="B206:T206"/>
    <mergeCell ref="B207:C207"/>
    <mergeCell ref="D207:E207"/>
    <mergeCell ref="F207:G207"/>
    <mergeCell ref="H207:I207"/>
    <mergeCell ref="J207:K207"/>
    <mergeCell ref="L207:M207"/>
    <mergeCell ref="B199:T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N193:O193"/>
    <mergeCell ref="P193:Q193"/>
    <mergeCell ref="R193:S193"/>
    <mergeCell ref="T193:U193"/>
    <mergeCell ref="V193:W193"/>
    <mergeCell ref="X193:Y193"/>
    <mergeCell ref="T186:U186"/>
    <mergeCell ref="V186:W186"/>
    <mergeCell ref="X186:Y186"/>
    <mergeCell ref="B192:T192"/>
    <mergeCell ref="B193:C193"/>
    <mergeCell ref="D193:E193"/>
    <mergeCell ref="F193:G193"/>
    <mergeCell ref="H193:I193"/>
    <mergeCell ref="J193:K193"/>
    <mergeCell ref="L193:M193"/>
    <mergeCell ref="B185:T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N179:O179"/>
    <mergeCell ref="P179:Q179"/>
    <mergeCell ref="R179:S179"/>
    <mergeCell ref="T179:U179"/>
    <mergeCell ref="V179:W179"/>
    <mergeCell ref="X179:Y179"/>
    <mergeCell ref="B179:C179"/>
    <mergeCell ref="D179:E179"/>
    <mergeCell ref="F179:G179"/>
    <mergeCell ref="H179:I179"/>
    <mergeCell ref="J179:K179"/>
    <mergeCell ref="L179:M179"/>
    <mergeCell ref="N172:O172"/>
    <mergeCell ref="P172:Q172"/>
    <mergeCell ref="R172:S172"/>
    <mergeCell ref="T172:U172"/>
    <mergeCell ref="V172:W172"/>
    <mergeCell ref="B178:T178"/>
    <mergeCell ref="R117:S117"/>
    <mergeCell ref="T117:U117"/>
    <mergeCell ref="V117:W117"/>
    <mergeCell ref="X117:Y117"/>
    <mergeCell ref="B171:T171"/>
    <mergeCell ref="B172:C172"/>
    <mergeCell ref="D172:E172"/>
    <mergeCell ref="F172:G172"/>
    <mergeCell ref="H172:I172"/>
    <mergeCell ref="J172:K172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72:Y172"/>
    <mergeCell ref="B270:C270"/>
    <mergeCell ref="D270:E270"/>
    <mergeCell ref="F270:G270"/>
    <mergeCell ref="H270:I270"/>
    <mergeCell ref="J270:K270"/>
    <mergeCell ref="L172:M172"/>
    <mergeCell ref="B290:T290"/>
    <mergeCell ref="P270:Q270"/>
    <mergeCell ref="R270:S270"/>
    <mergeCell ref="T270:U270"/>
    <mergeCell ref="V270:W270"/>
    <mergeCell ref="X270:Y270"/>
    <mergeCell ref="L270:M270"/>
    <mergeCell ref="N270:O270"/>
    <mergeCell ref="L277:M277"/>
    <mergeCell ref="N277:O277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  <mergeCell ref="B297:T297"/>
    <mergeCell ref="B298:C298"/>
    <mergeCell ref="D298:E298"/>
    <mergeCell ref="F298:G298"/>
    <mergeCell ref="H298:I298"/>
    <mergeCell ref="J298:K298"/>
    <mergeCell ref="L298:M298"/>
    <mergeCell ref="N298:O298"/>
    <mergeCell ref="P298:Q298"/>
    <mergeCell ref="R298:S298"/>
    <mergeCell ref="T298:U298"/>
    <mergeCell ref="V298:W298"/>
    <mergeCell ref="X298:Y2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8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60"/>
  <sheetViews>
    <sheetView view="pageBreakPreview" zoomScale="55" zoomScaleSheetLayoutView="55" zoomScalePageLayoutView="0" workbookViewId="0" topLeftCell="A1">
      <pane xSplit="23520" topLeftCell="BE1" activePane="topLeft" state="split"/>
      <selection pane="topLeft" activeCell="A43" sqref="A43"/>
      <selection pane="topRight" activeCell="BE1" sqref="BE1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0" width="11.28125" style="204" customWidth="1"/>
    <col min="41" max="43" width="14.57421875" style="204" customWidth="1"/>
    <col min="44" max="51" width="14.57421875" style="118" customWidth="1"/>
    <col min="52" max="53" width="14.8515625" style="118" customWidth="1"/>
    <col min="54" max="54" width="14.28125" style="118" customWidth="1"/>
    <col min="55" max="55" width="14.8515625" style="118" customWidth="1"/>
    <col min="56" max="56" width="13.8515625" style="118" customWidth="1"/>
    <col min="57" max="57" width="14.00390625" style="118" customWidth="1"/>
    <col min="58" max="58" width="14.421875" style="118" customWidth="1"/>
    <col min="59" max="59" width="13.8515625" style="118" customWidth="1"/>
    <col min="60" max="16384" width="9.140625" style="118" customWidth="1"/>
  </cols>
  <sheetData>
    <row r="1" ht="14.25">
      <c r="BG1" s="201"/>
    </row>
    <row r="2" spans="1:59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BG2" s="201"/>
    </row>
    <row r="3" spans="1:59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BF3" s="201"/>
      <c r="BG3" s="201"/>
    </row>
    <row r="4" spans="1:59" ht="15.75">
      <c r="A4" s="206"/>
      <c r="B4" s="256" t="s">
        <v>20</v>
      </c>
      <c r="C4" s="256"/>
      <c r="D4" s="256" t="s">
        <v>21</v>
      </c>
      <c r="E4" s="256"/>
      <c r="F4" s="255">
        <v>2003</v>
      </c>
      <c r="G4" s="255"/>
      <c r="H4" s="255">
        <v>2004</v>
      </c>
      <c r="I4" s="255"/>
      <c r="J4" s="255">
        <v>2005</v>
      </c>
      <c r="K4" s="255"/>
      <c r="L4" s="255">
        <v>2006</v>
      </c>
      <c r="M4" s="255"/>
      <c r="N4" s="255">
        <v>2007</v>
      </c>
      <c r="O4" s="255"/>
      <c r="P4" s="255">
        <v>2008</v>
      </c>
      <c r="Q4" s="255"/>
      <c r="R4" s="255">
        <v>2009</v>
      </c>
      <c r="S4" s="255"/>
      <c r="T4" s="255">
        <v>2010</v>
      </c>
      <c r="U4" s="255"/>
      <c r="V4" s="255">
        <v>2011</v>
      </c>
      <c r="W4" s="255"/>
      <c r="X4" s="255" t="s">
        <v>123</v>
      </c>
      <c r="Y4" s="255"/>
      <c r="Z4" s="255" t="s">
        <v>124</v>
      </c>
      <c r="AA4" s="255"/>
      <c r="AB4" s="255" t="s">
        <v>125</v>
      </c>
      <c r="AC4" s="255"/>
      <c r="AD4" s="255" t="s">
        <v>126</v>
      </c>
      <c r="AE4" s="255"/>
      <c r="AF4" s="255">
        <v>2016</v>
      </c>
      <c r="AG4" s="255"/>
      <c r="AH4" s="255">
        <v>2017</v>
      </c>
      <c r="AI4" s="255"/>
      <c r="AJ4" s="255">
        <v>2018</v>
      </c>
      <c r="AK4" s="255"/>
      <c r="AL4" s="255">
        <v>2019</v>
      </c>
      <c r="AM4" s="255"/>
      <c r="AN4" s="238">
        <v>2020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50">
        <v>2002</v>
      </c>
      <c r="AP5" s="50">
        <v>2003</v>
      </c>
      <c r="AQ5" s="50">
        <v>2004</v>
      </c>
      <c r="AR5" s="50">
        <v>2005</v>
      </c>
      <c r="AS5" s="50">
        <v>2006</v>
      </c>
      <c r="AT5" s="50">
        <v>2007</v>
      </c>
      <c r="AU5" s="50">
        <v>2008</v>
      </c>
      <c r="AV5" s="50">
        <v>2009</v>
      </c>
      <c r="AW5" s="50">
        <v>2010</v>
      </c>
      <c r="AX5" s="50">
        <v>2011</v>
      </c>
      <c r="AY5" s="50">
        <v>2012</v>
      </c>
      <c r="AZ5" s="50">
        <v>2013</v>
      </c>
      <c r="BA5" s="50">
        <v>2014</v>
      </c>
      <c r="BB5" s="50">
        <v>2015</v>
      </c>
      <c r="BC5" s="50">
        <v>2016</v>
      </c>
      <c r="BD5" s="50">
        <v>2017</v>
      </c>
      <c r="BE5" s="50">
        <v>2018</v>
      </c>
      <c r="BF5" s="50">
        <v>2019</v>
      </c>
      <c r="BG5" s="50">
        <v>2020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0"/>
      <c r="AP6" s="210"/>
      <c r="AQ6" s="210"/>
      <c r="BF6" s="201"/>
      <c r="BG6" s="201"/>
    </row>
    <row r="7" spans="1:59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66">
        <f>(E7-C7)/C7*100</f>
        <v>-13.253012048192748</v>
      </c>
      <c r="AP7" s="66">
        <f>(G7-E7)/E7*100</f>
        <v>18.699074074074044</v>
      </c>
      <c r="AQ7" s="66">
        <f>(I7-G7)/G7*100</f>
        <v>-15.027887203089026</v>
      </c>
      <c r="AR7" s="66">
        <f>(K7-I7)/I7*100</f>
        <v>-5.003488478839628</v>
      </c>
      <c r="AS7" s="66">
        <f>(M7-K7)/K7*100</f>
        <v>2.3659278099955645</v>
      </c>
      <c r="AT7" s="66">
        <f>(O7-M7)/M7*100</f>
        <v>-7.062880615414489</v>
      </c>
      <c r="AU7" s="66">
        <f>(Q7-O7)/O7*100</f>
        <v>4.85986436632159</v>
      </c>
      <c r="AV7" s="66">
        <f>(S7-Q7)/Q7*100</f>
        <v>-11.553665799581479</v>
      </c>
      <c r="AW7" s="66">
        <f>(U7-S7)/S7*100</f>
        <v>-4.939599105984849</v>
      </c>
      <c r="AX7" s="66">
        <f>(W7-U7)/U7*100</f>
        <v>0.3891575876659939</v>
      </c>
      <c r="AY7" s="66">
        <f aca="true" t="shared" si="0" ref="AY7:AY19">(Y7-W7)/W7*100</f>
        <v>0.7569737092141658</v>
      </c>
      <c r="AZ7" s="66">
        <f>(AA7-Y7)/Y7*100</f>
        <v>2.9999999999999956</v>
      </c>
      <c r="BA7" s="66">
        <f>(AC7-AA7)/AA7*100</f>
        <v>-0.647249190938509</v>
      </c>
      <c r="BB7" s="66">
        <f aca="true" t="shared" si="1" ref="BB7:BB12">(AE7-AC7)/AC7*100</f>
        <v>-7.4918566775244315</v>
      </c>
      <c r="BC7" s="66">
        <f aca="true" t="shared" si="2" ref="BC7:BD19">(AG7-AE7)/AE7*100</f>
        <v>2.4647887323943762</v>
      </c>
      <c r="BD7" s="66">
        <f t="shared" si="2"/>
        <v>21.64948453608246</v>
      </c>
      <c r="BE7" s="66">
        <f aca="true" t="shared" si="3" ref="BE7:BE19">(AK7-AI7)/AI7*100</f>
        <v>8.474576271186441</v>
      </c>
      <c r="BF7" s="66">
        <f aca="true" t="shared" si="4" ref="BF7:BF19">(AM7-AK7)/AK7*100</f>
        <v>3.1250000000000075</v>
      </c>
      <c r="BG7" s="66">
        <f>(AN7-AM7)/AM7*100</f>
        <v>1.5151515151515187</v>
      </c>
    </row>
    <row r="8" spans="1:59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66">
        <f aca="true" t="shared" si="5" ref="AO8:AO18">(E8-C8)/C8*100</f>
        <v>-0.6872852233677085</v>
      </c>
      <c r="AP8" s="66">
        <f aca="true" t="shared" si="6" ref="AP8:AP18">(G8-E8)/E8*100</f>
        <v>8.743944636678215</v>
      </c>
      <c r="AQ8" s="66">
        <f aca="true" t="shared" si="7" ref="AQ8:AQ18">(I8-G8)/G8*100</f>
        <v>-19.142775320584203</v>
      </c>
      <c r="AR8" s="66">
        <f aca="true" t="shared" si="8" ref="AR8:AR18">(K8-I8)/I8*100</f>
        <v>-7.61506434221401</v>
      </c>
      <c r="AS8" s="66">
        <f aca="true" t="shared" si="9" ref="AS8:AS18">(M8-K8)/K8*100</f>
        <v>-1.7228365250271505</v>
      </c>
      <c r="AT8" s="66">
        <f aca="true" t="shared" si="10" ref="AT8:AT18">(O8-M8)/M8*100</f>
        <v>-2.249517196206388</v>
      </c>
      <c r="AU8" s="66">
        <f aca="true" t="shared" si="11" ref="AU8:AU16">(Q8-O8)/O8*100</f>
        <v>5.458769480164212</v>
      </c>
      <c r="AV8" s="66">
        <f aca="true" t="shared" si="12" ref="AV8:AV18">(S8-Q8)/Q8*100</f>
        <v>-10.750514357100927</v>
      </c>
      <c r="AW8" s="66">
        <f aca="true" t="shared" si="13" ref="AW8:AW18">(U8-S8)/S8*100</f>
        <v>-6.440569844459594</v>
      </c>
      <c r="AX8" s="66">
        <f aca="true" t="shared" si="14" ref="AX8:AX15">(W8-U8)/U8*100</f>
        <v>8.792370159072794</v>
      </c>
      <c r="AY8" s="66">
        <f t="shared" si="0"/>
        <v>-12.503055959442595</v>
      </c>
      <c r="AZ8" s="66">
        <f>(AA8-Y8)/Y8*100</f>
        <v>-12.38390092879256</v>
      </c>
      <c r="BA8" s="66">
        <f aca="true" t="shared" si="15" ref="BA8:BA14">(AC8-AA8)/AA8*100</f>
        <v>10.60070671378092</v>
      </c>
      <c r="BB8" s="66">
        <f t="shared" si="1"/>
        <v>-1.2779552715655018</v>
      </c>
      <c r="BC8" s="66">
        <f t="shared" si="2"/>
        <v>21.682847896440137</v>
      </c>
      <c r="BD8" s="66">
        <f t="shared" si="2"/>
        <v>23.936170212765955</v>
      </c>
      <c r="BE8" s="66">
        <f t="shared" si="3"/>
        <v>13.09012875536481</v>
      </c>
      <c r="BF8" s="66">
        <f t="shared" si="4"/>
        <v>-0.5692599620493439</v>
      </c>
      <c r="BG8" s="66">
        <f>(AN8-AM8)/AM8*100</f>
        <v>-5.5343511450381655</v>
      </c>
    </row>
    <row r="9" spans="1:59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66">
        <f t="shared" si="5"/>
        <v>18.913480885311866</v>
      </c>
      <c r="AP9" s="66">
        <f t="shared" si="6"/>
        <v>-35.98646362098138</v>
      </c>
      <c r="AQ9" s="66">
        <f t="shared" si="7"/>
        <v>11.159864664833993</v>
      </c>
      <c r="AR9" s="66">
        <f t="shared" si="8"/>
        <v>13.189387454225518</v>
      </c>
      <c r="AS9" s="66">
        <f t="shared" si="9"/>
        <v>-18.287523924298117</v>
      </c>
      <c r="AT9" s="66">
        <f t="shared" si="10"/>
        <v>3.069749490444745</v>
      </c>
      <c r="AU9" s="66">
        <f t="shared" si="11"/>
        <v>-1.7248674746933974</v>
      </c>
      <c r="AV9" s="66">
        <f t="shared" si="12"/>
        <v>-14.794158061047208</v>
      </c>
      <c r="AW9" s="66">
        <f t="shared" si="13"/>
        <v>14.319268295000473</v>
      </c>
      <c r="AX9" s="66">
        <f t="shared" si="14"/>
        <v>1.338813026309837</v>
      </c>
      <c r="AY9" s="66">
        <f t="shared" si="0"/>
        <v>-5.921279688598284</v>
      </c>
      <c r="AZ9" s="66">
        <f aca="true" t="shared" si="16" ref="AZ9:AZ18">(AA9-Y9)/Y9*100</f>
        <v>5.577383534770533</v>
      </c>
      <c r="BA9" s="66">
        <f>(AC9-AA9)/AA9*100</f>
        <v>-14.393939393939394</v>
      </c>
      <c r="BB9" s="66">
        <f t="shared" si="1"/>
        <v>15.04424778761062</v>
      </c>
      <c r="BC9" s="66">
        <f t="shared" si="2"/>
        <v>24.46153846153847</v>
      </c>
      <c r="BD9" s="66">
        <f t="shared" si="2"/>
        <v>6.427688504326307</v>
      </c>
      <c r="BE9" s="66">
        <f t="shared" si="3"/>
        <v>27.75842044134728</v>
      </c>
      <c r="BF9" s="66">
        <f t="shared" si="4"/>
        <v>-12.181818181818187</v>
      </c>
      <c r="BG9" s="66">
        <f>(AN9-AM9)/AM9*100</f>
        <v>-73.49896480331265</v>
      </c>
    </row>
    <row r="10" spans="1:59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 t="s">
        <v>118</v>
      </c>
      <c r="AO10" s="66">
        <f t="shared" si="5"/>
        <v>-14.349276974416028</v>
      </c>
      <c r="AP10" s="66">
        <f t="shared" si="6"/>
        <v>-12.912987012987012</v>
      </c>
      <c r="AQ10" s="66">
        <f t="shared" si="7"/>
        <v>7.471255797306764</v>
      </c>
      <c r="AR10" s="66">
        <f t="shared" si="8"/>
        <v>-14.020493429725109</v>
      </c>
      <c r="AS10" s="66">
        <f t="shared" si="9"/>
        <v>20.16300379722682</v>
      </c>
      <c r="AT10" s="66">
        <f t="shared" si="10"/>
        <v>-2.7978915935835285</v>
      </c>
      <c r="AU10" s="66">
        <f t="shared" si="11"/>
        <v>-12.846774647434827</v>
      </c>
      <c r="AV10" s="66">
        <f t="shared" si="12"/>
        <v>-0.3109601528121102</v>
      </c>
      <c r="AW10" s="66">
        <f t="shared" si="13"/>
        <v>-17.119098847370577</v>
      </c>
      <c r="AX10" s="66">
        <f t="shared" si="14"/>
        <v>53.51762961309168</v>
      </c>
      <c r="AY10" s="66">
        <f t="shared" si="0"/>
        <v>-16.134225228719092</v>
      </c>
      <c r="AZ10" s="66">
        <f t="shared" si="16"/>
        <v>-3.700930579668137</v>
      </c>
      <c r="BA10" s="66">
        <f t="shared" si="15"/>
        <v>20.380434782608695</v>
      </c>
      <c r="BB10" s="66">
        <f t="shared" si="1"/>
        <v>-1.8058690744921038</v>
      </c>
      <c r="BC10" s="66">
        <f t="shared" si="2"/>
        <v>5.670498084291192</v>
      </c>
      <c r="BD10" s="66">
        <f t="shared" si="2"/>
        <v>37.49093546047859</v>
      </c>
      <c r="BE10" s="66">
        <f t="shared" si="3"/>
        <v>-4.3248945147679265</v>
      </c>
      <c r="BF10" s="66">
        <f t="shared" si="4"/>
        <v>2.8665931642778326</v>
      </c>
      <c r="BG10" s="66" t="s">
        <v>118</v>
      </c>
    </row>
    <row r="11" spans="1:59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 t="s">
        <v>118</v>
      </c>
      <c r="AO11" s="66">
        <f t="shared" si="5"/>
        <v>-14.090582314881386</v>
      </c>
      <c r="AP11" s="66">
        <f t="shared" si="6"/>
        <v>-22.579079497907948</v>
      </c>
      <c r="AQ11" s="66">
        <f t="shared" si="7"/>
        <v>7.52826477009879</v>
      </c>
      <c r="AR11" s="66">
        <f t="shared" si="8"/>
        <v>5.935084386277062</v>
      </c>
      <c r="AS11" s="66">
        <f t="shared" si="9"/>
        <v>6.144462241216677</v>
      </c>
      <c r="AT11" s="66">
        <f t="shared" si="10"/>
        <v>7.055206664651767</v>
      </c>
      <c r="AU11" s="66">
        <f t="shared" si="11"/>
        <v>-6.502622470114357</v>
      </c>
      <c r="AV11" s="66">
        <f t="shared" si="12"/>
        <v>-17.337428055234362</v>
      </c>
      <c r="AW11" s="66">
        <f t="shared" si="13"/>
        <v>4.190105379624676</v>
      </c>
      <c r="AX11" s="66">
        <f t="shared" si="14"/>
        <v>13.555602249190063</v>
      </c>
      <c r="AY11" s="66">
        <f t="shared" si="0"/>
        <v>14.542109468634262</v>
      </c>
      <c r="AZ11" s="66">
        <f>(AA11-Y11)/Y11*100</f>
        <v>-5.697510706322644</v>
      </c>
      <c r="BA11" s="66">
        <f t="shared" si="15"/>
        <v>10.885700148441366</v>
      </c>
      <c r="BB11" s="66">
        <f t="shared" si="1"/>
        <v>-3.1236055332440875</v>
      </c>
      <c r="BC11" s="66">
        <f t="shared" si="2"/>
        <v>12.713035467526485</v>
      </c>
      <c r="BD11" s="66">
        <f t="shared" si="2"/>
        <v>19.125459746628547</v>
      </c>
      <c r="BE11" s="66">
        <f t="shared" si="3"/>
        <v>1.097770154373924</v>
      </c>
      <c r="BF11" s="66">
        <f t="shared" si="4"/>
        <v>-5.802511028164224</v>
      </c>
      <c r="BG11" s="66" t="s">
        <v>118</v>
      </c>
    </row>
    <row r="12" spans="1:59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 t="s">
        <v>118</v>
      </c>
      <c r="AO12" s="66">
        <f t="shared" si="5"/>
        <v>-11.48792884371029</v>
      </c>
      <c r="AP12" s="66">
        <f t="shared" si="6"/>
        <v>-17.60863635711107</v>
      </c>
      <c r="AQ12" s="66">
        <f t="shared" si="7"/>
        <v>-4.779328489537055</v>
      </c>
      <c r="AR12" s="66">
        <f t="shared" si="8"/>
        <v>3.681299176578231</v>
      </c>
      <c r="AS12" s="66">
        <f t="shared" si="9"/>
        <v>3.8368166012287355</v>
      </c>
      <c r="AT12" s="66">
        <f t="shared" si="10"/>
        <v>3.1809471643393894</v>
      </c>
      <c r="AU12" s="66">
        <f t="shared" si="11"/>
        <v>10.66782930840983</v>
      </c>
      <c r="AV12" s="66">
        <f t="shared" si="12"/>
        <v>-23.616081496655873</v>
      </c>
      <c r="AW12" s="66">
        <f t="shared" si="13"/>
        <v>11.371260194531626</v>
      </c>
      <c r="AX12" s="66">
        <f t="shared" si="14"/>
        <v>12.630343386090276</v>
      </c>
      <c r="AY12" s="66">
        <f t="shared" si="0"/>
        <v>15.677180804450177</v>
      </c>
      <c r="AZ12" s="66">
        <f t="shared" si="16"/>
        <v>2.1003773406623614</v>
      </c>
      <c r="BA12" s="66">
        <f t="shared" si="15"/>
        <v>16.70515781370284</v>
      </c>
      <c r="BB12" s="66">
        <f t="shared" si="1"/>
        <v>-14.577836411609496</v>
      </c>
      <c r="BC12" s="66">
        <f t="shared" si="2"/>
        <v>16.216216216216218</v>
      </c>
      <c r="BD12" s="66">
        <f t="shared" si="2"/>
        <v>15.348837209302316</v>
      </c>
      <c r="BE12" s="66">
        <f t="shared" si="3"/>
        <v>3.024193548387097</v>
      </c>
      <c r="BF12" s="66">
        <f t="shared" si="4"/>
        <v>-2.0408163265306154</v>
      </c>
      <c r="BG12" s="66" t="s">
        <v>118</v>
      </c>
    </row>
    <row r="13" spans="1:59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/>
      <c r="AO13" s="66">
        <f t="shared" si="5"/>
        <v>-16.302400200016667</v>
      </c>
      <c r="AP13" s="66">
        <f t="shared" si="6"/>
        <v>-5.144816598832494</v>
      </c>
      <c r="AQ13" s="66">
        <f t="shared" si="7"/>
        <v>-11.362756611708532</v>
      </c>
      <c r="AR13" s="66">
        <f t="shared" si="8"/>
        <v>3.701345166543308</v>
      </c>
      <c r="AS13" s="66">
        <f t="shared" si="9"/>
        <v>10.645645687327416</v>
      </c>
      <c r="AT13" s="66">
        <f t="shared" si="10"/>
        <v>8.460670049983914</v>
      </c>
      <c r="AU13" s="66">
        <f t="shared" si="11"/>
        <v>-4.995678430334226</v>
      </c>
      <c r="AV13" s="66">
        <f t="shared" si="12"/>
        <v>-14.796648508406388</v>
      </c>
      <c r="AW13" s="66">
        <f t="shared" si="13"/>
        <v>-0.6151929229628006</v>
      </c>
      <c r="AX13" s="66">
        <f t="shared" si="14"/>
        <v>18.753933659713738</v>
      </c>
      <c r="AY13" s="66">
        <f t="shared" si="0"/>
        <v>9.874502669363576</v>
      </c>
      <c r="AZ13" s="66">
        <f t="shared" si="16"/>
        <v>12.288394168895604</v>
      </c>
      <c r="BA13" s="66">
        <f t="shared" si="15"/>
        <v>-5.138806851742479</v>
      </c>
      <c r="BB13" s="66">
        <f>(AE13-AC13)/AC13*100</f>
        <v>6.506849315068504</v>
      </c>
      <c r="BC13" s="66">
        <f t="shared" si="2"/>
        <v>17.56796258403974</v>
      </c>
      <c r="BD13" s="66">
        <f t="shared" si="2"/>
        <v>5.842864246643463</v>
      </c>
      <c r="BE13" s="66">
        <f t="shared" si="3"/>
        <v>0.21141649048626596</v>
      </c>
      <c r="BF13" s="66">
        <f t="shared" si="4"/>
        <v>-1.0782934833567797</v>
      </c>
      <c r="BG13" s="66"/>
    </row>
    <row r="14" spans="1:59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/>
      <c r="AO14" s="66">
        <f t="shared" si="5"/>
        <v>-24.978532396565182</v>
      </c>
      <c r="AP14" s="66">
        <f t="shared" si="6"/>
        <v>7.498504201243458</v>
      </c>
      <c r="AQ14" s="66">
        <f t="shared" si="7"/>
        <v>-10.402071460549088</v>
      </c>
      <c r="AR14" s="66">
        <f t="shared" si="8"/>
        <v>8.923734638757585</v>
      </c>
      <c r="AS14" s="66">
        <f t="shared" si="9"/>
        <v>-3.9140630835303405</v>
      </c>
      <c r="AT14" s="66">
        <f t="shared" si="10"/>
        <v>15.529582807617132</v>
      </c>
      <c r="AU14" s="66">
        <f t="shared" si="11"/>
        <v>-9.137571124791766</v>
      </c>
      <c r="AV14" s="66">
        <f t="shared" si="12"/>
        <v>-15.556082568670032</v>
      </c>
      <c r="AW14" s="66">
        <f t="shared" si="13"/>
        <v>2.6979630375616126</v>
      </c>
      <c r="AX14" s="66">
        <f t="shared" si="14"/>
        <v>10.744341473791161</v>
      </c>
      <c r="AY14" s="66">
        <f t="shared" si="0"/>
        <v>16.886705276464163</v>
      </c>
      <c r="AZ14" s="66">
        <f t="shared" si="16"/>
        <v>11.988799523173963</v>
      </c>
      <c r="BA14" s="66">
        <f t="shared" si="15"/>
        <v>-7.210300429184546</v>
      </c>
      <c r="BB14" s="66">
        <f>(AE14-AC14)/AC14*100</f>
        <v>10.54579093432007</v>
      </c>
      <c r="BC14" s="66">
        <f t="shared" si="2"/>
        <v>9.40027894002789</v>
      </c>
      <c r="BD14" s="66">
        <f t="shared" si="2"/>
        <v>8.00611932687405</v>
      </c>
      <c r="BE14" s="66">
        <f t="shared" si="3"/>
        <v>1.0859301227573102</v>
      </c>
      <c r="BF14" s="66">
        <f t="shared" si="4"/>
        <v>0.7940214852872569</v>
      </c>
      <c r="BG14" s="66"/>
    </row>
    <row r="15" spans="1:59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/>
      <c r="AO15" s="66">
        <f t="shared" si="5"/>
        <v>-10.740215541690292</v>
      </c>
      <c r="AP15" s="66">
        <f t="shared" si="6"/>
        <v>-14.781558796428687</v>
      </c>
      <c r="AQ15" s="66">
        <f t="shared" si="7"/>
        <v>5.291415617729508</v>
      </c>
      <c r="AR15" s="66">
        <f t="shared" si="8"/>
        <v>-2.3385022096317143</v>
      </c>
      <c r="AS15" s="66">
        <f t="shared" si="9"/>
        <v>2.1847658109281394</v>
      </c>
      <c r="AT15" s="66">
        <f t="shared" si="10"/>
        <v>9.255074473221278</v>
      </c>
      <c r="AU15" s="66">
        <f t="shared" si="11"/>
        <v>-5.949902040377706</v>
      </c>
      <c r="AV15" s="66">
        <f t="shared" si="12"/>
        <v>-19.05705211536969</v>
      </c>
      <c r="AW15" s="66">
        <f t="shared" si="13"/>
        <v>10.124764841057528</v>
      </c>
      <c r="AX15" s="66">
        <f t="shared" si="14"/>
        <v>6.925611128966458</v>
      </c>
      <c r="AY15" s="66">
        <f t="shared" si="0"/>
        <v>22.931454068671194</v>
      </c>
      <c r="AZ15" s="66">
        <f t="shared" si="16"/>
        <v>21.9191440786182</v>
      </c>
      <c r="BA15" s="66">
        <f>(AC15-AA15)/AA15*100</f>
        <v>-22.63723825693266</v>
      </c>
      <c r="BB15" s="66">
        <f>(AE15-AC15)/AC15*100</f>
        <v>17.446964155084142</v>
      </c>
      <c r="BC15" s="66">
        <f t="shared" si="2"/>
        <v>4.982871379632512</v>
      </c>
      <c r="BD15" s="66">
        <f t="shared" si="2"/>
        <v>10.056363097003855</v>
      </c>
      <c r="BE15" s="66">
        <f t="shared" si="3"/>
        <v>2.102425876010785</v>
      </c>
      <c r="BF15" s="66">
        <f t="shared" si="4"/>
        <v>-0.42238648363252973</v>
      </c>
      <c r="BG15" s="66"/>
    </row>
    <row r="16" spans="1:59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/>
      <c r="AO16" s="66">
        <f t="shared" si="5"/>
        <v>-1.6597542242703527</v>
      </c>
      <c r="AP16" s="66">
        <f t="shared" si="6"/>
        <v>-12.20097001694795</v>
      </c>
      <c r="AQ16" s="66">
        <f t="shared" si="7"/>
        <v>3.098285846446712</v>
      </c>
      <c r="AR16" s="66">
        <f t="shared" si="8"/>
        <v>3.947313201035376</v>
      </c>
      <c r="AS16" s="66">
        <f t="shared" si="9"/>
        <v>1.9788431346417141</v>
      </c>
      <c r="AT16" s="66">
        <f t="shared" si="10"/>
        <v>-1.7242700421668946</v>
      </c>
      <c r="AU16" s="66">
        <f t="shared" si="11"/>
        <v>-3.7283501322464128</v>
      </c>
      <c r="AV16" s="66">
        <f t="shared" si="12"/>
        <v>-21.31969603770069</v>
      </c>
      <c r="AW16" s="66">
        <f t="shared" si="13"/>
        <v>12.323072063246498</v>
      </c>
      <c r="AX16" s="66">
        <f>(W16-U16)/U16*100</f>
        <v>7.543020475733334</v>
      </c>
      <c r="AY16" s="66">
        <f t="shared" si="0"/>
        <v>12.058651169855965</v>
      </c>
      <c r="AZ16" s="66">
        <f t="shared" si="16"/>
        <v>16.5837989683066</v>
      </c>
      <c r="BA16" s="66">
        <f>(AC16-AA16)/AA16*100</f>
        <v>-11.962692619626926</v>
      </c>
      <c r="BB16" s="66">
        <f>(AE16-AC16)/AC16*100</f>
        <v>3.638876093965917</v>
      </c>
      <c r="BC16" s="66">
        <f t="shared" si="2"/>
        <v>18.22222222222222</v>
      </c>
      <c r="BD16" s="66">
        <f t="shared" si="2"/>
        <v>4.172932330827075</v>
      </c>
      <c r="BE16" s="66">
        <f t="shared" si="3"/>
        <v>6.026705160591839</v>
      </c>
      <c r="BF16" s="66">
        <f t="shared" si="4"/>
        <v>1.906058543226673</v>
      </c>
      <c r="BG16" s="66"/>
    </row>
    <row r="17" spans="1:59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/>
      <c r="AO17" s="66">
        <f t="shared" si="5"/>
        <v>5.344262295081979</v>
      </c>
      <c r="AP17" s="66">
        <f t="shared" si="6"/>
        <v>-5.327964519140996</v>
      </c>
      <c r="AQ17" s="66">
        <f t="shared" si="7"/>
        <v>-11.442602067024168</v>
      </c>
      <c r="AR17" s="66">
        <f t="shared" si="8"/>
        <v>0.012951276102075098</v>
      </c>
      <c r="AS17" s="66">
        <f t="shared" si="9"/>
        <v>-12.738663405588627</v>
      </c>
      <c r="AT17" s="66">
        <f t="shared" si="10"/>
        <v>5.455839152697108</v>
      </c>
      <c r="AU17" s="66">
        <f>(Q17-O17)/O17*100</f>
        <v>6.814525595614295</v>
      </c>
      <c r="AV17" s="66">
        <f t="shared" si="12"/>
        <v>-15.732394665424259</v>
      </c>
      <c r="AW17" s="66">
        <f t="shared" si="13"/>
        <v>2.3209770781943155</v>
      </c>
      <c r="AX17" s="66">
        <f>(W17-U17)/U17*100</f>
        <v>3.7463268670471885</v>
      </c>
      <c r="AY17" s="66">
        <f t="shared" si="0"/>
        <v>-2.9821625496954955</v>
      </c>
      <c r="AZ17" s="66">
        <f t="shared" si="16"/>
        <v>-5.773086441347732</v>
      </c>
      <c r="BA17" s="66">
        <f>(AC17-AA17)/AA17*100</f>
        <v>9.797297297297291</v>
      </c>
      <c r="BB17" s="66">
        <f>(AE17-AC17)/AC17*100</f>
        <v>26.000000000000007</v>
      </c>
      <c r="BC17" s="66">
        <f t="shared" si="2"/>
        <v>2.3199023199023094</v>
      </c>
      <c r="BD17" s="66">
        <f t="shared" si="2"/>
        <v>6.801909307875902</v>
      </c>
      <c r="BE17" s="66">
        <f t="shared" si="3"/>
        <v>2.681564245810062</v>
      </c>
      <c r="BF17" s="66">
        <f t="shared" si="4"/>
        <v>3.373231773667023</v>
      </c>
      <c r="BG17" s="66"/>
    </row>
    <row r="18" spans="1:59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/>
      <c r="AO18" s="66">
        <f t="shared" si="5"/>
        <v>22.780821917808222</v>
      </c>
      <c r="AP18" s="66">
        <f t="shared" si="6"/>
        <v>-8.286845922124279</v>
      </c>
      <c r="AQ18" s="66">
        <f t="shared" si="7"/>
        <v>-12.411423010249086</v>
      </c>
      <c r="AR18" s="66">
        <f t="shared" si="8"/>
        <v>5.332590277777768</v>
      </c>
      <c r="AS18" s="66">
        <f t="shared" si="9"/>
        <v>-5.200320176309259</v>
      </c>
      <c r="AT18" s="66">
        <f t="shared" si="10"/>
        <v>4.539222653078643</v>
      </c>
      <c r="AU18" s="66">
        <f>(Q18-O18)/O18*100</f>
        <v>0.42333772677733467</v>
      </c>
      <c r="AV18" s="66">
        <f t="shared" si="12"/>
        <v>-17.27304243257525</v>
      </c>
      <c r="AW18" s="66">
        <f t="shared" si="13"/>
        <v>-4.233729866277054</v>
      </c>
      <c r="AX18" s="66">
        <f>(W18-U18)/U18*100</f>
        <v>1.8988681085383012</v>
      </c>
      <c r="AY18" s="66">
        <f t="shared" si="0"/>
        <v>-0.1285295191340731</v>
      </c>
      <c r="AZ18" s="66">
        <f t="shared" si="16"/>
        <v>-9.59330231393429</v>
      </c>
      <c r="BA18" s="66">
        <f>(AC18-AA18)/AA18*100</f>
        <v>16.223404255319153</v>
      </c>
      <c r="BB18" s="66">
        <f>(AD18-AB18)/AB18*100</f>
        <v>20.36613272311213</v>
      </c>
      <c r="BC18" s="66">
        <f t="shared" si="2"/>
        <v>-3.2319391634981045</v>
      </c>
      <c r="BD18" s="66">
        <f t="shared" si="2"/>
        <v>9.626719056974471</v>
      </c>
      <c r="BE18" s="66">
        <f t="shared" si="3"/>
        <v>1.0752688172043037</v>
      </c>
      <c r="BF18" s="66">
        <f t="shared" si="4"/>
        <v>-3.1914893617021227</v>
      </c>
      <c r="BG18" s="66"/>
    </row>
    <row r="19" spans="1:59" s="10" customFormat="1" ht="15.75">
      <c r="A19" s="56" t="s">
        <v>50</v>
      </c>
      <c r="B19" s="57">
        <f aca="true" t="shared" si="17" ref="B19:L19">SUM(B7:B18)</f>
        <v>1271.544</v>
      </c>
      <c r="C19" s="57">
        <f>+B19/Index!$B$13</f>
        <v>2172.5619111732285</v>
      </c>
      <c r="D19" s="57">
        <f t="shared" si="17"/>
        <v>1132.532</v>
      </c>
      <c r="E19" s="57">
        <f>+D19/Index!$B$13</f>
        <v>1935.0458076046432</v>
      </c>
      <c r="F19" s="57">
        <f t="shared" si="17"/>
        <v>1015.043</v>
      </c>
      <c r="G19" s="57">
        <f>+F19/Index!$B$13</f>
        <v>1734.303932858798</v>
      </c>
      <c r="H19" s="57">
        <f t="shared" si="17"/>
        <v>982.3009999999999</v>
      </c>
      <c r="I19" s="57">
        <f>+H19/Index!$B$13</f>
        <v>1678.360904465259</v>
      </c>
      <c r="J19" s="57">
        <f t="shared" si="17"/>
        <v>1005.6773592000001</v>
      </c>
      <c r="K19" s="57">
        <f>+J19/Index!$B$13</f>
        <v>1718.3017854885065</v>
      </c>
      <c r="L19" s="57">
        <f t="shared" si="17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18" ref="P19:AF19">SUM(P7:P18)</f>
        <v>1049.2716203938219</v>
      </c>
      <c r="Q19" s="57">
        <f t="shared" si="18"/>
        <v>1792.787003</v>
      </c>
      <c r="R19" s="57">
        <f t="shared" si="18"/>
        <v>873.9582519591461</v>
      </c>
      <c r="S19" s="57">
        <f t="shared" si="18"/>
        <v>1493.246329</v>
      </c>
      <c r="T19" s="57">
        <f t="shared" si="18"/>
        <v>907.0581260611185</v>
      </c>
      <c r="U19" s="57">
        <f t="shared" si="18"/>
        <v>1549.8008216</v>
      </c>
      <c r="V19" s="57">
        <f t="shared" si="18"/>
        <v>1023.8231227845959</v>
      </c>
      <c r="W19" s="57">
        <f t="shared" si="18"/>
        <v>1749.3056633040178</v>
      </c>
      <c r="X19" s="57">
        <f t="shared" si="18"/>
        <v>1128.2061352772917</v>
      </c>
      <c r="Y19" s="57">
        <f t="shared" si="18"/>
        <v>1927.6546289042258</v>
      </c>
      <c r="Z19" s="58">
        <f t="shared" si="18"/>
        <v>1218.7745776</v>
      </c>
      <c r="AA19" s="58">
        <f t="shared" si="18"/>
        <v>2082.4</v>
      </c>
      <c r="AB19" s="58">
        <f t="shared" si="18"/>
        <v>1184.2434115999997</v>
      </c>
      <c r="AC19" s="58">
        <f t="shared" si="18"/>
        <v>2023.3999999999999</v>
      </c>
      <c r="AD19" s="58">
        <f t="shared" si="18"/>
        <v>1236.1572154</v>
      </c>
      <c r="AE19" s="58">
        <f t="shared" si="18"/>
        <v>2112.1</v>
      </c>
      <c r="AF19" s="58">
        <f t="shared" si="18"/>
        <v>1383.2365716</v>
      </c>
      <c r="AG19" s="58">
        <f aca="true" t="shared" si="19" ref="AG19:AM19">SUM(AG7:AG18)</f>
        <v>2363.4000000000005</v>
      </c>
      <c r="AH19" s="58">
        <f t="shared" si="19"/>
        <v>1544.5966133999996</v>
      </c>
      <c r="AI19" s="58">
        <f t="shared" si="19"/>
        <v>2639.1000000000004</v>
      </c>
      <c r="AJ19" s="58">
        <f t="shared" si="19"/>
        <v>1586.4437044000001</v>
      </c>
      <c r="AK19" s="58">
        <f t="shared" si="19"/>
        <v>2710.6000000000004</v>
      </c>
      <c r="AL19" s="58">
        <f t="shared" si="19"/>
        <v>23.1768504</v>
      </c>
      <c r="AM19" s="58">
        <f t="shared" si="19"/>
        <v>2682.9999999999995</v>
      </c>
      <c r="AN19" s="58"/>
      <c r="AO19" s="59">
        <f>(E19-C19)/C19*100</f>
        <v>-10.932535563063503</v>
      </c>
      <c r="AP19" s="59">
        <f>(G19-E19)/E19*100</f>
        <v>-10.374011506959615</v>
      </c>
      <c r="AQ19" s="59">
        <f>(I19-G19)/G19*100</f>
        <v>-3.2256761536210896</v>
      </c>
      <c r="AR19" s="59">
        <f>(K19-I19)/I19*100</f>
        <v>2.379755207416078</v>
      </c>
      <c r="AS19" s="59">
        <f>(M19-K19)/K19*100</f>
        <v>2.1503931258035958</v>
      </c>
      <c r="AT19" s="59">
        <f>(O19-M19)/M19*100</f>
        <v>5.8594417974539805</v>
      </c>
      <c r="AU19" s="59">
        <f>(Q19-O19)/O19*100</f>
        <v>-3.5150420860018294</v>
      </c>
      <c r="AV19" s="59">
        <f>(S19-Q19)/Q19*100</f>
        <v>-16.708101603746393</v>
      </c>
      <c r="AW19" s="59">
        <f>(U19-S19)/S19*100</f>
        <v>3.7873518589443655</v>
      </c>
      <c r="AX19" s="59">
        <f>(V19-T19)/T19*100</f>
        <v>12.872934310232903</v>
      </c>
      <c r="AY19" s="59">
        <f t="shared" si="0"/>
        <v>10.195414634589913</v>
      </c>
      <c r="AZ19" s="59">
        <f>(Z19-X19)/X19*100</f>
        <v>8.027650221955962</v>
      </c>
      <c r="BA19" s="59">
        <f>(AC19-AA19)/AA19*100</f>
        <v>-2.833269304648493</v>
      </c>
      <c r="BB19" s="59">
        <f>(AD19-AB19)/AB19*100</f>
        <v>4.383710586142165</v>
      </c>
      <c r="BC19" s="59">
        <f t="shared" si="2"/>
        <v>11.898110884901314</v>
      </c>
      <c r="BD19" s="59">
        <f t="shared" si="2"/>
        <v>11.665397308961639</v>
      </c>
      <c r="BE19" s="59">
        <f t="shared" si="3"/>
        <v>2.7092569436550336</v>
      </c>
      <c r="BF19" s="59">
        <f t="shared" si="4"/>
        <v>-1.0182247472884531</v>
      </c>
      <c r="BG19" s="59"/>
    </row>
    <row r="20" spans="1:59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9"/>
      <c r="AP20" s="59"/>
      <c r="AQ20" s="21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1"/>
      <c r="AP21" s="211"/>
      <c r="AQ21" s="21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BG22" s="201"/>
    </row>
    <row r="23" spans="1:59" ht="15">
      <c r="A23" s="51" t="s">
        <v>26</v>
      </c>
      <c r="B23" s="65">
        <f>B7</f>
        <v>24.9</v>
      </c>
      <c r="C23" s="65">
        <f aca="true" t="shared" si="20" ref="C23:AE23">C7</f>
        <v>42.54417589026678</v>
      </c>
      <c r="D23" s="65">
        <f t="shared" si="20"/>
        <v>21.6</v>
      </c>
      <c r="E23" s="65">
        <f t="shared" si="20"/>
        <v>36.90579113372541</v>
      </c>
      <c r="F23" s="65">
        <f t="shared" si="20"/>
        <v>25.639</v>
      </c>
      <c r="G23" s="65">
        <f t="shared" si="20"/>
        <v>43.806832355443774</v>
      </c>
      <c r="H23" s="65">
        <f t="shared" si="20"/>
        <v>21.786</v>
      </c>
      <c r="I23" s="65">
        <f t="shared" si="20"/>
        <v>37.223591001821376</v>
      </c>
      <c r="J23" s="65">
        <f t="shared" si="20"/>
        <v>20.69594</v>
      </c>
      <c r="K23" s="65">
        <f t="shared" si="20"/>
        <v>35.36111291463486</v>
      </c>
      <c r="L23" s="65">
        <f t="shared" si="20"/>
        <v>21.185591</v>
      </c>
      <c r="M23" s="65">
        <f t="shared" si="20"/>
        <v>36.19773131900614</v>
      </c>
      <c r="N23" s="65">
        <f t="shared" si="20"/>
        <v>19.689278</v>
      </c>
      <c r="O23" s="65">
        <f t="shared" si="20"/>
        <v>33.641128770456234</v>
      </c>
      <c r="P23" s="65">
        <f t="shared" si="20"/>
        <v>20.646150205507997</v>
      </c>
      <c r="Q23" s="65">
        <f t="shared" si="20"/>
        <v>35.276042</v>
      </c>
      <c r="R23" s="65">
        <f t="shared" si="20"/>
        <v>18.260763010284</v>
      </c>
      <c r="S23" s="65">
        <f t="shared" si="20"/>
        <v>31.200366</v>
      </c>
      <c r="T23" s="65">
        <f t="shared" si="20"/>
        <v>17.358754523882</v>
      </c>
      <c r="U23" s="65">
        <f t="shared" si="20"/>
        <v>29.659193</v>
      </c>
      <c r="V23" s="65">
        <f t="shared" si="20"/>
        <v>17.426307434235998</v>
      </c>
      <c r="W23" s="65">
        <f t="shared" si="20"/>
        <v>29.774614</v>
      </c>
      <c r="X23" s="65">
        <f>X7</f>
        <v>17.55822</v>
      </c>
      <c r="Y23" s="65">
        <f t="shared" si="20"/>
        <v>30</v>
      </c>
      <c r="Z23" s="65">
        <f t="shared" si="20"/>
        <v>18.084966599999998</v>
      </c>
      <c r="AA23" s="66">
        <f t="shared" si="20"/>
        <v>30.9</v>
      </c>
      <c r="AB23" s="65">
        <f t="shared" si="20"/>
        <v>17.9679118</v>
      </c>
      <c r="AC23" s="65">
        <f t="shared" si="20"/>
        <v>30.7</v>
      </c>
      <c r="AD23" s="65">
        <f t="shared" si="20"/>
        <v>16.6217816</v>
      </c>
      <c r="AE23" s="65">
        <f t="shared" si="20"/>
        <v>28.4</v>
      </c>
      <c r="AF23" s="65">
        <f aca="true" t="shared" si="21" ref="AF23:AN23">AF7</f>
        <v>17.0314734</v>
      </c>
      <c r="AG23" s="65">
        <f t="shared" si="21"/>
        <v>29.1</v>
      </c>
      <c r="AH23" s="65">
        <f t="shared" si="21"/>
        <v>20.718699599999997</v>
      </c>
      <c r="AI23" s="65">
        <f t="shared" si="21"/>
        <v>35.4</v>
      </c>
      <c r="AJ23" s="65">
        <f t="shared" si="21"/>
        <v>22.4745216</v>
      </c>
      <c r="AK23" s="65">
        <f t="shared" si="21"/>
        <v>38.4</v>
      </c>
      <c r="AL23" s="65">
        <f t="shared" si="21"/>
        <v>23.1768504</v>
      </c>
      <c r="AM23" s="65">
        <f t="shared" si="21"/>
        <v>39.6</v>
      </c>
      <c r="AN23" s="65">
        <f t="shared" si="21"/>
        <v>40.2</v>
      </c>
      <c r="AO23" s="66">
        <f>(E23-C23)/C23*100</f>
        <v>-13.253012048192748</v>
      </c>
      <c r="AP23" s="66">
        <f>(G23-E23)/E23*100</f>
        <v>18.699074074074044</v>
      </c>
      <c r="AQ23" s="66">
        <f>(I23-G23)/G23*100</f>
        <v>-15.027887203089026</v>
      </c>
      <c r="AR23" s="66">
        <f>(K23-I23)/I23*100</f>
        <v>-5.003488478839628</v>
      </c>
      <c r="AS23" s="66">
        <f>(M23-K23)/K23*100</f>
        <v>2.3659278099955645</v>
      </c>
      <c r="AT23" s="66">
        <f>(O23-M23)/M23*100</f>
        <v>-7.062880615414489</v>
      </c>
      <c r="AU23" s="66">
        <f>(Q23-O23)/O23*100</f>
        <v>4.85986436632159</v>
      </c>
      <c r="AV23" s="66">
        <f>(R23-P23)/P23*100</f>
        <v>-11.553665799581477</v>
      </c>
      <c r="AW23" s="66">
        <f aca="true" t="shared" si="22" ref="AW23:AW34">(U23-S23)/S23*100</f>
        <v>-4.939599105984849</v>
      </c>
      <c r="AX23" s="66">
        <f>(W23-U23)/U23*100</f>
        <v>0.3891575876659939</v>
      </c>
      <c r="AY23" s="66">
        <f>(Y23-W23)/W23*100</f>
        <v>0.7569737092141658</v>
      </c>
      <c r="AZ23" s="66">
        <f>(AA23-Y23)/Y23*100</f>
        <v>2.9999999999999956</v>
      </c>
      <c r="BA23" s="66">
        <f aca="true" t="shared" si="23" ref="BA23:BA33">(AC23-AA23)/AA23*100</f>
        <v>-0.647249190938509</v>
      </c>
      <c r="BB23" s="66">
        <f aca="true" t="shared" si="24" ref="BB23:BB33">(AE23-AC23)/AC23*100</f>
        <v>-7.4918566775244315</v>
      </c>
      <c r="BC23" s="66">
        <f aca="true" t="shared" si="25" ref="BC23:BC34">(AG23-AE23)/AE23*100</f>
        <v>2.4647887323943762</v>
      </c>
      <c r="BD23" s="66">
        <f aca="true" t="shared" si="26" ref="BD23:BE33">(AI23-AG23)/AG23*100</f>
        <v>21.649484536082465</v>
      </c>
      <c r="BE23" s="66">
        <f>(AJ23-AH23)/AH23*100</f>
        <v>8.474576271186452</v>
      </c>
      <c r="BF23" s="66">
        <f aca="true" t="shared" si="27" ref="BF23:BF30">(AM23-AK23)/AK23*100</f>
        <v>3.1250000000000075</v>
      </c>
      <c r="BG23" s="66">
        <f>(AN23-AM23)/AM23*100</f>
        <v>1.5151515151515187</v>
      </c>
    </row>
    <row r="24" spans="1:59" ht="15">
      <c r="A24" s="51" t="s">
        <v>40</v>
      </c>
      <c r="B24" s="65">
        <f aca="true" t="shared" si="28" ref="B24:B34">B23+B8</f>
        <v>54</v>
      </c>
      <c r="C24" s="13">
        <f>+B24/Index!$B$13</f>
        <v>92.26447783431351</v>
      </c>
      <c r="D24" s="65">
        <f aca="true" t="shared" si="29" ref="D24:D34">D23+D8</f>
        <v>50.5</v>
      </c>
      <c r="E24" s="13">
        <f>+D24/Index!$B$13</f>
        <v>86.28437278949689</v>
      </c>
      <c r="F24" s="65">
        <f aca="true" t="shared" si="30" ref="F24:F34">F23+F8</f>
        <v>57.066</v>
      </c>
      <c r="G24" s="13">
        <f>+F24/Index!$B$13</f>
        <v>97.50304985357286</v>
      </c>
      <c r="H24" s="65">
        <f aca="true" t="shared" si="31" ref="H24:H34">H23+H8</f>
        <v>47.197</v>
      </c>
      <c r="I24" s="13">
        <f>+H24/Index!$B$13</f>
        <v>80.64086222863139</v>
      </c>
      <c r="J24" s="65">
        <f aca="true" t="shared" si="32" ref="J24:J34">J23+J8</f>
        <v>44.171876</v>
      </c>
      <c r="K24" s="13">
        <f>+J24/Index!$B$13</f>
        <v>75.47213100188971</v>
      </c>
      <c r="L24" s="65">
        <f aca="true" t="shared" si="33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4" ref="P24:V24">(P8+P7)</f>
        <v>44.42972548288199</v>
      </c>
      <c r="Q24" s="13">
        <f t="shared" si="34"/>
        <v>75.91269299999999</v>
      </c>
      <c r="R24" s="13">
        <f t="shared" si="34"/>
        <v>39.487481612832</v>
      </c>
      <c r="S24" s="13">
        <f>(S8+S7)</f>
        <v>67.468368</v>
      </c>
      <c r="T24" s="13">
        <f t="shared" si="34"/>
        <v>37.218351489146</v>
      </c>
      <c r="U24" s="13">
        <f t="shared" si="34"/>
        <v>63.591329</v>
      </c>
      <c r="V24" s="13">
        <f t="shared" si="34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5" ref="AA24:AI24">AA8+AA7</f>
        <v>59.2</v>
      </c>
      <c r="AB24" s="66">
        <f t="shared" si="35"/>
        <v>36.286987999999994</v>
      </c>
      <c r="AC24" s="66">
        <f t="shared" si="35"/>
        <v>62</v>
      </c>
      <c r="AD24" s="66">
        <f t="shared" si="35"/>
        <v>34.70674819999999</v>
      </c>
      <c r="AE24" s="66">
        <f t="shared" si="35"/>
        <v>59.3</v>
      </c>
      <c r="AF24" s="66">
        <f>AF8+AF7</f>
        <v>39.0377758</v>
      </c>
      <c r="AG24" s="66">
        <f t="shared" si="35"/>
        <v>66.7</v>
      </c>
      <c r="AH24" s="66">
        <f t="shared" si="35"/>
        <v>47.992467999999995</v>
      </c>
      <c r="AI24" s="66">
        <f t="shared" si="35"/>
        <v>82</v>
      </c>
      <c r="AJ24" s="66">
        <f>AJ8+AJ7</f>
        <v>53.318461400000004</v>
      </c>
      <c r="AK24" s="66">
        <f>AK8+AK7</f>
        <v>91.1</v>
      </c>
      <c r="AL24" s="66">
        <f>AL8+AL7</f>
        <v>23.1768504</v>
      </c>
      <c r="AM24" s="66">
        <f>AM8+AM7</f>
        <v>92</v>
      </c>
      <c r="AN24" s="66">
        <f>AN8+AN7</f>
        <v>89.7</v>
      </c>
      <c r="AO24" s="66">
        <f aca="true" t="shared" si="36" ref="AO24:AO33">(E24-C24)/C24*100</f>
        <v>-6.481481481481491</v>
      </c>
      <c r="AP24" s="66">
        <f aca="true" t="shared" si="37" ref="AP24:AP33">(G24-E24)/E24*100</f>
        <v>13.001980198019808</v>
      </c>
      <c r="AQ24" s="66">
        <f aca="true" t="shared" si="38" ref="AQ24:AQ33">(I24-G24)/G24*100</f>
        <v>-17.29401044404723</v>
      </c>
      <c r="AR24" s="66">
        <f aca="true" t="shared" si="39" ref="AR24:AR33">(K24-I24)/I24*100</f>
        <v>-6.409568404771515</v>
      </c>
      <c r="AS24" s="66">
        <f aca="true" t="shared" si="40" ref="AS24:AS33">(M24-K24)/K24*100</f>
        <v>0.1928806465000638</v>
      </c>
      <c r="AT24" s="66">
        <f aca="true" t="shared" si="41" ref="AT24:AT33">(O24-M24)/M24*100</f>
        <v>-4.553601824580407</v>
      </c>
      <c r="AU24" s="66">
        <f aca="true" t="shared" si="42" ref="AU24:AV33">(Q24-O24)/O24*100</f>
        <v>5.17956688637437</v>
      </c>
      <c r="AV24" s="66">
        <f t="shared" si="42"/>
        <v>-11.123732627954574</v>
      </c>
      <c r="AW24" s="66">
        <f t="shared" si="22"/>
        <v>-5.74645439771123</v>
      </c>
      <c r="AX24" s="66">
        <f aca="true" t="shared" si="43" ref="AX24:AX33">(W24-U24)/U24*100</f>
        <v>4.873085762997659</v>
      </c>
      <c r="AY24" s="66">
        <f aca="true" t="shared" si="44" ref="AY24:AY33">(Y24-W24)/W24*100</f>
        <v>-6.582960801025779</v>
      </c>
      <c r="AZ24" s="66">
        <f aca="true" t="shared" si="45" ref="AZ24:AZ32">(AA24-Y24)/Y24*100</f>
        <v>-4.975922953451035</v>
      </c>
      <c r="BA24" s="66">
        <f t="shared" si="23"/>
        <v>4.7297297297297245</v>
      </c>
      <c r="BB24" s="66">
        <f t="shared" si="24"/>
        <v>-4.354838709677424</v>
      </c>
      <c r="BC24" s="66">
        <f t="shared" si="25"/>
        <v>12.478920741989892</v>
      </c>
      <c r="BD24" s="66">
        <f t="shared" si="26"/>
        <v>22.93853073463268</v>
      </c>
      <c r="BE24" s="66">
        <f t="shared" si="26"/>
        <v>11.097560975609776</v>
      </c>
      <c r="BF24" s="66">
        <f t="shared" si="27"/>
        <v>0.9879253567508295</v>
      </c>
      <c r="BG24" s="66">
        <f>(AN24-AM24)/AM24*100</f>
        <v>-2.499999999999997</v>
      </c>
    </row>
    <row r="25" spans="1:59" ht="15">
      <c r="A25" s="51" t="s">
        <v>41</v>
      </c>
      <c r="B25" s="65">
        <f t="shared" si="28"/>
        <v>103.7</v>
      </c>
      <c r="C25" s="13">
        <f>+B25/Index!$B$13</f>
        <v>177.18196947070948</v>
      </c>
      <c r="D25" s="65">
        <f t="shared" si="29"/>
        <v>109.6</v>
      </c>
      <c r="E25" s="13">
        <f>+D25/Index!$B$13</f>
        <v>187.2627179748289</v>
      </c>
      <c r="F25" s="65">
        <f t="shared" si="30"/>
        <v>94.898</v>
      </c>
      <c r="G25" s="13">
        <f>+F25/Index!$B$13</f>
        <v>162.14285958371636</v>
      </c>
      <c r="H25" s="65">
        <f t="shared" si="31"/>
        <v>89.251</v>
      </c>
      <c r="I25" s="13">
        <f>+H25/Index!$B$13</f>
        <v>152.49438724426508</v>
      </c>
      <c r="J25" s="65">
        <f t="shared" si="32"/>
        <v>91.77254099999999</v>
      </c>
      <c r="K25" s="13">
        <f>+J25/Index!$B$13</f>
        <v>156.80269583135419</v>
      </c>
      <c r="L25" s="65">
        <f t="shared" si="33"/>
        <v>83.15275700000001</v>
      </c>
      <c r="M25" s="13">
        <f>+L25/Index!$B$13</f>
        <v>142.07492046460294</v>
      </c>
      <c r="N25" s="65">
        <f aca="true" t="shared" si="46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7" ref="U25:Z25">(U9+U8+U7)</f>
        <v>129.161426</v>
      </c>
      <c r="V25" s="13">
        <f t="shared" si="47"/>
        <v>77.922295847278</v>
      </c>
      <c r="W25" s="13">
        <f t="shared" si="47"/>
        <v>133.138147</v>
      </c>
      <c r="X25" s="13">
        <f t="shared" si="47"/>
        <v>73.05003117574802</v>
      </c>
      <c r="Y25" s="13">
        <f t="shared" si="47"/>
        <v>124.81338855945768</v>
      </c>
      <c r="Z25" s="13">
        <f t="shared" si="47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48" ref="AD25:AI25">AD9+AD8+AD7</f>
        <v>72.7495582</v>
      </c>
      <c r="AE25" s="66">
        <f t="shared" si="48"/>
        <v>124.30000000000001</v>
      </c>
      <c r="AF25" s="66">
        <f t="shared" si="48"/>
        <v>86.38644239999999</v>
      </c>
      <c r="AG25" s="66">
        <f t="shared" si="48"/>
        <v>147.6</v>
      </c>
      <c r="AH25" s="66">
        <f t="shared" si="48"/>
        <v>98.38455939999999</v>
      </c>
      <c r="AI25" s="66">
        <f t="shared" si="48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 t="shared" si="36"/>
        <v>5.689488910318211</v>
      </c>
      <c r="AP25" s="66">
        <f t="shared" si="37"/>
        <v>-13.414233576642332</v>
      </c>
      <c r="AQ25" s="66">
        <f t="shared" si="38"/>
        <v>-5.950599591139966</v>
      </c>
      <c r="AR25" s="66">
        <f t="shared" si="39"/>
        <v>2.8252243672339654</v>
      </c>
      <c r="AS25" s="66">
        <f t="shared" si="40"/>
        <v>-9.39255239756298</v>
      </c>
      <c r="AT25" s="66">
        <f t="shared" si="41"/>
        <v>-0.9752809214803528</v>
      </c>
      <c r="AU25" s="66">
        <f t="shared" si="42"/>
        <v>1.804830426804176</v>
      </c>
      <c r="AV25" s="66">
        <v>-12.8</v>
      </c>
      <c r="AW25" s="66">
        <f t="shared" si="22"/>
        <v>3.473703497261206</v>
      </c>
      <c r="AX25" s="66">
        <f t="shared" si="43"/>
        <v>3.078876660900289</v>
      </c>
      <c r="AY25" s="66">
        <f t="shared" si="44"/>
        <v>-6.25272217476658</v>
      </c>
      <c r="AZ25" s="66">
        <f t="shared" si="45"/>
        <v>0.3097515779392043</v>
      </c>
      <c r="BA25" s="66">
        <f t="shared" si="23"/>
        <v>-5.351437699680503</v>
      </c>
      <c r="BB25" s="66">
        <f t="shared" si="24"/>
        <v>4.894514767932499</v>
      </c>
      <c r="BC25" s="66">
        <f t="shared" si="25"/>
        <v>18.74497184231696</v>
      </c>
      <c r="BD25" s="66">
        <f t="shared" si="26"/>
        <v>13.88888888888889</v>
      </c>
      <c r="BE25" s="66">
        <f t="shared" si="26"/>
        <v>19.631171921475328</v>
      </c>
      <c r="BF25" s="66">
        <f t="shared" si="27"/>
        <v>-6.215813028344107</v>
      </c>
      <c r="BG25" s="66">
        <f>(AN25-AM25)/AM25*100</f>
        <v>-38.86532343584305</v>
      </c>
    </row>
    <row r="26" spans="1:59" ht="15">
      <c r="A26" s="51" t="s">
        <v>42</v>
      </c>
      <c r="B26" s="65">
        <f t="shared" si="28"/>
        <v>193.60000000000002</v>
      </c>
      <c r="C26" s="13">
        <f>+B26/Index!$B$13</f>
        <v>330.7852390504277</v>
      </c>
      <c r="D26" s="65">
        <f t="shared" si="29"/>
        <v>186.6</v>
      </c>
      <c r="E26" s="13">
        <f>+D26/Index!$B$13</f>
        <v>318.82502896079444</v>
      </c>
      <c r="F26" s="65">
        <f t="shared" si="30"/>
        <v>161.95499999999998</v>
      </c>
      <c r="G26" s="13">
        <f>+F26/Index!$B$13</f>
        <v>276.7165464380786</v>
      </c>
      <c r="H26" s="65">
        <f t="shared" si="31"/>
        <v>161.31799999999998</v>
      </c>
      <c r="I26" s="13">
        <f>+H26/Index!$B$13</f>
        <v>275.62816731992194</v>
      </c>
      <c r="J26" s="65">
        <f t="shared" si="32"/>
        <v>153.735392</v>
      </c>
      <c r="K26" s="13">
        <f>+J26/Index!$B$13</f>
        <v>262.67251236173144</v>
      </c>
      <c r="L26" s="65">
        <f t="shared" si="33"/>
        <v>157.60918</v>
      </c>
      <c r="M26" s="13">
        <f>+L26/Index!$B$13</f>
        <v>269.2912721221172</v>
      </c>
      <c r="N26" s="65">
        <f t="shared" si="46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9" ref="T26:Y26">(T10+T9+T8+T7)</f>
        <v>127.70987880254201</v>
      </c>
      <c r="U26" s="13">
        <f t="shared" si="49"/>
        <v>218.20528299999998</v>
      </c>
      <c r="V26" s="13">
        <f t="shared" si="49"/>
        <v>157.92809197511514</v>
      </c>
      <c r="W26" s="13">
        <f t="shared" si="49"/>
        <v>269.836165582471</v>
      </c>
      <c r="X26" s="13">
        <f t="shared" si="49"/>
        <v>140.1475119602901</v>
      </c>
      <c r="Y26" s="13">
        <f t="shared" si="49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0" ref="AF26:AM26">AF7+AF10+AF9+AF8</f>
        <v>167.095727</v>
      </c>
      <c r="AG26" s="66">
        <f t="shared" si="50"/>
        <v>285.5</v>
      </c>
      <c r="AH26" s="66">
        <f t="shared" si="50"/>
        <v>209.35250979999998</v>
      </c>
      <c r="AI26" s="66">
        <f t="shared" si="50"/>
        <v>357.70000000000005</v>
      </c>
      <c r="AJ26" s="66">
        <f t="shared" si="50"/>
        <v>223.867305</v>
      </c>
      <c r="AK26" s="66">
        <f t="shared" si="50"/>
        <v>382.5</v>
      </c>
      <c r="AL26" s="66">
        <f t="shared" si="50"/>
        <v>23.1768504</v>
      </c>
      <c r="AM26" s="66">
        <f t="shared" si="50"/>
        <v>375.19999999999993</v>
      </c>
      <c r="AN26" s="66" t="s">
        <v>118</v>
      </c>
      <c r="AO26" s="66">
        <f t="shared" si="36"/>
        <v>-3.615702479338857</v>
      </c>
      <c r="AP26" s="66">
        <f t="shared" si="37"/>
        <v>-13.207395498392282</v>
      </c>
      <c r="AQ26" s="66">
        <f t="shared" si="38"/>
        <v>-0.39331913185761985</v>
      </c>
      <c r="AR26" s="66">
        <f t="shared" si="39"/>
        <v>-4.700410369580575</v>
      </c>
      <c r="AS26" s="66">
        <f t="shared" si="40"/>
        <v>2.519776317999716</v>
      </c>
      <c r="AT26" s="66">
        <f t="shared" si="41"/>
        <v>-1.8193077171684637</v>
      </c>
      <c r="AU26" s="66">
        <f t="shared" si="42"/>
        <v>-5.0653939765065985</v>
      </c>
      <c r="AV26" s="66">
        <f t="shared" si="42"/>
        <v>-7.4654544083880126</v>
      </c>
      <c r="AW26" s="66">
        <f t="shared" si="22"/>
        <v>-6.051804217854123</v>
      </c>
      <c r="AX26" s="66">
        <f t="shared" si="43"/>
        <v>23.661609779847083</v>
      </c>
      <c r="AY26" s="66">
        <f t="shared" si="44"/>
        <v>-11.25865562766802</v>
      </c>
      <c r="AZ26" s="66">
        <f t="shared" si="45"/>
        <v>-1.6104157174974174</v>
      </c>
      <c r="BA26" s="66">
        <f t="shared" si="23"/>
        <v>6.706281833616291</v>
      </c>
      <c r="BB26" s="66">
        <f t="shared" si="24"/>
        <v>1.3524264120922855</v>
      </c>
      <c r="BC26" s="66">
        <f t="shared" si="25"/>
        <v>12.048665620094187</v>
      </c>
      <c r="BD26" s="66">
        <f t="shared" si="26"/>
        <v>25.2889667250438</v>
      </c>
      <c r="BE26" s="66">
        <f t="shared" si="26"/>
        <v>6.933184232597153</v>
      </c>
      <c r="BF26" s="66">
        <f t="shared" si="27"/>
        <v>-1.9084967320261617</v>
      </c>
      <c r="BG26" s="66" t="s">
        <v>118</v>
      </c>
    </row>
    <row r="27" spans="1:59" ht="15">
      <c r="A27" s="51" t="s">
        <v>43</v>
      </c>
      <c r="B27" s="65">
        <f t="shared" si="28"/>
        <v>332.70000000000005</v>
      </c>
      <c r="C27" s="13">
        <f>+B27/Index!$B$13</f>
        <v>568.4516995458539</v>
      </c>
      <c r="D27" s="65">
        <f t="shared" si="29"/>
        <v>306.1</v>
      </c>
      <c r="E27" s="13">
        <f>+D27/Index!$B$13</f>
        <v>523.0029012052476</v>
      </c>
      <c r="F27" s="65">
        <f t="shared" si="30"/>
        <v>254.47299999999998</v>
      </c>
      <c r="G27" s="13">
        <f>+F27/Index!$B$13</f>
        <v>434.79293459131964</v>
      </c>
      <c r="H27" s="65">
        <f t="shared" si="31"/>
        <v>260.801</v>
      </c>
      <c r="I27" s="13">
        <f>+H27/Index!$B$13</f>
        <v>445.6049645123481</v>
      </c>
      <c r="J27" s="65">
        <f t="shared" si="32"/>
        <v>259.122792</v>
      </c>
      <c r="K27" s="13">
        <f>+J27/Index!$B$13</f>
        <v>442.73757590461906</v>
      </c>
      <c r="L27" s="65">
        <f t="shared" si="33"/>
        <v>269.47206900000003</v>
      </c>
      <c r="M27" s="13">
        <f>+L27/Index!$B$13</f>
        <v>460.4203655040204</v>
      </c>
      <c r="N27" s="65">
        <f t="shared" si="46"/>
        <v>274.5417840252941</v>
      </c>
      <c r="O27" s="13">
        <f>+N27/Index!$B$13</f>
        <v>469.08248790360426</v>
      </c>
      <c r="P27" s="13">
        <f aca="true" t="shared" si="51" ref="P27:V27">(P7+P8+P11+P10+P9)</f>
        <v>258.87133142282</v>
      </c>
      <c r="Q27" s="13">
        <f t="shared" si="51"/>
        <v>442.30793000000006</v>
      </c>
      <c r="R27" s="13">
        <f t="shared" si="51"/>
        <v>228.49197568600596</v>
      </c>
      <c r="S27" s="13">
        <f>(S7+S8+S11+S10+S9)</f>
        <v>390.40171899999996</v>
      </c>
      <c r="T27" s="13">
        <f t="shared" si="51"/>
        <v>224.143537940328</v>
      </c>
      <c r="U27" s="13">
        <f t="shared" si="51"/>
        <v>382.97197200000005</v>
      </c>
      <c r="V27" s="13">
        <f t="shared" si="51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2" ref="AA27:AI27">AA11+AA10+AA9+AA8+AA7</f>
        <v>437.7</v>
      </c>
      <c r="AB27" s="65">
        <f t="shared" si="52"/>
        <v>278.297787</v>
      </c>
      <c r="AC27" s="65">
        <f t="shared" si="52"/>
        <v>475.5</v>
      </c>
      <c r="AD27" s="65">
        <f t="shared" si="52"/>
        <v>276.1908006</v>
      </c>
      <c r="AE27" s="65">
        <f t="shared" si="52"/>
        <v>471.9</v>
      </c>
      <c r="AF27" s="65">
        <f>AF11+AF10+AF9+AF8+AF7</f>
        <v>310.31227479999995</v>
      </c>
      <c r="AG27" s="65">
        <f t="shared" si="52"/>
        <v>530.2</v>
      </c>
      <c r="AH27" s="65">
        <f t="shared" si="52"/>
        <v>379.95988079999995</v>
      </c>
      <c r="AI27" s="65">
        <f t="shared" si="52"/>
        <v>649.2</v>
      </c>
      <c r="AJ27" s="65">
        <f>AJ11+AJ10+AJ9+AJ8+AJ7</f>
        <v>396.34755279999996</v>
      </c>
      <c r="AK27" s="65">
        <f>AK11+AK10+AK9+AK8+AK7</f>
        <v>677.2</v>
      </c>
      <c r="AL27" s="65">
        <f>AL11+AL10+AL9+AL8+AL7</f>
        <v>23.1768504</v>
      </c>
      <c r="AM27" s="65">
        <f>AM11+AM10+AM9+AM8+AM7</f>
        <v>652.8000000000001</v>
      </c>
      <c r="AN27" s="65" t="s">
        <v>118</v>
      </c>
      <c r="AO27" s="66">
        <f t="shared" si="36"/>
        <v>-7.995190862639023</v>
      </c>
      <c r="AP27" s="66">
        <f t="shared" si="37"/>
        <v>-16.866056844168583</v>
      </c>
      <c r="AQ27" s="66">
        <f t="shared" si="38"/>
        <v>2.4867078236197977</v>
      </c>
      <c r="AR27" s="66">
        <f t="shared" si="39"/>
        <v>-0.6434821952369807</v>
      </c>
      <c r="AS27" s="66">
        <f t="shared" si="40"/>
        <v>3.9939663045927785</v>
      </c>
      <c r="AT27" s="66">
        <f t="shared" si="41"/>
        <v>1.8813508368817362</v>
      </c>
      <c r="AU27" s="66">
        <f t="shared" si="42"/>
        <v>-5.707857060122512</v>
      </c>
      <c r="AV27" s="66">
        <v>-11.7</v>
      </c>
      <c r="AW27" s="66">
        <f t="shared" si="22"/>
        <v>-1.9031030444822163</v>
      </c>
      <c r="AX27" s="66">
        <f t="shared" si="43"/>
        <v>19.3136848099346</v>
      </c>
      <c r="AY27" s="66">
        <f t="shared" si="44"/>
        <v>-0.6940493880470715</v>
      </c>
      <c r="AZ27" s="66">
        <f t="shared" si="45"/>
        <v>-3.5407181830650827</v>
      </c>
      <c r="BA27" s="66">
        <f t="shared" si="23"/>
        <v>8.63605209047293</v>
      </c>
      <c r="BB27" s="66">
        <f t="shared" si="24"/>
        <v>-0.757097791798112</v>
      </c>
      <c r="BC27" s="66">
        <f t="shared" si="25"/>
        <v>12.35431235431237</v>
      </c>
      <c r="BD27" s="66">
        <f t="shared" si="26"/>
        <v>22.444360618634477</v>
      </c>
      <c r="BE27" s="66">
        <f t="shared" si="26"/>
        <v>4.313000616142948</v>
      </c>
      <c r="BF27" s="66">
        <f t="shared" si="27"/>
        <v>-3.6030714707619573</v>
      </c>
      <c r="BG27" s="66" t="s">
        <v>118</v>
      </c>
    </row>
    <row r="28" spans="1:59" ht="15">
      <c r="A28" s="51" t="s">
        <v>44</v>
      </c>
      <c r="B28" s="65">
        <f t="shared" si="28"/>
        <v>490.1</v>
      </c>
      <c r="C28" s="13">
        <f>+B28/Index!$B$13</f>
        <v>837.3855664184639</v>
      </c>
      <c r="D28" s="65">
        <f t="shared" si="29"/>
        <v>445.418</v>
      </c>
      <c r="E28" s="13">
        <f>+D28/Index!$B$13</f>
        <v>761.0418368148936</v>
      </c>
      <c r="F28" s="65">
        <f t="shared" si="30"/>
        <v>369.259</v>
      </c>
      <c r="G28" s="13">
        <f>+F28/Index!$B$13</f>
        <v>630.9164596411255</v>
      </c>
      <c r="H28" s="65">
        <f t="shared" si="31"/>
        <v>370.101</v>
      </c>
      <c r="I28" s="13">
        <f>+H28/Index!$B$13</f>
        <v>632.3551020547642</v>
      </c>
      <c r="J28" s="65">
        <f t="shared" si="32"/>
        <v>372.446452</v>
      </c>
      <c r="K28" s="13">
        <f>+J28/Index!$B$13</f>
        <v>636.3625447226428</v>
      </c>
      <c r="L28" s="65">
        <f t="shared" si="33"/>
        <v>387.14375000000007</v>
      </c>
      <c r="M28" s="13">
        <f>+L28/Index!$B$13</f>
        <v>661.4743692697781</v>
      </c>
      <c r="N28" s="65">
        <f t="shared" si="46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3" ref="T28:Y28">(T8+T9+T12+T11+T10+T7)</f>
        <v>338.4492483713664</v>
      </c>
      <c r="U28" s="13">
        <f t="shared" si="53"/>
        <v>578.2748736</v>
      </c>
      <c r="V28" s="13">
        <f t="shared" si="53"/>
        <v>396.17682854834766</v>
      </c>
      <c r="W28" s="13">
        <f t="shared" si="53"/>
        <v>676.9083002975491</v>
      </c>
      <c r="X28" s="13">
        <f t="shared" si="53"/>
        <v>414.5039645292597</v>
      </c>
      <c r="Y28" s="13">
        <f t="shared" si="53"/>
        <v>708.2220712508324</v>
      </c>
      <c r="Z28" s="13">
        <f>(Z8+Z9+Z12+Z11+Z10+Z7)</f>
        <v>408.22861499999993</v>
      </c>
      <c r="AA28" s="65">
        <f aca="true" t="shared" si="54" ref="AA28:AI28">AA12+AA11+AA10+AA9+AA8+AA7</f>
        <v>697.4999999999999</v>
      </c>
      <c r="AB28" s="65">
        <f t="shared" si="54"/>
        <v>455.7528638</v>
      </c>
      <c r="AC28" s="65">
        <f t="shared" si="54"/>
        <v>778.6999999999999</v>
      </c>
      <c r="AD28" s="65">
        <f t="shared" si="54"/>
        <v>427.7767665999999</v>
      </c>
      <c r="AE28" s="65">
        <f t="shared" si="54"/>
        <v>730.9</v>
      </c>
      <c r="AF28" s="65">
        <f>AF12+AF11+AF10+AF9+AF8+AF7</f>
        <v>486.4797487999999</v>
      </c>
      <c r="AG28" s="65">
        <f t="shared" si="54"/>
        <v>831.2</v>
      </c>
      <c r="AH28" s="65">
        <f t="shared" si="54"/>
        <v>583.1670136</v>
      </c>
      <c r="AI28" s="65">
        <f t="shared" si="54"/>
        <v>996.4000000000001</v>
      </c>
      <c r="AJ28" s="65">
        <f>AJ12+AJ11+AJ10+AJ9+AJ8+AJ7</f>
        <v>605.7000626</v>
      </c>
      <c r="AK28" s="65">
        <f>AK12+AK11+AK10+AK9+AK8+AK7</f>
        <v>1034.9</v>
      </c>
      <c r="AL28" s="65">
        <f>AL12+AL11+AL10+AL9+AL8+AL7</f>
        <v>23.1768504</v>
      </c>
      <c r="AM28" s="65">
        <f>AM12+AM11+AM10+AM9+AM8+AM7</f>
        <v>1003.2</v>
      </c>
      <c r="AN28" s="65" t="s">
        <v>118</v>
      </c>
      <c r="AO28" s="66">
        <f t="shared" si="36"/>
        <v>-9.116914915323402</v>
      </c>
      <c r="AP28" s="66">
        <f t="shared" si="37"/>
        <v>-17.09832112757005</v>
      </c>
      <c r="AQ28" s="66">
        <f t="shared" si="38"/>
        <v>0.22802423231390073</v>
      </c>
      <c r="AR28" s="66">
        <f t="shared" si="39"/>
        <v>0.63373295397743</v>
      </c>
      <c r="AS28" s="66">
        <f t="shared" si="40"/>
        <v>3.946150626775212</v>
      </c>
      <c r="AT28" s="66">
        <f t="shared" si="41"/>
        <v>2.272549673162474</v>
      </c>
      <c r="AU28" s="66">
        <f t="shared" si="42"/>
        <v>-0.6827717843685231</v>
      </c>
      <c r="AV28" s="66">
        <f t="shared" si="42"/>
        <v>-15.794895047536423</v>
      </c>
      <c r="AW28" s="66">
        <f t="shared" si="22"/>
        <v>2.2113692586750715</v>
      </c>
      <c r="AX28" s="66">
        <f t="shared" si="43"/>
        <v>17.05649531052859</v>
      </c>
      <c r="AY28" s="66">
        <f t="shared" si="44"/>
        <v>4.625998963156266</v>
      </c>
      <c r="AZ28" s="66">
        <f t="shared" si="45"/>
        <v>-1.5139419803587384</v>
      </c>
      <c r="BA28" s="66">
        <f t="shared" si="23"/>
        <v>11.641577060931908</v>
      </c>
      <c r="BB28" s="66">
        <f t="shared" si="24"/>
        <v>-6.138435854629505</v>
      </c>
      <c r="BC28" s="66">
        <f t="shared" si="25"/>
        <v>13.722807497605702</v>
      </c>
      <c r="BD28" s="66">
        <f t="shared" si="26"/>
        <v>19.874879692011554</v>
      </c>
      <c r="BE28" s="66">
        <f t="shared" si="26"/>
        <v>3.863910076274589</v>
      </c>
      <c r="BF28" s="66">
        <f t="shared" si="27"/>
        <v>-3.0630978838535166</v>
      </c>
      <c r="BG28" s="66" t="s">
        <v>118</v>
      </c>
    </row>
    <row r="29" spans="1:59" ht="15">
      <c r="A29" s="51" t="s">
        <v>45</v>
      </c>
      <c r="B29" s="65">
        <f t="shared" si="28"/>
        <v>682.0840000000001</v>
      </c>
      <c r="C29" s="13">
        <f>+B29/Index!$B$13</f>
        <v>1165.4097055396278</v>
      </c>
      <c r="D29" s="65">
        <f t="shared" si="29"/>
        <v>606.104</v>
      </c>
      <c r="E29" s="13">
        <f>+D29/Index!$B$13</f>
        <v>1035.590168023866</v>
      </c>
      <c r="F29" s="65">
        <f t="shared" si="30"/>
        <v>521.678</v>
      </c>
      <c r="G29" s="13">
        <f>+F29/Index!$B$13</f>
        <v>891.3397827342408</v>
      </c>
      <c r="H29" s="65">
        <f t="shared" si="31"/>
        <v>505.201</v>
      </c>
      <c r="I29" s="13">
        <f>+H29/Index!$B$13</f>
        <v>863.1871567846856</v>
      </c>
      <c r="J29" s="65">
        <f t="shared" si="32"/>
        <v>512.54696932</v>
      </c>
      <c r="K29" s="13">
        <f>+J29/Index!$B$13</f>
        <v>875.7384905531427</v>
      </c>
      <c r="L29" s="65">
        <f t="shared" si="33"/>
        <v>542.1588720000001</v>
      </c>
      <c r="M29" s="13">
        <f>+L29/Index!$B$13</f>
        <v>926.3334301540818</v>
      </c>
      <c r="N29" s="65">
        <f t="shared" si="46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55" ref="AF29:AM29">AF7+AF13+AF12+AF11+AF10+AF9+AF8</f>
        <v>721.8769516</v>
      </c>
      <c r="AG29" s="65">
        <f t="shared" si="55"/>
        <v>1233.4</v>
      </c>
      <c r="AH29" s="65">
        <f t="shared" si="55"/>
        <v>832.3181554</v>
      </c>
      <c r="AI29" s="65">
        <f t="shared" si="55"/>
        <v>1422.0999999999997</v>
      </c>
      <c r="AJ29" s="65">
        <f t="shared" si="55"/>
        <v>855.3779509999998</v>
      </c>
      <c r="AK29" s="65">
        <f t="shared" si="55"/>
        <v>1461.5000000000002</v>
      </c>
      <c r="AL29" s="65">
        <f t="shared" si="55"/>
        <v>23.1768504</v>
      </c>
      <c r="AM29" s="65">
        <f t="shared" si="55"/>
        <v>1425.1999999999998</v>
      </c>
      <c r="AN29" s="65"/>
      <c r="AO29" s="66">
        <f t="shared" si="36"/>
        <v>-11.139390456307428</v>
      </c>
      <c r="AP29" s="66">
        <f t="shared" si="37"/>
        <v>-13.92929266264537</v>
      </c>
      <c r="AQ29" s="66">
        <f t="shared" si="38"/>
        <v>-3.158461733099718</v>
      </c>
      <c r="AR29" s="66">
        <f t="shared" si="39"/>
        <v>1.4540686419860511</v>
      </c>
      <c r="AS29" s="66">
        <f t="shared" si="40"/>
        <v>5.7774027459934825</v>
      </c>
      <c r="AT29" s="66">
        <f t="shared" si="41"/>
        <v>4.0418952805134385</v>
      </c>
      <c r="AU29" s="66">
        <f t="shared" si="42"/>
        <v>-1.9683248846595138</v>
      </c>
      <c r="AV29" s="66">
        <f t="shared" si="42"/>
        <v>-18.808849580191033</v>
      </c>
      <c r="AW29" s="66">
        <f t="shared" si="22"/>
        <v>1.3880266434800135</v>
      </c>
      <c r="AX29" s="66">
        <f t="shared" si="43"/>
        <v>17.541168937880137</v>
      </c>
      <c r="AY29" s="66">
        <f t="shared" si="44"/>
        <v>6.140079185072523</v>
      </c>
      <c r="AZ29" s="66">
        <f t="shared" si="45"/>
        <v>2.6078255473465264</v>
      </c>
      <c r="BA29" s="66">
        <f t="shared" si="23"/>
        <v>6.157706785059352</v>
      </c>
      <c r="BB29" s="66">
        <f t="shared" si="24"/>
        <v>-2.4456768797163253</v>
      </c>
      <c r="BC29" s="66">
        <f t="shared" si="25"/>
        <v>14.948741845293553</v>
      </c>
      <c r="BD29" s="66">
        <f t="shared" si="26"/>
        <v>15.299173017674686</v>
      </c>
      <c r="BE29" s="66">
        <f t="shared" si="26"/>
        <v>2.7705505941916644</v>
      </c>
      <c r="BF29" s="66">
        <f t="shared" si="27"/>
        <v>-2.483749572357195</v>
      </c>
      <c r="BG29" s="66"/>
    </row>
    <row r="30" spans="1:59" s="9" customFormat="1" ht="15">
      <c r="A30" s="51" t="s">
        <v>46</v>
      </c>
      <c r="B30" s="65">
        <f t="shared" si="28"/>
        <v>887.0440000000001</v>
      </c>
      <c r="C30" s="13">
        <f>+B30/Index!$B$13</f>
        <v>1515.604656964089</v>
      </c>
      <c r="D30" s="65">
        <f t="shared" si="29"/>
        <v>759.868</v>
      </c>
      <c r="E30" s="13">
        <f>+D30/Index!$B$13</f>
        <v>1298.3115600556323</v>
      </c>
      <c r="F30" s="65">
        <f t="shared" si="30"/>
        <v>686.972</v>
      </c>
      <c r="G30" s="13">
        <f>+F30/Index!$B$13</f>
        <v>1173.7613493850745</v>
      </c>
      <c r="H30" s="65">
        <f t="shared" si="31"/>
        <v>653.301</v>
      </c>
      <c r="I30" s="13">
        <f>+H30/Index!$B$13</f>
        <v>1116.2310302524972</v>
      </c>
      <c r="J30" s="65">
        <f t="shared" si="32"/>
        <v>673.86302032</v>
      </c>
      <c r="K30" s="13">
        <f>+J30/Index!$B$13</f>
        <v>1151.3633278088555</v>
      </c>
      <c r="L30" s="65">
        <f t="shared" si="33"/>
        <v>697.160911</v>
      </c>
      <c r="M30" s="13">
        <f>+L30/Index!$B$13</f>
        <v>1191.1701374057282</v>
      </c>
      <c r="N30" s="65">
        <f t="shared" si="46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6" ref="T30:Y30">(T8+T9+T10+T11+T14+T13+T12+T7)</f>
        <v>614.8142112966424</v>
      </c>
      <c r="U30" s="13">
        <f t="shared" si="56"/>
        <v>1050.4724476000001</v>
      </c>
      <c r="V30" s="13">
        <f t="shared" si="56"/>
        <v>713.0690864731317</v>
      </c>
      <c r="W30" s="13">
        <f t="shared" si="56"/>
        <v>1218.3508689487858</v>
      </c>
      <c r="X30" s="13">
        <f>(X8+X9+X10+X11+X14+X13+X12+X7)</f>
        <v>773.6455012030214</v>
      </c>
      <c r="Y30" s="13">
        <f t="shared" si="56"/>
        <v>1321.8518184696763</v>
      </c>
      <c r="Z30" s="13">
        <f>(Z8+Z9+Z10+Z11+Z14+Z13+Z12+Z7)</f>
        <v>810.9556544</v>
      </c>
      <c r="AA30" s="65">
        <f aca="true" t="shared" si="57" ref="AA30:AI30">AA14+AA13+AA12+AA11+AA10+AA9+AA8+AA7</f>
        <v>1385.6000000000001</v>
      </c>
      <c r="AB30" s="65">
        <f t="shared" si="57"/>
        <v>833.5472308</v>
      </c>
      <c r="AC30" s="65">
        <f t="shared" si="57"/>
        <v>1424.2</v>
      </c>
      <c r="AD30" s="65">
        <f t="shared" si="57"/>
        <v>837.8197309999999</v>
      </c>
      <c r="AE30" s="65">
        <f t="shared" si="57"/>
        <v>1431.5000000000002</v>
      </c>
      <c r="AF30" s="65">
        <f t="shared" si="57"/>
        <v>951.4214143999999</v>
      </c>
      <c r="AG30" s="65">
        <f t="shared" si="57"/>
        <v>1625.6000000000001</v>
      </c>
      <c r="AH30" s="65">
        <f t="shared" si="57"/>
        <v>1080.2402218</v>
      </c>
      <c r="AI30" s="65">
        <f t="shared" si="57"/>
        <v>1845.6999999999998</v>
      </c>
      <c r="AJ30" s="65">
        <f>AJ14+AJ13+AJ12+AJ11+AJ10+AJ9+AJ8+AJ7</f>
        <v>1105.9922778</v>
      </c>
      <c r="AK30" s="65">
        <f>AK14+AK13+AK12+AK11+AK10+AK9+AK8+AK7</f>
        <v>1889.7000000000003</v>
      </c>
      <c r="AL30" s="65">
        <f>AL14+AL13+AL12+AL11+AL10+AL9+AL8+AL7</f>
        <v>23.1768504</v>
      </c>
      <c r="AM30" s="65">
        <f>AM14+AM13+AM12+AM11+AM10+AM9+AM8+AM7</f>
        <v>1856.7999999999997</v>
      </c>
      <c r="AN30" s="65"/>
      <c r="AO30" s="66">
        <f t="shared" si="36"/>
        <v>-14.337056560892133</v>
      </c>
      <c r="AP30" s="66">
        <f t="shared" si="37"/>
        <v>-9.5932451425774</v>
      </c>
      <c r="AQ30" s="66">
        <f t="shared" si="38"/>
        <v>-4.901364247742267</v>
      </c>
      <c r="AR30" s="66">
        <f t="shared" si="39"/>
        <v>3.1474037725336435</v>
      </c>
      <c r="AS30" s="66">
        <f t="shared" si="40"/>
        <v>3.457362991804548</v>
      </c>
      <c r="AT30" s="66">
        <f t="shared" si="41"/>
        <v>6.59983285555333</v>
      </c>
      <c r="AU30" s="66">
        <f t="shared" si="42"/>
        <v>-3.6993449764124873</v>
      </c>
      <c r="AV30" s="66">
        <f t="shared" si="42"/>
        <v>-15.51780419190878</v>
      </c>
      <c r="AW30" s="66">
        <f t="shared" si="22"/>
        <v>1.685706571558351</v>
      </c>
      <c r="AX30" s="66">
        <f t="shared" si="43"/>
        <v>15.981230324730092</v>
      </c>
      <c r="AY30" s="66">
        <f t="shared" si="44"/>
        <v>8.495167702403576</v>
      </c>
      <c r="AZ30" s="66">
        <f t="shared" si="45"/>
        <v>4.822642041989686</v>
      </c>
      <c r="BA30" s="66">
        <f t="shared" si="23"/>
        <v>2.7857967667436423</v>
      </c>
      <c r="BB30" s="66">
        <f t="shared" si="24"/>
        <v>0.51256845948604</v>
      </c>
      <c r="BC30" s="66">
        <f t="shared" si="25"/>
        <v>13.559203632553258</v>
      </c>
      <c r="BD30" s="66">
        <f t="shared" si="26"/>
        <v>13.539616141732264</v>
      </c>
      <c r="BE30" s="66">
        <f t="shared" si="26"/>
        <v>2.3839193801809646</v>
      </c>
      <c r="BF30" s="66">
        <f t="shared" si="27"/>
        <v>-1.741017092660239</v>
      </c>
      <c r="BG30" s="66"/>
    </row>
    <row r="31" spans="1:59" s="9" customFormat="1" ht="15">
      <c r="A31" s="51" t="s">
        <v>47</v>
      </c>
      <c r="B31" s="65">
        <f t="shared" si="28"/>
        <v>1063.344</v>
      </c>
      <c r="C31" s="13">
        <f>+B31/Index!$B$13</f>
        <v>1816.8310910787086</v>
      </c>
      <c r="D31" s="65">
        <f t="shared" si="29"/>
        <v>917.2330000000001</v>
      </c>
      <c r="E31" s="13">
        <f>+D31/Index!$B$13</f>
        <v>1567.185625877794</v>
      </c>
      <c r="F31" s="65">
        <f t="shared" si="30"/>
        <v>821.076</v>
      </c>
      <c r="G31" s="13">
        <f>+F31/Index!$B$13</f>
        <v>1402.8916370793852</v>
      </c>
      <c r="H31" s="65">
        <f t="shared" si="31"/>
        <v>794.501</v>
      </c>
      <c r="I31" s="13">
        <f>+H31/Index!$B$13</f>
        <v>1357.4855537748133</v>
      </c>
      <c r="J31" s="65">
        <f t="shared" si="32"/>
        <v>811.7610552000001</v>
      </c>
      <c r="K31" s="13">
        <f>+J31/Index!$B$13</f>
        <v>1386.9761089677659</v>
      </c>
      <c r="L31" s="65">
        <f t="shared" si="33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8" ref="T31:Y31">(T9+T10+T11+T12+T15+T14+T13+T8+T7)</f>
        <v>743.8793973955044</v>
      </c>
      <c r="U31" s="13">
        <f t="shared" si="58"/>
        <v>1270.9934105999998</v>
      </c>
      <c r="V31" s="13">
        <f t="shared" si="58"/>
        <v>851.0728254640777</v>
      </c>
      <c r="W31" s="13">
        <f t="shared" si="58"/>
        <v>1454.1442563040177</v>
      </c>
      <c r="X31" s="13">
        <f>(X9+X10+X11+X12+X15+X14+X13+X8+X7)</f>
        <v>943.295504213725</v>
      </c>
      <c r="Y31" s="13">
        <f t="shared" si="58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59" ref="AF31:AM31">AF7+AF15+AF14+AF13+AF12+AF11+AF10+AF9+AF8</f>
        <v>1148.7172798000001</v>
      </c>
      <c r="AG31" s="65">
        <f t="shared" si="59"/>
        <v>1962.7000000000003</v>
      </c>
      <c r="AH31" s="65">
        <f t="shared" si="59"/>
        <v>1297.3768758</v>
      </c>
      <c r="AI31" s="65">
        <f t="shared" si="59"/>
        <v>2216.7</v>
      </c>
      <c r="AJ31" s="65">
        <f t="shared" si="59"/>
        <v>1327.6940690000001</v>
      </c>
      <c r="AK31" s="65">
        <f t="shared" si="59"/>
        <v>2268.5</v>
      </c>
      <c r="AL31" s="65">
        <f t="shared" si="59"/>
        <v>23.1768504</v>
      </c>
      <c r="AM31" s="65">
        <f t="shared" si="59"/>
        <v>2234</v>
      </c>
      <c r="AN31" s="65"/>
      <c r="AO31" s="66">
        <f t="shared" si="36"/>
        <v>-13.74070855715554</v>
      </c>
      <c r="AP31" s="66">
        <f t="shared" si="37"/>
        <v>-10.483377724089731</v>
      </c>
      <c r="AQ31" s="66">
        <f t="shared" si="38"/>
        <v>-3.2366065991455124</v>
      </c>
      <c r="AR31" s="66">
        <f t="shared" si="39"/>
        <v>2.172439707439024</v>
      </c>
      <c r="AS31" s="66">
        <f t="shared" si="40"/>
        <v>3.2411803487563873</v>
      </c>
      <c r="AT31" s="66">
        <f t="shared" si="41"/>
        <v>7.046292469574836</v>
      </c>
      <c r="AU31" s="66">
        <f t="shared" si="42"/>
        <v>-4.08556852624911</v>
      </c>
      <c r="AV31" s="66">
        <f t="shared" si="42"/>
        <v>-16.113355697190375</v>
      </c>
      <c r="AW31" s="66">
        <f t="shared" si="22"/>
        <v>3.0559209534836245</v>
      </c>
      <c r="AX31" s="66">
        <f t="shared" si="43"/>
        <v>14.410054700248809</v>
      </c>
      <c r="AY31" s="66">
        <f t="shared" si="44"/>
        <v>10.836050216896496</v>
      </c>
      <c r="AZ31" s="66">
        <f t="shared" si="45"/>
        <v>7.897417241309807</v>
      </c>
      <c r="BA31" s="66">
        <f t="shared" si="23"/>
        <v>-2.380678550891309</v>
      </c>
      <c r="BB31" s="66">
        <f t="shared" si="24"/>
        <v>3.2398680490103673</v>
      </c>
      <c r="BC31" s="66">
        <f t="shared" si="25"/>
        <v>11.987903685952306</v>
      </c>
      <c r="BD31" s="66">
        <f t="shared" si="26"/>
        <v>12.941356294899858</v>
      </c>
      <c r="BE31" s="66">
        <f t="shared" si="26"/>
        <v>2.3368069653087935</v>
      </c>
      <c r="BF31" s="66">
        <f>(AM31-AK31)/AK31*100</f>
        <v>-1.520828741459114</v>
      </c>
      <c r="BG31" s="66"/>
    </row>
    <row r="32" spans="1:59" s="9" customFormat="1" ht="15">
      <c r="A32" s="51" t="s">
        <v>48</v>
      </c>
      <c r="B32" s="65">
        <f t="shared" si="28"/>
        <v>1193.544</v>
      </c>
      <c r="C32" s="13">
        <f>+B32/Index!$B$13</f>
        <v>2039.2909987458868</v>
      </c>
      <c r="D32" s="65">
        <f t="shared" si="29"/>
        <v>1045.272</v>
      </c>
      <c r="E32" s="13">
        <f>+D32/Index!$B$13</f>
        <v>1785.9532458301583</v>
      </c>
      <c r="F32" s="65">
        <f t="shared" si="30"/>
        <v>933.493</v>
      </c>
      <c r="G32" s="13">
        <f>+F32/Index!$B$13</f>
        <v>1594.9674853145707</v>
      </c>
      <c r="H32" s="65">
        <f t="shared" si="31"/>
        <v>910.401</v>
      </c>
      <c r="I32" s="13">
        <f>+H32/Index!$B$13</f>
        <v>1555.512460830312</v>
      </c>
      <c r="J32" s="65">
        <f t="shared" si="32"/>
        <v>932.2359912000001</v>
      </c>
      <c r="K32" s="13">
        <f>+J32/Index!$B$13</f>
        <v>1592.8197582670682</v>
      </c>
      <c r="L32" s="65">
        <f t="shared" si="33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0" ref="P32:W32">(P8+P9+P10+P11+P12+P13+P16+P15+P14+P7)</f>
        <v>976.7109306988959</v>
      </c>
      <c r="Q32" s="13">
        <f t="shared" si="60"/>
        <v>1668.8097039999998</v>
      </c>
      <c r="R32" s="13">
        <f t="shared" si="60"/>
        <v>813.278231745366</v>
      </c>
      <c r="S32" s="13">
        <f>(S8+S9+S10+S11+S12+S13+S16+S15+S14+S7)</f>
        <v>1389.5683589999999</v>
      </c>
      <c r="T32" s="13">
        <f t="shared" si="60"/>
        <v>846.6068408761964</v>
      </c>
      <c r="U32" s="13">
        <f t="shared" si="60"/>
        <v>1446.5136685999998</v>
      </c>
      <c r="V32" s="13">
        <f t="shared" si="60"/>
        <v>961.5490210407158</v>
      </c>
      <c r="W32" s="13">
        <f t="shared" si="60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1" ref="AB32:AI32">AB7+AB16+AB15+AB14+AB13+AB12+AB11+AB10+AB9+AB8</f>
        <v>1120.6241277999998</v>
      </c>
      <c r="AC32" s="65">
        <f t="shared" si="61"/>
        <v>1914.7</v>
      </c>
      <c r="AD32" s="65">
        <f t="shared" si="61"/>
        <v>1157.4378623999999</v>
      </c>
      <c r="AE32" s="65">
        <f t="shared" si="61"/>
        <v>1977.6</v>
      </c>
      <c r="AF32" s="65">
        <f t="shared" si="61"/>
        <v>1304.4001638</v>
      </c>
      <c r="AG32" s="65">
        <f t="shared" si="61"/>
        <v>2228.7000000000003</v>
      </c>
      <c r="AH32" s="65">
        <f t="shared" si="61"/>
        <v>1459.5563012000002</v>
      </c>
      <c r="AI32" s="65">
        <f t="shared" si="61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/>
      <c r="AO32" s="66">
        <f t="shared" si="36"/>
        <v>-12.422834851501081</v>
      </c>
      <c r="AP32" s="66">
        <f t="shared" si="37"/>
        <v>-10.693771573332109</v>
      </c>
      <c r="AQ32" s="66">
        <f t="shared" si="38"/>
        <v>-2.4737196743842795</v>
      </c>
      <c r="AR32" s="66">
        <f t="shared" si="39"/>
        <v>2.3983927082681227</v>
      </c>
      <c r="AS32" s="66">
        <f t="shared" si="40"/>
        <v>3.0780456956037003</v>
      </c>
      <c r="AT32" s="66">
        <f t="shared" si="41"/>
        <v>5.924950476338998</v>
      </c>
      <c r="AU32" s="66">
        <f t="shared" si="42"/>
        <v>-4.04320440693448</v>
      </c>
      <c r="AV32" s="66">
        <f t="shared" si="42"/>
        <v>-16.7329650786834</v>
      </c>
      <c r="AW32" s="66">
        <f t="shared" si="22"/>
        <v>4.098057445765428</v>
      </c>
      <c r="AX32" s="66">
        <f t="shared" si="43"/>
        <v>13.576807393330299</v>
      </c>
      <c r="AY32" s="66">
        <f t="shared" si="44"/>
        <v>10.97651970834805</v>
      </c>
      <c r="AZ32" s="66">
        <f t="shared" si="45"/>
        <v>8.90516184339378</v>
      </c>
      <c r="BA32" s="66">
        <f t="shared" si="23"/>
        <v>-3.5707091055600255</v>
      </c>
      <c r="BB32" s="66">
        <f t="shared" si="24"/>
        <v>3.285109938893814</v>
      </c>
      <c r="BC32" s="66">
        <f t="shared" si="25"/>
        <v>12.697208737864097</v>
      </c>
      <c r="BD32" s="66">
        <f t="shared" si="26"/>
        <v>11.894826580517764</v>
      </c>
      <c r="BE32" s="66">
        <f t="shared" si="26"/>
        <v>2.7468120939930873</v>
      </c>
      <c r="BF32" s="66">
        <f>(AM32-AK32)/AK32*100</f>
        <v>-1.1278929087148302</v>
      </c>
      <c r="BG32" s="66"/>
    </row>
    <row r="33" spans="1:59" s="9" customFormat="1" ht="15">
      <c r="A33" s="51" t="s">
        <v>49</v>
      </c>
      <c r="B33" s="65">
        <f t="shared" si="28"/>
        <v>1242.344</v>
      </c>
      <c r="C33" s="13">
        <f>+B33/Index!$B$13</f>
        <v>2122.670749085044</v>
      </c>
      <c r="D33" s="65">
        <f t="shared" si="29"/>
        <v>1096.6799999999998</v>
      </c>
      <c r="E33" s="13">
        <f>+D33/Index!$B$13</f>
        <v>1873.7890287284245</v>
      </c>
      <c r="F33" s="65">
        <f t="shared" si="30"/>
        <v>982.162</v>
      </c>
      <c r="G33" s="13">
        <f>+F33/Index!$B$13</f>
        <v>1678.1234088649078</v>
      </c>
      <c r="H33" s="65">
        <f t="shared" si="31"/>
        <v>953.501</v>
      </c>
      <c r="I33" s="13">
        <f>+H33/Index!$B$13</f>
        <v>1629.1531829536252</v>
      </c>
      <c r="J33" s="65">
        <f t="shared" si="32"/>
        <v>975.3415732000001</v>
      </c>
      <c r="K33" s="13">
        <f>+J33/Index!$B$13</f>
        <v>1666.4700178036273</v>
      </c>
      <c r="L33" s="65">
        <f t="shared" si="33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62" ref="P33:U33">(P9+P10+P11+P12+P13+P14+P17+P16+P15+P8+P7)</f>
        <v>1019.0807217144599</v>
      </c>
      <c r="Q33" s="13">
        <f t="shared" si="62"/>
        <v>1741.2027899999998</v>
      </c>
      <c r="R33" s="13">
        <f t="shared" si="62"/>
        <v>848.9822400194461</v>
      </c>
      <c r="S33" s="13">
        <f>(S9+S10+S11+S12+S13+S14+S17+S16+S15+S8+S7)</f>
        <v>1450.5722790000002</v>
      </c>
      <c r="T33" s="13">
        <f t="shared" si="62"/>
        <v>883.1395309983145</v>
      </c>
      <c r="U33" s="13">
        <f t="shared" si="62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63" ref="AA33:AI33">AA17+AA16+AA15+AA14+AA13+AA12+AA11+AA10+AA9+AA8+AA7</f>
        <v>2044.8000000000002</v>
      </c>
      <c r="AB33" s="65">
        <f t="shared" si="63"/>
        <v>1158.6669377999997</v>
      </c>
      <c r="AC33" s="65">
        <f t="shared" si="63"/>
        <v>1979.7</v>
      </c>
      <c r="AD33" s="65">
        <f t="shared" si="63"/>
        <v>1205.371803</v>
      </c>
      <c r="AE33" s="65">
        <f t="shared" si="63"/>
        <v>2059.5</v>
      </c>
      <c r="AF33" s="65">
        <f t="shared" si="63"/>
        <v>1353.4461250000002</v>
      </c>
      <c r="AG33" s="65">
        <f t="shared" si="63"/>
        <v>2312.5</v>
      </c>
      <c r="AH33" s="65">
        <f t="shared" si="63"/>
        <v>1511.9383242000004</v>
      </c>
      <c r="AI33" s="65">
        <f t="shared" si="63"/>
        <v>2583.3</v>
      </c>
      <c r="AJ33" s="65">
        <f>AJ17+AJ16+AJ15+AJ14+AJ13+AJ12+AJ11+AJ10+AJ9+AJ8+AJ7</f>
        <v>1553.4342508</v>
      </c>
      <c r="AK33" s="65">
        <f>AK17+AK16+AK15+AK14+AK13+AK12+AK11+AK10+AK9+AK8+AK7</f>
        <v>2654.2000000000003</v>
      </c>
      <c r="AL33" s="65">
        <f>AL17+AL16+AL15+AL14+AL13+AL12+AL11+AL10+AL9+AL8+AL7</f>
        <v>23.1768504</v>
      </c>
      <c r="AM33" s="65">
        <f>AM17+AM16+AM15+AM14+AM13+AM12+AM11+AM10+AM9+AM8+AM7</f>
        <v>2628.3999999999996</v>
      </c>
      <c r="AN33" s="65"/>
      <c r="AO33" s="66">
        <f t="shared" si="36"/>
        <v>-11.724932868835053</v>
      </c>
      <c r="AP33" s="66">
        <f t="shared" si="37"/>
        <v>-10.442243863296483</v>
      </c>
      <c r="AQ33" s="66">
        <f t="shared" si="38"/>
        <v>-2.918154031615965</v>
      </c>
      <c r="AR33" s="66">
        <f t="shared" si="39"/>
        <v>2.2905663654259554</v>
      </c>
      <c r="AS33" s="66">
        <f t="shared" si="40"/>
        <v>2.3790203798933063</v>
      </c>
      <c r="AT33" s="66">
        <f t="shared" si="41"/>
        <v>5.907282727497481</v>
      </c>
      <c r="AU33" s="66">
        <f t="shared" si="42"/>
        <v>-3.63594767229548</v>
      </c>
      <c r="AV33" s="66">
        <f t="shared" si="42"/>
        <v>-16.691364881169278</v>
      </c>
      <c r="AW33" s="66">
        <f t="shared" si="22"/>
        <v>4.023322204959882</v>
      </c>
      <c r="AX33" s="66">
        <f t="shared" si="43"/>
        <v>13.170151495578503</v>
      </c>
      <c r="AY33" s="66">
        <f t="shared" si="44"/>
        <v>10.44717621175229</v>
      </c>
      <c r="AZ33" s="66">
        <f>(AA33-Y33)/Y33*100</f>
        <v>8.416211941925026</v>
      </c>
      <c r="BA33" s="66">
        <f t="shared" si="23"/>
        <v>-3.183685446009396</v>
      </c>
      <c r="BB33" s="66">
        <f t="shared" si="24"/>
        <v>4.030913774814363</v>
      </c>
      <c r="BC33" s="66">
        <f t="shared" si="25"/>
        <v>12.28453508133042</v>
      </c>
      <c r="BD33" s="66">
        <f t="shared" si="26"/>
        <v>11.710270270270279</v>
      </c>
      <c r="BE33" s="66">
        <f t="shared" si="26"/>
        <v>2.744551542600524</v>
      </c>
      <c r="BF33" s="66">
        <f>(AM33-AK33)/AK33*100</f>
        <v>-0.972044307135884</v>
      </c>
      <c r="BG33" s="66"/>
    </row>
    <row r="34" spans="1:59" s="10" customFormat="1" ht="15.75">
      <c r="A34" s="212" t="s">
        <v>50</v>
      </c>
      <c r="B34" s="71">
        <f t="shared" si="28"/>
        <v>1271.544</v>
      </c>
      <c r="C34" s="213">
        <f>+B34/Index!$B$13</f>
        <v>2172.5619111732285</v>
      </c>
      <c r="D34" s="71">
        <f t="shared" si="29"/>
        <v>1132.532</v>
      </c>
      <c r="E34" s="213">
        <f>+D34/Index!$B$13</f>
        <v>1935.0458076046432</v>
      </c>
      <c r="F34" s="71">
        <f t="shared" si="30"/>
        <v>1015.043</v>
      </c>
      <c r="G34" s="213">
        <f>+F34/Index!$B$13</f>
        <v>1734.303932858798</v>
      </c>
      <c r="H34" s="71">
        <f t="shared" si="31"/>
        <v>982.3009999999999</v>
      </c>
      <c r="I34" s="213">
        <f>+H34/Index!$B$13</f>
        <v>1678.360904465259</v>
      </c>
      <c r="J34" s="71">
        <f t="shared" si="32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64" ref="P34:AI34">(P7+P10+P11+P12+P13+P14+P15+P18+P17+P16+P9+P8)</f>
        <v>1049.2716203938219</v>
      </c>
      <c r="Q34" s="213">
        <f t="shared" si="64"/>
        <v>1792.787003</v>
      </c>
      <c r="R34" s="213">
        <f t="shared" si="64"/>
        <v>873.9582519591461</v>
      </c>
      <c r="S34" s="213">
        <f t="shared" si="64"/>
        <v>1493.2463290000003</v>
      </c>
      <c r="T34" s="213">
        <f t="shared" si="64"/>
        <v>907.0581260611184</v>
      </c>
      <c r="U34" s="213">
        <f t="shared" si="64"/>
        <v>1549.8008216</v>
      </c>
      <c r="V34" s="213">
        <f t="shared" si="64"/>
        <v>1023.8231227845956</v>
      </c>
      <c r="W34" s="213">
        <f t="shared" si="64"/>
        <v>1749.3056633040178</v>
      </c>
      <c r="X34" s="213">
        <f t="shared" si="64"/>
        <v>1128.2061352772917</v>
      </c>
      <c r="Y34" s="213">
        <f t="shared" si="64"/>
        <v>1927.654628904226</v>
      </c>
      <c r="Z34" s="213">
        <f t="shared" si="64"/>
        <v>1218.7745776</v>
      </c>
      <c r="AA34" s="213">
        <f t="shared" si="64"/>
        <v>2082.4000000000005</v>
      </c>
      <c r="AB34" s="213">
        <f t="shared" si="64"/>
        <v>1184.2434115999997</v>
      </c>
      <c r="AC34" s="213">
        <f t="shared" si="64"/>
        <v>2023.3999999999996</v>
      </c>
      <c r="AD34" s="213">
        <f t="shared" si="64"/>
        <v>1236.1572153999996</v>
      </c>
      <c r="AE34" s="213">
        <f t="shared" si="64"/>
        <v>2112.1</v>
      </c>
      <c r="AF34" s="213">
        <f t="shared" si="64"/>
        <v>1383.2365716</v>
      </c>
      <c r="AG34" s="213">
        <f t="shared" si="64"/>
        <v>2363.4000000000005</v>
      </c>
      <c r="AH34" s="213">
        <f t="shared" si="64"/>
        <v>1544.5966133999998</v>
      </c>
      <c r="AI34" s="213">
        <f t="shared" si="64"/>
        <v>2639.1</v>
      </c>
      <c r="AJ34" s="213">
        <f>(AJ7+AJ10+AJ11+AJ12+AJ13+AJ14+AJ15+AJ18+AJ17+AJ16+AJ9+AJ8)</f>
        <v>1586.4437044</v>
      </c>
      <c r="AK34" s="213">
        <f>(AK7+AK10+AK11+AK12+AK13+AK14+AK15+AK18+AK17+AK16+AK9+AK8)</f>
        <v>2710.6000000000004</v>
      </c>
      <c r="AL34" s="213">
        <f>(AL7+AL10+AL11+AL12+AL13+AL14+AL15+AL18+AL17+AL16+AL9+AL8)</f>
        <v>23.1768504</v>
      </c>
      <c r="AM34" s="213">
        <f>(AM7+AM10+AM11+AM12+AM13+AM14+AM15+AM18+AM17+AM16+AM9+AM8)</f>
        <v>2683</v>
      </c>
      <c r="AN34" s="213"/>
      <c r="AO34" s="67">
        <f>(E34-C34)/C34*100</f>
        <v>-10.932535563063503</v>
      </c>
      <c r="AP34" s="67">
        <f>(G34-E34)/E34*100</f>
        <v>-10.374011506959615</v>
      </c>
      <c r="AQ34" s="67">
        <f>(I34-G34)/G34*100</f>
        <v>-3.2256761536210896</v>
      </c>
      <c r="AR34" s="67">
        <f>(K34-I34)/I34*100</f>
        <v>2.379755207416078</v>
      </c>
      <c r="AS34" s="67">
        <f>(M34-K34)/K34*100</f>
        <v>2.1503931258035958</v>
      </c>
      <c r="AT34" s="67">
        <f>(O34-M34)/M34*100</f>
        <v>5.8594417974539805</v>
      </c>
      <c r="AU34" s="67">
        <f>(Q34-O34)/O34*100</f>
        <v>-3.5150420860018294</v>
      </c>
      <c r="AV34" s="67">
        <f>(R34-P34)/P34*100</f>
        <v>-16.708101603746382</v>
      </c>
      <c r="AW34" s="67">
        <f t="shared" si="22"/>
        <v>3.7873518589443504</v>
      </c>
      <c r="AX34" s="67">
        <f>(V34-T34)/T34*100</f>
        <v>12.872934310232893</v>
      </c>
      <c r="AY34" s="67">
        <f>(Y34-W34)/W34*100</f>
        <v>10.195414634589927</v>
      </c>
      <c r="AZ34" s="67">
        <f>(Z34-X34)/X34*100</f>
        <v>8.027650221955962</v>
      </c>
      <c r="BA34" s="67">
        <f>(AC34-AA34)/AA34*100</f>
        <v>-2.8332693046485256</v>
      </c>
      <c r="BB34" s="67">
        <f>(AD34-AB34)/AB34*100</f>
        <v>4.383710586142127</v>
      </c>
      <c r="BC34" s="67">
        <f t="shared" si="25"/>
        <v>11.898110884901314</v>
      </c>
      <c r="BD34" s="67">
        <f>(AH34-AF34)/AF34*100</f>
        <v>11.665397308961655</v>
      </c>
      <c r="BE34" s="67">
        <f>(AJ34-AH34)/AH34*100</f>
        <v>2.70925694365504</v>
      </c>
      <c r="BF34" s="67">
        <f>(AM34-AK34)/AK34*100</f>
        <v>-1.0182247472884365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BF35" s="201"/>
      <c r="BG35" s="201"/>
    </row>
    <row r="36" spans="1:59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BG36" s="201"/>
    </row>
    <row r="37" spans="1:59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1"/>
      <c r="AP37" s="211"/>
      <c r="AQ37" s="211"/>
      <c r="BG37" s="201"/>
    </row>
    <row r="38" spans="1:59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BG38" s="201"/>
    </row>
    <row r="39" spans="2:44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1"/>
      <c r="AP39" s="211"/>
      <c r="AQ39" s="210"/>
      <c r="AR39" s="210"/>
    </row>
    <row r="40" spans="1:43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1"/>
      <c r="AP40" s="211"/>
      <c r="AQ40" s="211"/>
    </row>
    <row r="41" spans="2:43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1"/>
      <c r="AP41" s="211"/>
      <c r="AQ41" s="211"/>
    </row>
    <row r="42" spans="2:43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1"/>
      <c r="AP42" s="211"/>
      <c r="AQ42" s="211"/>
    </row>
    <row r="43" spans="2:43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1"/>
      <c r="AP43" s="211"/>
      <c r="AQ43" s="211"/>
    </row>
    <row r="44" spans="2:43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1"/>
      <c r="AP44" s="211"/>
      <c r="AQ44" s="211"/>
    </row>
    <row r="45" spans="19:40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</row>
    <row r="46" spans="19:40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</row>
    <row r="47" spans="19:40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</row>
    <row r="48" spans="19:40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</row>
    <row r="49" spans="19:40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</row>
    <row r="50" spans="19:40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</row>
    <row r="51" spans="19:40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</row>
    <row r="52" spans="19:40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</row>
    <row r="53" spans="19:40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0" max="37" man="1"/>
  </colBreaks>
  <ignoredErrors>
    <ignoredError sqref="B4:AE6 B35:C35 B7:B18 T35:AE35" numberStoredAsText="1"/>
    <ignoredError sqref="AO7:BD12 AO13:BC31 AF7:AF18 AG23 AG24:AI24 AG25:AG29 AE30 AF23:AF29 AO32:BD34 AF19:AG22 AF30:AG34 AH6:AI6 BD13:BF13 BD15:BD31 AH19:AI23 AH7:AH18 AH25:AI34 AJ7 BE7:BG7 AJ20:AK22 AJ8:AJ16 BE9:BE12 BE8:BG8 BE14:BE16 BE20:BE22 AJ17:AK19 BE24:BE34 BE17:BE19 AK23:AK30 AJ23:AJ34 BE23:BG23 AM23:AM30 BF24:BF30 BF9:BF12 BF14:BF17 AK32:AK34 BF31:BF34 AK31:AM31 AM32:AM34 AM19 BF18:BF19 AN23:AN25 BG24:BG25 BG9" unlockedFormula="1"/>
    <ignoredError sqref="E7:AE18 T19:AE29 T31:AE34 T30:AD30 C7:D18 B19:B34 D20:D23 D35:S35 E19:S34 C19:C34 D24:D34 D19 BD14" numberStoredAsText="1" unlockedFormula="1"/>
    <ignoredError sqref="D35:S35" numberStoredAsText="1" formula="1"/>
    <ignoredError sqref="E19:S34 C19:C34 D24:D34 D19" numberStoredAsText="1" formula="1" unlockedFormula="1"/>
    <ignoredError sqref="BD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view="pageBreakPreview" zoomScale="70" zoomScaleNormal="70" zoomScaleSheetLayoutView="70" zoomScalePageLayoutView="0" workbookViewId="0" topLeftCell="A1">
      <selection activeCell="A40" sqref="A40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6" width="11.00390625" style="204" customWidth="1"/>
    <col min="37" max="37" width="15.57421875" style="204" customWidth="1"/>
    <col min="38" max="42" width="15.57421875" style="118" customWidth="1"/>
    <col min="43" max="43" width="15.00390625" style="118" customWidth="1"/>
    <col min="44" max="44" width="16.00390625" style="118" customWidth="1"/>
    <col min="45" max="45" width="14.57421875" style="118" customWidth="1"/>
    <col min="46" max="46" width="15.7109375" style="118" customWidth="1"/>
    <col min="47" max="47" width="13.140625" style="118" customWidth="1"/>
    <col min="48" max="50" width="14.57421875" style="118" customWidth="1"/>
    <col min="51" max="51" width="12.421875" style="118" customWidth="1"/>
    <col min="52" max="52" width="13.28125" style="118" customWidth="1"/>
    <col min="53" max="53" width="12.421875" style="118" customWidth="1"/>
    <col min="54" max="16384" width="9.140625" style="118" customWidth="1"/>
  </cols>
  <sheetData>
    <row r="1" ht="14.25">
      <c r="BA1" s="201"/>
    </row>
    <row r="2" spans="1:53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BA2" s="201"/>
    </row>
    <row r="3" spans="1:53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BA3" s="201"/>
    </row>
    <row r="4" spans="1:53" ht="15.75">
      <c r="A4" s="206"/>
      <c r="B4" s="255">
        <v>2003</v>
      </c>
      <c r="C4" s="255"/>
      <c r="D4" s="255">
        <v>2004</v>
      </c>
      <c r="E4" s="255"/>
      <c r="F4" s="255">
        <v>2005</v>
      </c>
      <c r="G4" s="255"/>
      <c r="H4" s="255">
        <v>2006</v>
      </c>
      <c r="I4" s="255"/>
      <c r="J4" s="255">
        <v>2007</v>
      </c>
      <c r="K4" s="255"/>
      <c r="L4" s="255">
        <v>2008</v>
      </c>
      <c r="M4" s="255"/>
      <c r="N4" s="255">
        <v>2009</v>
      </c>
      <c r="O4" s="255"/>
      <c r="P4" s="255">
        <v>2010</v>
      </c>
      <c r="Q4" s="255"/>
      <c r="R4" s="255">
        <v>2011</v>
      </c>
      <c r="S4" s="255"/>
      <c r="T4" s="255" t="s">
        <v>123</v>
      </c>
      <c r="U4" s="255"/>
      <c r="V4" s="255" t="s">
        <v>124</v>
      </c>
      <c r="W4" s="255"/>
      <c r="X4" s="255" t="s">
        <v>125</v>
      </c>
      <c r="Y4" s="255"/>
      <c r="Z4" s="255" t="s">
        <v>126</v>
      </c>
      <c r="AA4" s="255"/>
      <c r="AB4" s="255">
        <v>2016</v>
      </c>
      <c r="AC4" s="255"/>
      <c r="AD4" s="255">
        <v>2017</v>
      </c>
      <c r="AE4" s="255"/>
      <c r="AF4" s="255">
        <v>2018</v>
      </c>
      <c r="AG4" s="255"/>
      <c r="AH4" s="255">
        <v>2019</v>
      </c>
      <c r="AI4" s="255"/>
      <c r="AJ4" s="238">
        <v>2020</v>
      </c>
      <c r="AK4" s="48" t="s">
        <v>23</v>
      </c>
      <c r="AL4" s="48" t="s">
        <v>23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</row>
    <row r="5" spans="1:53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50">
        <v>2004</v>
      </c>
      <c r="AL5" s="50">
        <v>2005</v>
      </c>
      <c r="AM5" s="50">
        <v>2006</v>
      </c>
      <c r="AN5" s="50">
        <v>2007</v>
      </c>
      <c r="AO5" s="50">
        <v>2008</v>
      </c>
      <c r="AP5" s="50">
        <v>2009</v>
      </c>
      <c r="AQ5" s="50">
        <v>2010</v>
      </c>
      <c r="AR5" s="50">
        <v>2011</v>
      </c>
      <c r="AS5" s="50">
        <v>2012</v>
      </c>
      <c r="AT5" s="50">
        <v>2013</v>
      </c>
      <c r="AU5" s="50">
        <v>2014</v>
      </c>
      <c r="AV5" s="50">
        <v>2015</v>
      </c>
      <c r="AW5" s="50">
        <v>2016</v>
      </c>
      <c r="AX5" s="50">
        <v>2017</v>
      </c>
      <c r="AY5" s="50">
        <v>2018</v>
      </c>
      <c r="AZ5" s="50">
        <v>2019</v>
      </c>
      <c r="BA5" s="50">
        <v>2020</v>
      </c>
    </row>
    <row r="6" spans="1:53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  <c r="BA6" s="201"/>
    </row>
    <row r="7" spans="1:53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66">
        <f>(D7-B7)/B7*100</f>
        <v>-10.48036962225163</v>
      </c>
      <c r="AL7" s="66">
        <f>(F7-D7)/D7*100</f>
        <v>-8.859610446870859</v>
      </c>
      <c r="AM7" s="66">
        <f>(H7-F7)/F7*100</f>
        <v>9.86312284795537</v>
      </c>
      <c r="AN7" s="66">
        <f>(J7-H7)/H7*100</f>
        <v>-1.6370088325951235</v>
      </c>
      <c r="AO7" s="66">
        <f>(M7-K7)/K7*100</f>
        <v>7.323608331797233</v>
      </c>
      <c r="AP7" s="66">
        <f>(O7-M7)/M7*100</f>
        <v>-4.803549887988978</v>
      </c>
      <c r="AQ7" s="66">
        <f>(Q7-O7)/O7*100</f>
        <v>-2.6353501983677896</v>
      </c>
      <c r="AR7" s="66">
        <f aca="true" t="shared" si="13" ref="AR7:AR18">(S7-Q7)/Q7*100</f>
        <v>3.799836445861625</v>
      </c>
      <c r="AS7" s="66">
        <f aca="true" t="shared" si="14" ref="AS7:AS19">(U7-S7)/S7*100</f>
        <v>-6.026527403455806</v>
      </c>
      <c r="AT7" s="66">
        <f aca="true" t="shared" si="15" ref="AT7:AT19">(W7-U7)/U7*100</f>
        <v>16.02312616147016</v>
      </c>
      <c r="AU7" s="66">
        <f aca="true" t="shared" si="16" ref="AU7:AU19">(Y7-W7)/W7*100</f>
        <v>3.4585832053350343</v>
      </c>
      <c r="AV7" s="66">
        <f aca="true" t="shared" si="17" ref="AV7:AV17">(AA7-Y7)/Y7*100</f>
        <v>-10.127097838249343</v>
      </c>
      <c r="AW7" s="66">
        <f aca="true" t="shared" si="18" ref="AW7:AW18">(AC7-AA7)/AA7*100</f>
        <v>-11.897820965842175</v>
      </c>
      <c r="AX7" s="66">
        <f aca="true" t="shared" si="19" ref="AX7:AY17">(AE7-AC7)/AC7*100</f>
        <v>-5.499757683116357</v>
      </c>
      <c r="AY7" s="66">
        <f>(AF7-AD7)/AD7*100</f>
        <v>-10.43184551177761</v>
      </c>
      <c r="AZ7" s="66">
        <f aca="true" t="shared" si="20" ref="AZ7:AZ18">(AI7-AG7)/AG7*100</f>
        <v>-4.586467649904247</v>
      </c>
      <c r="BA7" s="66">
        <f>(AJ7-AI7)/AI7*100</f>
        <v>-2.7480031453047995</v>
      </c>
    </row>
    <row r="8" spans="1:53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21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22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23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66">
        <f aca="true" t="shared" si="24" ref="AK8:AK18">(D8-B8)/B8*100</f>
        <v>-16.72951917828611</v>
      </c>
      <c r="AL8" s="66">
        <f aca="true" t="shared" si="25" ref="AL8:AL18">(F8-D8)/D8*100</f>
        <v>-3.6587909304889235</v>
      </c>
      <c r="AM8" s="66">
        <f aca="true" t="shared" si="26" ref="AM8:AM18">(H8-F8)/F8*100</f>
        <v>7.86145044069892</v>
      </c>
      <c r="AN8" s="66">
        <f aca="true" t="shared" si="27" ref="AN8:AN18">(J8-H8)/H8*100</f>
        <v>2.480144507841854</v>
      </c>
      <c r="AO8" s="66">
        <f aca="true" t="shared" si="28" ref="AO8:AO18">(M8-K8)/K8*100</f>
        <v>-5.130002618767837</v>
      </c>
      <c r="AP8" s="66">
        <f aca="true" t="shared" si="29" ref="AP8:AP18">(O8-M8)/M8*100</f>
        <v>10.549571941452637</v>
      </c>
      <c r="AQ8" s="66">
        <f aca="true" t="shared" si="30" ref="AQ8:AQ16">(Q8-O8)/O8*100</f>
        <v>-4.109993261657705</v>
      </c>
      <c r="AR8" s="66">
        <f t="shared" si="13"/>
        <v>-3.5095144379774803</v>
      </c>
      <c r="AS8" s="66">
        <f t="shared" si="14"/>
        <v>-1.5022569004447701</v>
      </c>
      <c r="AT8" s="66">
        <f t="shared" si="15"/>
        <v>14.729120944424437</v>
      </c>
      <c r="AU8" s="66">
        <f t="shared" si="16"/>
        <v>3.411562838091733</v>
      </c>
      <c r="AV8" s="66">
        <f t="shared" si="17"/>
        <v>-11.940477874945365</v>
      </c>
      <c r="AW8" s="66">
        <f t="shared" si="18"/>
        <v>-6.457537346473606</v>
      </c>
      <c r="AX8" s="66">
        <f t="shared" si="19"/>
        <v>-0.6415987378385628</v>
      </c>
      <c r="AY8" s="66">
        <f t="shared" si="19"/>
        <v>-8.355828437340104</v>
      </c>
      <c r="AZ8" s="66">
        <f t="shared" si="20"/>
        <v>-4.354773501723034</v>
      </c>
      <c r="BA8" s="66">
        <f>(AJ8-AI8)/AI8*100</f>
        <v>-5.6540729856484315</v>
      </c>
    </row>
    <row r="9" spans="1:53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21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22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23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66">
        <f t="shared" si="24"/>
        <v>-9.010100031486907</v>
      </c>
      <c r="AL9" s="66">
        <f t="shared" si="25"/>
        <v>-7.562488354140609</v>
      </c>
      <c r="AM9" s="66">
        <f t="shared" si="26"/>
        <v>4.610378390831075</v>
      </c>
      <c r="AN9" s="66">
        <f t="shared" si="27"/>
        <v>5.789082500619382</v>
      </c>
      <c r="AO9" s="66">
        <f t="shared" si="28"/>
        <v>-5.218507962529274</v>
      </c>
      <c r="AP9" s="66">
        <f t="shared" si="29"/>
        <v>1.9105005222141858</v>
      </c>
      <c r="AQ9" s="66">
        <f t="shared" si="30"/>
        <v>-0.40390868050006606</v>
      </c>
      <c r="AR9" s="66">
        <f t="shared" si="13"/>
        <v>6.293932535462927</v>
      </c>
      <c r="AS9" s="66">
        <f t="shared" si="14"/>
        <v>-1.2893693549189007</v>
      </c>
      <c r="AT9" s="66">
        <f t="shared" si="15"/>
        <v>7.538471059583564</v>
      </c>
      <c r="AU9" s="66">
        <f t="shared" si="16"/>
        <v>2.1714058666421776</v>
      </c>
      <c r="AV9" s="66">
        <f t="shared" si="17"/>
        <v>-8.37636778279819</v>
      </c>
      <c r="AW9" s="66">
        <f t="shared" si="18"/>
        <v>-11.51494259764396</v>
      </c>
      <c r="AX9" s="66">
        <f t="shared" si="19"/>
        <v>3.5603584071545895</v>
      </c>
      <c r="AY9" s="66">
        <f t="shared" si="19"/>
        <v>-6.367249472530685</v>
      </c>
      <c r="AZ9" s="66">
        <f t="shared" si="20"/>
        <v>-0.749371157070983</v>
      </c>
      <c r="BA9" s="66">
        <f>(AJ9-AI9)/AI9*100</f>
        <v>-18.740210140973982</v>
      </c>
    </row>
    <row r="10" spans="1:53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21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22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23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 t="s">
        <v>118</v>
      </c>
      <c r="AK10" s="66">
        <f t="shared" si="24"/>
        <v>-4.532441539358007</v>
      </c>
      <c r="AL10" s="66">
        <f t="shared" si="25"/>
        <v>-10.41876758133857</v>
      </c>
      <c r="AM10" s="66">
        <f t="shared" si="26"/>
        <v>6.7899040170636376</v>
      </c>
      <c r="AN10" s="66">
        <f t="shared" si="27"/>
        <v>6.053040390590322</v>
      </c>
      <c r="AO10" s="66">
        <f t="shared" si="28"/>
        <v>-9.391991394193042</v>
      </c>
      <c r="AP10" s="66">
        <f t="shared" si="29"/>
        <v>0.07265354397228183</v>
      </c>
      <c r="AQ10" s="66">
        <f t="shared" si="30"/>
        <v>7.6492672661824965</v>
      </c>
      <c r="AR10" s="66">
        <f t="shared" si="13"/>
        <v>7.327545210158992</v>
      </c>
      <c r="AS10" s="66">
        <f t="shared" si="14"/>
        <v>-11.662121914995376</v>
      </c>
      <c r="AT10" s="66">
        <f t="shared" si="15"/>
        <v>12.420693866026056</v>
      </c>
      <c r="AU10" s="66">
        <f t="shared" si="16"/>
        <v>8.038181175586008</v>
      </c>
      <c r="AV10" s="66">
        <f t="shared" si="17"/>
        <v>-11.781276105778025</v>
      </c>
      <c r="AW10" s="66">
        <f t="shared" si="18"/>
        <v>-5.610535579194397</v>
      </c>
      <c r="AX10" s="66">
        <f t="shared" si="19"/>
        <v>8.29121481263391</v>
      </c>
      <c r="AY10" s="66">
        <f t="shared" si="19"/>
        <v>-12.788871099296134</v>
      </c>
      <c r="AZ10" s="66">
        <f t="shared" si="20"/>
        <v>-1.8687542215833255</v>
      </c>
      <c r="BA10" s="66" t="s">
        <v>118</v>
      </c>
    </row>
    <row r="11" spans="1:53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21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22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23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 t="s">
        <v>118</v>
      </c>
      <c r="AK11" s="66">
        <f t="shared" si="24"/>
        <v>-4.847347347347348</v>
      </c>
      <c r="AL11" s="66">
        <f t="shared" si="25"/>
        <v>-2.4511479893748502</v>
      </c>
      <c r="AM11" s="66">
        <f t="shared" si="26"/>
        <v>6.3762098622307235</v>
      </c>
      <c r="AN11" s="66">
        <f t="shared" si="27"/>
        <v>11.161800486618011</v>
      </c>
      <c r="AO11" s="66">
        <f t="shared" si="28"/>
        <v>-5.993199379844966</v>
      </c>
      <c r="AP11" s="66">
        <f t="shared" si="29"/>
        <v>-8.951283215989106</v>
      </c>
      <c r="AQ11" s="66">
        <f t="shared" si="30"/>
        <v>-0.44028471995101925</v>
      </c>
      <c r="AR11" s="66">
        <f t="shared" si="13"/>
        <v>9.534053036632228</v>
      </c>
      <c r="AS11" s="66">
        <f t="shared" si="14"/>
        <v>10.695911608759703</v>
      </c>
      <c r="AT11" s="66">
        <f t="shared" si="15"/>
        <v>-5.494033491135361</v>
      </c>
      <c r="AU11" s="66">
        <f t="shared" si="16"/>
        <v>4.442930927281006</v>
      </c>
      <c r="AV11" s="66">
        <f t="shared" si="17"/>
        <v>-7.588589709072177</v>
      </c>
      <c r="AW11" s="66">
        <f t="shared" si="18"/>
        <v>-5.044812890254435</v>
      </c>
      <c r="AX11" s="66">
        <f t="shared" si="19"/>
        <v>3.793391387331512</v>
      </c>
      <c r="AY11" s="66">
        <f t="shared" si="19"/>
        <v>-6.02516952074476</v>
      </c>
      <c r="AZ11" s="66">
        <f t="shared" si="20"/>
        <v>-2.3481211972972167</v>
      </c>
      <c r="BA11" s="66" t="s">
        <v>118</v>
      </c>
    </row>
    <row r="12" spans="1:53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21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22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23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55" t="s">
        <v>118</v>
      </c>
      <c r="AK12" s="66">
        <f t="shared" si="24"/>
        <v>-5.754212905877515</v>
      </c>
      <c r="AL12" s="66">
        <f t="shared" si="25"/>
        <v>-2.8613655085526</v>
      </c>
      <c r="AM12" s="66">
        <f t="shared" si="26"/>
        <v>4.761429676003286</v>
      </c>
      <c r="AN12" s="66">
        <f t="shared" si="27"/>
        <v>2.3284605494976502</v>
      </c>
      <c r="AO12" s="66">
        <f t="shared" si="28"/>
        <v>1.7543377757096277</v>
      </c>
      <c r="AP12" s="66">
        <f t="shared" si="29"/>
        <v>-10.061024570419152</v>
      </c>
      <c r="AQ12" s="66">
        <f t="shared" si="30"/>
        <v>5.566467279707181</v>
      </c>
      <c r="AR12" s="66">
        <f t="shared" si="13"/>
        <v>3.0689120871592954</v>
      </c>
      <c r="AS12" s="66">
        <f t="shared" si="14"/>
        <v>5.454811996145835</v>
      </c>
      <c r="AT12" s="66">
        <f t="shared" si="15"/>
        <v>9.319955150818336</v>
      </c>
      <c r="AU12" s="66">
        <f t="shared" si="16"/>
        <v>5.1007815880653435</v>
      </c>
      <c r="AV12" s="66">
        <f t="shared" si="17"/>
        <v>-13.253910077781066</v>
      </c>
      <c r="AW12" s="66">
        <f t="shared" si="18"/>
        <v>-5.20967511092029</v>
      </c>
      <c r="AX12" s="66">
        <f t="shared" si="19"/>
        <v>0.8729908171248973</v>
      </c>
      <c r="AY12" s="66">
        <f t="shared" si="19"/>
        <v>-4.763978282464041</v>
      </c>
      <c r="AZ12" s="66">
        <f t="shared" si="20"/>
        <v>-1.7645882151225958</v>
      </c>
      <c r="BA12" s="66" t="s">
        <v>118</v>
      </c>
    </row>
    <row r="13" spans="1:53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21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22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23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55"/>
      <c r="AK13" s="66">
        <f t="shared" si="24"/>
        <v>-7.835524942600713</v>
      </c>
      <c r="AL13" s="66">
        <f t="shared" si="25"/>
        <v>-6.3977715372769275</v>
      </c>
      <c r="AM13" s="66">
        <f t="shared" si="26"/>
        <v>9.844910599791923</v>
      </c>
      <c r="AN13" s="66">
        <f t="shared" si="27"/>
        <v>5.0814977973568265</v>
      </c>
      <c r="AO13" s="66">
        <f t="shared" si="28"/>
        <v>-2.2588616890603004</v>
      </c>
      <c r="AP13" s="66">
        <f t="shared" si="29"/>
        <v>-4.030324710371404</v>
      </c>
      <c r="AQ13" s="66">
        <f t="shared" si="30"/>
        <v>-1.2582044674492316</v>
      </c>
      <c r="AR13" s="66">
        <f>(S13-Q13)/Q13*100</f>
        <v>1.227754654416692</v>
      </c>
      <c r="AS13" s="66">
        <f t="shared" si="14"/>
        <v>6.22191561710555</v>
      </c>
      <c r="AT13" s="66">
        <f t="shared" si="15"/>
        <v>15.399055103441786</v>
      </c>
      <c r="AU13" s="66">
        <f t="shared" si="16"/>
        <v>-10.230856156744757</v>
      </c>
      <c r="AV13" s="66">
        <f t="shared" si="17"/>
        <v>-1.8545215726425015</v>
      </c>
      <c r="AW13" s="66">
        <f t="shared" si="18"/>
        <v>1.0758811199825529</v>
      </c>
      <c r="AX13" s="66">
        <f>(AE13-AC13)/AC13*100</f>
        <v>-3.910098891219659</v>
      </c>
      <c r="AY13" s="66">
        <f t="shared" si="19"/>
        <v>-1.3709566757731095</v>
      </c>
      <c r="AZ13" s="66">
        <f t="shared" si="20"/>
        <v>-3.1366993827785032</v>
      </c>
      <c r="BA13" s="66"/>
    </row>
    <row r="14" spans="1:53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21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22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23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55"/>
      <c r="AK14" s="66">
        <f t="shared" si="24"/>
        <v>-4.708754109332864</v>
      </c>
      <c r="AL14" s="66">
        <f t="shared" si="25"/>
        <v>-0.9915921251058755</v>
      </c>
      <c r="AM14" s="66">
        <f t="shared" si="26"/>
        <v>2.710372024120018</v>
      </c>
      <c r="AN14" s="66">
        <f t="shared" si="27"/>
        <v>6.8337870231178615</v>
      </c>
      <c r="AO14" s="66">
        <f t="shared" si="28"/>
        <v>-5.701774922989154</v>
      </c>
      <c r="AP14" s="66">
        <f t="shared" si="29"/>
        <v>-4.980408818392112</v>
      </c>
      <c r="AQ14" s="66">
        <f t="shared" si="30"/>
        <v>-1.5819529761667013</v>
      </c>
      <c r="AR14" s="66">
        <f t="shared" si="13"/>
        <v>-0.01716152444919352</v>
      </c>
      <c r="AS14" s="66">
        <f t="shared" si="14"/>
        <v>8.347812420991426</v>
      </c>
      <c r="AT14" s="66">
        <f t="shared" si="15"/>
        <v>15.58642859670885</v>
      </c>
      <c r="AU14" s="66">
        <f t="shared" si="16"/>
        <v>-12.396637648247717</v>
      </c>
      <c r="AV14" s="66">
        <f t="shared" si="17"/>
        <v>5.159160699104686</v>
      </c>
      <c r="AW14" s="66">
        <f t="shared" si="18"/>
        <v>-6.4418721690991445</v>
      </c>
      <c r="AX14" s="66">
        <f>(AE14-AC14)/AC14*100</f>
        <v>-5.39443833758215</v>
      </c>
      <c r="AY14" s="66">
        <f t="shared" si="19"/>
        <v>-1.0333617631426104</v>
      </c>
      <c r="AZ14" s="66">
        <f t="shared" si="20"/>
        <v>-2.6653344157871772</v>
      </c>
      <c r="BA14" s="66"/>
    </row>
    <row r="15" spans="1:53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21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22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23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55"/>
      <c r="AK15" s="66">
        <f t="shared" si="24"/>
        <v>-0.3064132507660346</v>
      </c>
      <c r="AL15" s="66">
        <f t="shared" si="25"/>
        <v>-2.1278424966685248</v>
      </c>
      <c r="AM15" s="66">
        <f t="shared" si="26"/>
        <v>4.3547962052002775</v>
      </c>
      <c r="AN15" s="66">
        <f t="shared" si="27"/>
        <v>2.7083903280792954</v>
      </c>
      <c r="AO15" s="66">
        <f t="shared" si="28"/>
        <v>-2.8420696635659564</v>
      </c>
      <c r="AP15" s="66">
        <f t="shared" si="29"/>
        <v>-10.50851641569984</v>
      </c>
      <c r="AQ15" s="66">
        <f t="shared" si="30"/>
        <v>5.193470991428728</v>
      </c>
      <c r="AR15" s="66">
        <f t="shared" si="13"/>
        <v>1.6070934955644434</v>
      </c>
      <c r="AS15" s="66">
        <f t="shared" si="14"/>
        <v>11.533923205866934</v>
      </c>
      <c r="AT15" s="66">
        <f t="shared" si="15"/>
        <v>14.302681609040228</v>
      </c>
      <c r="AU15" s="66">
        <f t="shared" si="16"/>
        <v>-12.588844951347738</v>
      </c>
      <c r="AV15" s="66">
        <f t="shared" si="17"/>
        <v>3.033929806403375</v>
      </c>
      <c r="AW15" s="66">
        <f t="shared" si="18"/>
        <v>-10.068441577415395</v>
      </c>
      <c r="AX15" s="66">
        <f>(AE15-AC15)/AC15*100</f>
        <v>-4.16510459623604</v>
      </c>
      <c r="AY15" s="66">
        <f t="shared" si="19"/>
        <v>-5.0411401895969385</v>
      </c>
      <c r="AZ15" s="66">
        <f t="shared" si="20"/>
        <v>-1.293547368276516</v>
      </c>
      <c r="BA15" s="66"/>
    </row>
    <row r="16" spans="1:53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21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22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23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55"/>
      <c r="AK16" s="66">
        <f t="shared" si="24"/>
        <v>0.5103645115255336</v>
      </c>
      <c r="AL16" s="66">
        <f t="shared" si="25"/>
        <v>-0.8109929248688464</v>
      </c>
      <c r="AM16" s="66">
        <f t="shared" si="26"/>
        <v>5.313341582356789</v>
      </c>
      <c r="AN16" s="66">
        <f t="shared" si="27"/>
        <v>1.1127237542331847</v>
      </c>
      <c r="AO16" s="66">
        <f t="shared" si="28"/>
        <v>-1.1288324082934598</v>
      </c>
      <c r="AP16" s="66">
        <f t="shared" si="29"/>
        <v>-8.537440656020726</v>
      </c>
      <c r="AQ16" s="66">
        <f t="shared" si="30"/>
        <v>7.0865262723981095</v>
      </c>
      <c r="AR16" s="66">
        <f t="shared" si="13"/>
        <v>0.025524552808065582</v>
      </c>
      <c r="AS16" s="66">
        <f t="shared" si="14"/>
        <v>11.145918801247937</v>
      </c>
      <c r="AT16" s="66">
        <f t="shared" si="15"/>
        <v>11.659322728927059</v>
      </c>
      <c r="AU16" s="66">
        <f t="shared" si="16"/>
        <v>-4.207795873995047</v>
      </c>
      <c r="AV16" s="66">
        <f t="shared" si="17"/>
        <v>-3.2844336269376955</v>
      </c>
      <c r="AW16" s="66">
        <f t="shared" si="18"/>
        <v>-10.830000718408</v>
      </c>
      <c r="AX16" s="66">
        <f>(AE16-AC16)/AC16*100</f>
        <v>-8.550749936218503</v>
      </c>
      <c r="AY16" s="66">
        <f t="shared" si="19"/>
        <v>-0.5065707363629636</v>
      </c>
      <c r="AZ16" s="66">
        <f t="shared" si="20"/>
        <v>1.2131050767414444</v>
      </c>
      <c r="BA16" s="66"/>
    </row>
    <row r="17" spans="1:53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21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22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23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55"/>
      <c r="AK17" s="66">
        <f t="shared" si="24"/>
        <v>-3.861219921656409</v>
      </c>
      <c r="AL17" s="66">
        <f t="shared" si="25"/>
        <v>8.77341517620913</v>
      </c>
      <c r="AM17" s="66">
        <f t="shared" si="26"/>
        <v>-4.380716092625022</v>
      </c>
      <c r="AN17" s="66">
        <f t="shared" si="27"/>
        <v>6.509628348299451</v>
      </c>
      <c r="AO17" s="66">
        <f t="shared" si="28"/>
        <v>3.3643926534511577</v>
      </c>
      <c r="AP17" s="66">
        <f t="shared" si="29"/>
        <v>-8.000432748221687</v>
      </c>
      <c r="AQ17" s="66">
        <f>(Q17-O17)/O17*100</f>
        <v>-0.9602942248890287</v>
      </c>
      <c r="AR17" s="66">
        <f t="shared" si="13"/>
        <v>3.4843980434700175</v>
      </c>
      <c r="AS17" s="66">
        <f t="shared" si="14"/>
        <v>7.245572877436119</v>
      </c>
      <c r="AT17" s="66">
        <f t="shared" si="15"/>
        <v>-2.975841199260205</v>
      </c>
      <c r="AU17" s="66">
        <f t="shared" si="16"/>
        <v>10.075780929534016</v>
      </c>
      <c r="AV17" s="66">
        <f t="shared" si="17"/>
        <v>-5.1541692318479555</v>
      </c>
      <c r="AW17" s="66">
        <f t="shared" si="18"/>
        <v>-10.95649877879728</v>
      </c>
      <c r="AX17" s="66">
        <f>(AE17-AC17)/AC17*100</f>
        <v>-8.270319959671452</v>
      </c>
      <c r="AY17" s="66">
        <f t="shared" si="19"/>
        <v>-6.357082821490896</v>
      </c>
      <c r="AZ17" s="66">
        <f t="shared" si="20"/>
        <v>-3.160438422369907</v>
      </c>
      <c r="BA17" s="66"/>
    </row>
    <row r="18" spans="1:53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21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22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23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55"/>
      <c r="AK18" s="66">
        <f t="shared" si="24"/>
        <v>-6.57081566985034</v>
      </c>
      <c r="AL18" s="66">
        <f t="shared" si="25"/>
        <v>9.59956266229329</v>
      </c>
      <c r="AM18" s="66">
        <f t="shared" si="26"/>
        <v>0.9851111055689923</v>
      </c>
      <c r="AN18" s="66">
        <f t="shared" si="27"/>
        <v>0.6840857453324068</v>
      </c>
      <c r="AO18" s="66">
        <f t="shared" si="28"/>
        <v>2.6716652505580263</v>
      </c>
      <c r="AP18" s="66">
        <f t="shared" si="29"/>
        <v>-9.868706217928109</v>
      </c>
      <c r="AQ18" s="66">
        <f>(Q18-O18)/O18*100</f>
        <v>3.5941125014998168</v>
      </c>
      <c r="AR18" s="66">
        <f t="shared" si="13"/>
        <v>-4.5576330936188745</v>
      </c>
      <c r="AS18" s="66">
        <f t="shared" si="14"/>
        <v>19.13937729295696</v>
      </c>
      <c r="AT18" s="66">
        <f t="shared" si="15"/>
        <v>-9.62124077266209</v>
      </c>
      <c r="AU18" s="66">
        <f t="shared" si="16"/>
        <v>11.899456640579784</v>
      </c>
      <c r="AV18" s="66">
        <f>(Z18-X18)/X18*100</f>
        <v>-12.589962469406851</v>
      </c>
      <c r="AW18" s="66">
        <f t="shared" si="18"/>
        <v>-13.756424581005591</v>
      </c>
      <c r="AX18" s="66">
        <f>(AD18-AB18)/AB18*100</f>
        <v>-2.5392548064465963</v>
      </c>
      <c r="AY18" s="66">
        <f>(AF18-AD18)/AD18*100</f>
        <v>-6.249446128214672</v>
      </c>
      <c r="AZ18" s="66">
        <f t="shared" si="20"/>
        <v>-6.480763777294646</v>
      </c>
      <c r="BA18" s="66"/>
    </row>
    <row r="19" spans="1:53" s="10" customFormat="1" ht="15.75">
      <c r="A19" s="56" t="s">
        <v>128</v>
      </c>
      <c r="B19" s="58">
        <f>SUM(B7:B18)/12</f>
        <v>427.5683333333333</v>
      </c>
      <c r="C19" s="58">
        <f aca="true" t="shared" si="31" ref="C19:N19">SUM(C7:C18)/12</f>
        <v>730.5438706201427</v>
      </c>
      <c r="D19" s="58">
        <f t="shared" si="31"/>
        <v>401.40833333333336</v>
      </c>
      <c r="E19" s="58">
        <f t="shared" si="31"/>
        <v>685.8468569137418</v>
      </c>
      <c r="F19" s="58">
        <f t="shared" si="31"/>
        <v>391.9683333333334</v>
      </c>
      <c r="G19" s="58">
        <f t="shared" si="31"/>
        <v>669.7176593071507</v>
      </c>
      <c r="H19" s="58">
        <f t="shared" si="31"/>
        <v>410.56</v>
      </c>
      <c r="I19" s="58">
        <f t="shared" si="31"/>
        <v>701.4834077714027</v>
      </c>
      <c r="J19" s="58">
        <f t="shared" si="31"/>
        <v>427.37416666666667</v>
      </c>
      <c r="K19" s="58">
        <f t="shared" si="31"/>
        <v>730.2121171736086</v>
      </c>
      <c r="L19" s="58">
        <f t="shared" si="31"/>
        <v>419.05423308666667</v>
      </c>
      <c r="M19" s="58">
        <f>SUM(M7:M18)/12</f>
        <v>715.9966666666666</v>
      </c>
      <c r="N19" s="58">
        <f t="shared" si="31"/>
        <v>397.0703661899999</v>
      </c>
      <c r="O19" s="58">
        <f aca="true" t="shared" si="32" ref="O19:X19">SUM(O7:O18)/12</f>
        <v>678.4350000000001</v>
      </c>
      <c r="P19" s="58">
        <f t="shared" si="32"/>
        <v>402.6073604515557</v>
      </c>
      <c r="Q19" s="58">
        <f t="shared" si="32"/>
        <v>687.8955163761857</v>
      </c>
      <c r="R19" s="58">
        <f t="shared" si="32"/>
        <v>411.7144027708887</v>
      </c>
      <c r="S19" s="58">
        <f t="shared" si="32"/>
        <v>703.4558220096719</v>
      </c>
      <c r="T19" s="58">
        <f t="shared" si="32"/>
        <v>432.8574145555071</v>
      </c>
      <c r="U19" s="58">
        <f t="shared" si="32"/>
        <v>739.5808024199042</v>
      </c>
      <c r="V19" s="58">
        <f t="shared" si="32"/>
        <v>468.09473276199805</v>
      </c>
      <c r="W19" s="58">
        <f t="shared" si="32"/>
        <v>799.787335097746</v>
      </c>
      <c r="X19" s="58">
        <f t="shared" si="32"/>
        <v>466.5017765092776</v>
      </c>
      <c r="Y19" s="58">
        <f aca="true" t="shared" si="33" ref="Y19:AI19">SUM(Y7:Y18)/12</f>
        <v>797.0656077482982</v>
      </c>
      <c r="Z19" s="58">
        <f t="shared" si="33"/>
        <v>437.58400792666663</v>
      </c>
      <c r="AA19" s="58">
        <f t="shared" si="33"/>
        <v>747.6566666666668</v>
      </c>
      <c r="AB19" s="58">
        <f t="shared" si="33"/>
        <v>402.7406957933333</v>
      </c>
      <c r="AC19" s="58">
        <f t="shared" si="33"/>
        <v>688.1233333333334</v>
      </c>
      <c r="AD19" s="58">
        <f t="shared" si="33"/>
        <v>393.9957267766667</v>
      </c>
      <c r="AE19" s="58">
        <f t="shared" si="33"/>
        <v>673.1816666666667</v>
      </c>
      <c r="AF19" s="58">
        <f t="shared" si="33"/>
        <v>372.3918002516666</v>
      </c>
      <c r="AG19" s="58">
        <f t="shared" si="33"/>
        <v>636.2691666666667</v>
      </c>
      <c r="AH19" s="58">
        <f t="shared" si="33"/>
        <v>0</v>
      </c>
      <c r="AI19" s="58">
        <f t="shared" si="33"/>
        <v>620.555</v>
      </c>
      <c r="AJ19" s="58"/>
      <c r="AK19" s="59">
        <f>(D19-B19)/B19*100</f>
        <v>-6.118320268495087</v>
      </c>
      <c r="AL19" s="59">
        <f>(F19-D19)/D19*100</f>
        <v>-2.3517199858830216</v>
      </c>
      <c r="AM19" s="59">
        <f>(H19-F19)/F19*100</f>
        <v>4.743155271896942</v>
      </c>
      <c r="AN19" s="59">
        <f>(J19-H19)/H19*100</f>
        <v>4.095422512340868</v>
      </c>
      <c r="AO19" s="59">
        <f>(M19-K19)/K19*100</f>
        <v>-1.9467563154066776</v>
      </c>
      <c r="AP19" s="59">
        <f>(O19-M19)/M19*100</f>
        <v>-5.246067253571921</v>
      </c>
      <c r="AQ19" s="59">
        <f>(Q19-O19)/O19*100</f>
        <v>1.3944617208996641</v>
      </c>
      <c r="AR19" s="59">
        <f>(R19-P19)/P19*100</f>
        <v>2.2620158531425614</v>
      </c>
      <c r="AS19" s="59">
        <f t="shared" si="14"/>
        <v>5.135358792969889</v>
      </c>
      <c r="AT19" s="59">
        <f t="shared" si="15"/>
        <v>8.140629459397315</v>
      </c>
      <c r="AU19" s="59">
        <f t="shared" si="16"/>
        <v>-0.34030638271048774</v>
      </c>
      <c r="AV19" s="59">
        <f>(Z19-X19)/X19*100</f>
        <v>-6.1988549752148385</v>
      </c>
      <c r="AW19" s="59">
        <f>(AC19-AA19)/AA19*100</f>
        <v>-7.9626566561300365</v>
      </c>
      <c r="AX19" s="59">
        <f>(AD19-AB19)/AB19*100</f>
        <v>-2.171364629402666</v>
      </c>
      <c r="AY19" s="59">
        <f>(AE19-AC19)/AC19*100</f>
        <v>-2.1713646294026825</v>
      </c>
      <c r="AZ19" s="59">
        <f>(AI19-AG19)/AG19*100</f>
        <v>-2.469735685761936</v>
      </c>
      <c r="BA19" s="59"/>
    </row>
    <row r="20" spans="1:53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211"/>
      <c r="BA20" s="201"/>
    </row>
    <row r="21" spans="2:53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1"/>
      <c r="BA21" s="201"/>
    </row>
    <row r="22" spans="1:5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63"/>
      <c r="BA22" s="201"/>
    </row>
    <row r="23" spans="1:53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4" ref="T23:AA23">T7</f>
        <v>368.48265766</v>
      </c>
      <c r="U23" s="65">
        <f t="shared" si="34"/>
        <v>629.59</v>
      </c>
      <c r="V23" s="65">
        <f t="shared" si="34"/>
        <v>427.52509878</v>
      </c>
      <c r="W23" s="65">
        <f t="shared" si="34"/>
        <v>730.47</v>
      </c>
      <c r="X23" s="65">
        <f t="shared" si="34"/>
        <v>442.3114100449971</v>
      </c>
      <c r="Y23" s="65">
        <f t="shared" si="34"/>
        <v>755.7339127400109</v>
      </c>
      <c r="Z23" s="65">
        <f t="shared" si="34"/>
        <v>397.5181008</v>
      </c>
      <c r="AA23" s="65">
        <f t="shared" si="34"/>
        <v>679.2</v>
      </c>
      <c r="AB23" s="65">
        <f aca="true" t="shared" si="35" ref="AB23:AI23">AB7</f>
        <v>350.22210886</v>
      </c>
      <c r="AC23" s="65">
        <f t="shared" si="35"/>
        <v>598.39</v>
      </c>
      <c r="AD23" s="65">
        <f t="shared" si="35"/>
        <v>330.96074152</v>
      </c>
      <c r="AE23" s="65">
        <f t="shared" si="35"/>
        <v>565.48</v>
      </c>
      <c r="AF23" s="65">
        <f t="shared" si="35"/>
        <v>296.43542826</v>
      </c>
      <c r="AG23" s="65">
        <f t="shared" si="35"/>
        <v>506.49</v>
      </c>
      <c r="AH23" s="65">
        <f t="shared" si="35"/>
        <v>0</v>
      </c>
      <c r="AI23" s="65">
        <f t="shared" si="35"/>
        <v>483.26</v>
      </c>
      <c r="AJ23" s="65">
        <f>AJ7</f>
        <v>469.98</v>
      </c>
      <c r="AK23" s="66">
        <f>(D23-B23)/B23*100</f>
        <v>-10.478817381294892</v>
      </c>
      <c r="AL23" s="66">
        <f>(F23-D23)/D23*100</f>
        <v>-8.858578344285577</v>
      </c>
      <c r="AM23" s="66">
        <f>(H23-F23)/F23*100</f>
        <v>9.863124418075245</v>
      </c>
      <c r="AN23" s="66">
        <f>(J23-H23)/H23*100</f>
        <v>-1.6370076718652544</v>
      </c>
      <c r="AO23" s="66">
        <f>(M23-K23)/K23*100</f>
        <v>7.323112788997611</v>
      </c>
      <c r="AP23" s="66">
        <f>(O23-M23)/M23*100</f>
        <v>-4.803586497157145</v>
      </c>
      <c r="AQ23" s="66">
        <f aca="true" t="shared" si="36" ref="AQ23:AR34">(Q23-O23)/O23*100</f>
        <v>-2.635079463837987</v>
      </c>
      <c r="AR23" s="66">
        <f aca="true" t="shared" si="37" ref="AR23:AR33">(S23-Q23)/Q23*100</f>
        <v>3.8000668167145486</v>
      </c>
      <c r="AS23" s="66">
        <f aca="true" t="shared" si="38" ref="AS23:AS34">(U23-S23)/S23*100</f>
        <v>-6.0265272288668434</v>
      </c>
      <c r="AT23" s="66">
        <f>(W23-U23)/U23*100</f>
        <v>16.02312616147016</v>
      </c>
      <c r="AU23" s="66">
        <f aca="true" t="shared" si="39" ref="AU23:AV33">(Y23-W23)/W23*100</f>
        <v>3.4585832053350343</v>
      </c>
      <c r="AV23" s="66">
        <f t="shared" si="39"/>
        <v>-10.127097838249345</v>
      </c>
      <c r="AW23" s="66">
        <f aca="true" t="shared" si="40" ref="AW23:AW28">(AC23-AA23)/AA23*100</f>
        <v>-11.897820965842175</v>
      </c>
      <c r="AX23" s="66">
        <f>(AE23-AC23)/AC23*100</f>
        <v>-5.499757683116357</v>
      </c>
      <c r="AY23" s="66">
        <f>(AF23-AD23)/AD23*100</f>
        <v>-10.43184551177761</v>
      </c>
      <c r="AZ23" s="66">
        <f aca="true" t="shared" si="41" ref="AZ23:AZ33">(AI23-AG23)/AG23*100</f>
        <v>-4.586467649904247</v>
      </c>
      <c r="BA23" s="66">
        <f>(AJ23-AI23)/AI23*100</f>
        <v>-2.7480031453047995</v>
      </c>
    </row>
    <row r="24" spans="1:53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6">
        <f aca="true" t="shared" si="42" ref="AK24:AK33">(D24-B24)/B24*100</f>
        <v>-13.983493786859738</v>
      </c>
      <c r="AL24" s="66">
        <f aca="true" t="shared" si="43" ref="AL24:AL33">(F24-D24)/D24*100</f>
        <v>-5.9006694543206155</v>
      </c>
      <c r="AM24" s="66">
        <f aca="true" t="shared" si="44" ref="AM24:AM33">(H24-F24)/F24*100</f>
        <v>8.858944753448677</v>
      </c>
      <c r="AN24" s="66">
        <f aca="true" t="shared" si="45" ref="AN24:AN33">(J24-H24)/H24*100</f>
        <v>0.49497838618421475</v>
      </c>
      <c r="AO24" s="66">
        <f aca="true" t="shared" si="46" ref="AO24:AO33">(M24-K24)/K24*100</f>
        <v>0.08419423600712572</v>
      </c>
      <c r="AP24" s="66">
        <f aca="true" t="shared" si="47" ref="AP24:AP33">(O24-M24)/M24*100</f>
        <v>3.5381258535696283</v>
      </c>
      <c r="AQ24" s="66">
        <f t="shared" si="36"/>
        <v>-3.427415954303972</v>
      </c>
      <c r="AR24" s="66">
        <f t="shared" si="37"/>
        <v>-0.5643266996431494</v>
      </c>
      <c r="AS24" s="66">
        <f t="shared" si="38"/>
        <v>-3.2227400180363817</v>
      </c>
      <c r="AT24" s="66">
        <f aca="true" t="shared" si="48" ref="AT24:AT34">(W24-U24)/U24*100</f>
        <v>15.707168616003923</v>
      </c>
      <c r="AU24" s="66">
        <f t="shared" si="39"/>
        <v>3.1582107706645033</v>
      </c>
      <c r="AV24" s="66">
        <f t="shared" si="39"/>
        <v>-11.184863523573242</v>
      </c>
      <c r="AW24" s="66">
        <f t="shared" si="40"/>
        <v>-9.200226885989784</v>
      </c>
      <c r="AX24" s="66">
        <f>(AE24-AC24)/AC24*100</f>
        <v>-2.7196455632147964</v>
      </c>
      <c r="AY24" s="66">
        <f>(AF24-AD24)/AD24*100</f>
        <v>-9.27922062561852</v>
      </c>
      <c r="AZ24" s="66">
        <f t="shared" si="41"/>
        <v>-4.500847355143404</v>
      </c>
      <c r="BA24" s="66">
        <f>(AJ24-AI24)/AI24*100</f>
        <v>-4.372682163739491</v>
      </c>
    </row>
    <row r="25" spans="1:53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6">
        <f t="shared" si="42"/>
        <v>-11.735997105580303</v>
      </c>
      <c r="AL25" s="66">
        <f t="shared" si="43"/>
        <v>-6.52238407948183</v>
      </c>
      <c r="AM25" s="66">
        <f t="shared" si="44"/>
        <v>6.684224672568698</v>
      </c>
      <c r="AN25" s="66">
        <f t="shared" si="45"/>
        <v>3.0148468391836847</v>
      </c>
      <c r="AO25" s="66">
        <f t="shared" si="46"/>
        <v>-2.5081422723336577</v>
      </c>
      <c r="AP25" s="66">
        <f t="shared" si="47"/>
        <v>2.7905325956500913</v>
      </c>
      <c r="AQ25" s="66">
        <f t="shared" si="36"/>
        <v>-2.017335357140906</v>
      </c>
      <c r="AR25" s="66">
        <f t="shared" si="37"/>
        <v>2.7306033537572394</v>
      </c>
      <c r="AS25" s="66">
        <f t="shared" si="38"/>
        <v>-2.2763135425403362</v>
      </c>
      <c r="AT25" s="66">
        <f t="shared" si="48"/>
        <v>11.684185670133337</v>
      </c>
      <c r="AU25" s="66">
        <f t="shared" si="39"/>
        <v>2.6392672449140444</v>
      </c>
      <c r="AV25" s="66">
        <f t="shared" si="39"/>
        <v>-9.765220667219108</v>
      </c>
      <c r="AW25" s="66">
        <f t="shared" si="40"/>
        <v>-10.336710416972936</v>
      </c>
      <c r="AX25" s="66">
        <f aca="true" t="shared" si="49" ref="AX25:AX33">(AE25-AC25)/AC25*100</f>
        <v>0.3012168851023861</v>
      </c>
      <c r="AY25" s="66">
        <f aca="true" t="shared" si="50" ref="AY25:AY31">(AF25-AD25)/AD25*100</f>
        <v>-7.487079294057321</v>
      </c>
      <c r="AZ25" s="66">
        <f t="shared" si="41"/>
        <v>-3.0772992057217525</v>
      </c>
      <c r="BA25" s="66">
        <f>(AJ25-AI25)/AI25*100</f>
        <v>-11.362325640924293</v>
      </c>
    </row>
    <row r="26" spans="1:53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 t="s">
        <v>118</v>
      </c>
      <c r="AK26" s="66">
        <f>(D26-B26)/B26*100</f>
        <v>-8.715666011893797</v>
      </c>
      <c r="AL26" s="66">
        <f t="shared" si="43"/>
        <v>-8.225692117238923</v>
      </c>
      <c r="AM26" s="66">
        <f t="shared" si="44"/>
        <v>6.643965688451978</v>
      </c>
      <c r="AN26" s="66">
        <f t="shared" si="45"/>
        <v>4.446087830960813</v>
      </c>
      <c r="AO26" s="66">
        <f t="shared" si="46"/>
        <v>-5.638392488971647</v>
      </c>
      <c r="AP26" s="66">
        <f t="shared" si="47"/>
        <v>1.290214313098029</v>
      </c>
      <c r="AQ26" s="66">
        <f t="shared" si="36"/>
        <v>2.3594654149334304</v>
      </c>
      <c r="AR26" s="66">
        <f t="shared" si="37"/>
        <v>5.118559597573729</v>
      </c>
      <c r="AS26" s="66">
        <f t="shared" si="38"/>
        <v>-7.019926269983125</v>
      </c>
      <c r="AT26" s="66">
        <f t="shared" si="48"/>
        <v>12.092267088468526</v>
      </c>
      <c r="AU26" s="66">
        <f t="shared" si="39"/>
        <v>5.231311061913683</v>
      </c>
      <c r="AV26" s="66">
        <f t="shared" si="39"/>
        <v>-10.828287669940947</v>
      </c>
      <c r="AW26" s="66">
        <f t="shared" si="40"/>
        <v>-8.075024227003656</v>
      </c>
      <c r="AX26" s="66">
        <f t="shared" si="49"/>
        <v>4.516182902739352</v>
      </c>
      <c r="AY26" s="66">
        <f t="shared" si="50"/>
        <v>-10.51777656566352</v>
      </c>
      <c r="AZ26" s="66">
        <f t="shared" si="41"/>
        <v>-2.3658343961615276</v>
      </c>
      <c r="BA26" s="66" t="s">
        <v>118</v>
      </c>
    </row>
    <row r="27" spans="1:53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 t="s">
        <v>118</v>
      </c>
      <c r="AK27" s="66">
        <f>(D27-B27)/B27*100</f>
        <v>-7.290426269660415</v>
      </c>
      <c r="AL27" s="66">
        <f t="shared" si="43"/>
        <v>-5.9348980494336825</v>
      </c>
      <c r="AM27" s="66">
        <f t="shared" si="44"/>
        <v>6.615543681685778</v>
      </c>
      <c r="AN27" s="66">
        <f t="shared" si="45"/>
        <v>7.341089967157129</v>
      </c>
      <c r="AO27" s="66">
        <f t="shared" si="46"/>
        <v>-5.843504960198922</v>
      </c>
      <c r="AP27" s="66">
        <f t="shared" si="47"/>
        <v>-3.1446196103494417</v>
      </c>
      <c r="AQ27" s="66">
        <f t="shared" si="36"/>
        <v>1.2529802836811037</v>
      </c>
      <c r="AR27" s="66">
        <f t="shared" si="37"/>
        <v>6.854477263800011</v>
      </c>
      <c r="AS27" s="66">
        <f t="shared" si="38"/>
        <v>0.6808798952076193</v>
      </c>
      <c r="AT27" s="66">
        <f t="shared" si="48"/>
        <v>3.9520266392282353</v>
      </c>
      <c r="AU27" s="66">
        <f t="shared" si="39"/>
        <v>4.9391679909094295</v>
      </c>
      <c r="AV27" s="66">
        <f t="shared" si="39"/>
        <v>-9.463646842706313</v>
      </c>
      <c r="AW27" s="66">
        <f t="shared" si="40"/>
        <v>-6.750400904244853</v>
      </c>
      <c r="AX27" s="66">
        <f t="shared" si="49"/>
        <v>4.075654985009604</v>
      </c>
      <c r="AY27" s="66">
        <f t="shared" si="50"/>
        <v>-8.869660200509204</v>
      </c>
      <c r="AZ27" s="66">
        <f t="shared" si="41"/>
        <v>-2.510038798168812</v>
      </c>
      <c r="BA27" s="66" t="s">
        <v>118</v>
      </c>
    </row>
    <row r="28" spans="1:53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 t="s">
        <v>118</v>
      </c>
      <c r="AK28" s="66">
        <f t="shared" si="42"/>
        <v>-6.982537282270942</v>
      </c>
      <c r="AL28" s="66">
        <f t="shared" si="43"/>
        <v>-5.002231746954902</v>
      </c>
      <c r="AM28" s="66">
        <f t="shared" si="44"/>
        <v>6.090207487894734</v>
      </c>
      <c r="AN28" s="66">
        <f t="shared" si="45"/>
        <v>5.903397834042184</v>
      </c>
      <c r="AO28" s="66">
        <f t="shared" si="46"/>
        <v>-3.2668183363834222</v>
      </c>
      <c r="AP28" s="66">
        <f t="shared" si="47"/>
        <v>-5.605291368620128</v>
      </c>
      <c r="AQ28" s="66">
        <f t="shared" si="36"/>
        <v>2.7982402699352917</v>
      </c>
      <c r="AR28" s="66">
        <f t="shared" si="37"/>
        <v>5.539287111426902</v>
      </c>
      <c r="AS28" s="66">
        <f t="shared" si="38"/>
        <v>2.5234473807498494</v>
      </c>
      <c r="AT28" s="66">
        <f t="shared" si="48"/>
        <v>5.903511231807297</v>
      </c>
      <c r="AU28" s="66">
        <f t="shared" si="39"/>
        <v>5.29516583629314</v>
      </c>
      <c r="AV28" s="66">
        <f t="shared" si="39"/>
        <v>-11.218241849700396</v>
      </c>
      <c r="AW28" s="66">
        <f t="shared" si="40"/>
        <v>-6.149239315864087</v>
      </c>
      <c r="AX28" s="66">
        <f t="shared" si="49"/>
        <v>2.837019520560034</v>
      </c>
      <c r="AY28" s="66">
        <f t="shared" si="50"/>
        <v>-7.622776777625936</v>
      </c>
      <c r="AZ28" s="66">
        <f t="shared" si="41"/>
        <v>-2.2235463043991497</v>
      </c>
      <c r="BA28" s="66" t="s">
        <v>118</v>
      </c>
    </row>
    <row r="29" spans="1:53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/>
      <c r="AK29" s="66">
        <f t="shared" si="42"/>
        <v>-7.514783419036515</v>
      </c>
      <c r="AL29" s="66">
        <f t="shared" si="43"/>
        <v>-5.274589370365482</v>
      </c>
      <c r="AM29" s="66">
        <f t="shared" si="44"/>
        <v>7.2080956773360505</v>
      </c>
      <c r="AN29" s="66">
        <f t="shared" si="45"/>
        <v>5.879061152598787</v>
      </c>
      <c r="AO29" s="66">
        <f t="shared" si="46"/>
        <v>-3.137065242649708</v>
      </c>
      <c r="AP29" s="66">
        <f t="shared" si="47"/>
        <v>-5.16631923008869</v>
      </c>
      <c r="AQ29" s="66">
        <f t="shared" si="36"/>
        <v>1.6501315733323005</v>
      </c>
      <c r="AR29" s="66">
        <f t="shared" si="37"/>
        <v>4.418397230107355</v>
      </c>
      <c r="AS29" s="66">
        <f t="shared" si="38"/>
        <v>3.627356610262479</v>
      </c>
      <c r="AT29" s="66">
        <f t="shared" si="48"/>
        <v>8.96202619614107</v>
      </c>
      <c r="AU29" s="66">
        <f t="shared" si="39"/>
        <v>0.2165577773491076</v>
      </c>
      <c r="AV29" s="66">
        <f t="shared" si="39"/>
        <v>-8.407189836102482</v>
      </c>
      <c r="AW29" s="66">
        <f aca="true" t="shared" si="51" ref="AW29:AW34">(AC29-AA29)/AA29*100</f>
        <v>-4.036367058430826</v>
      </c>
      <c r="AX29" s="66">
        <f t="shared" si="49"/>
        <v>0.4482693242241656</v>
      </c>
      <c r="AY29" s="66">
        <f t="shared" si="50"/>
        <v>-6.192293607003731</v>
      </c>
      <c r="AZ29" s="66">
        <f t="shared" si="41"/>
        <v>-2.359464192683045</v>
      </c>
      <c r="BA29" s="66"/>
    </row>
    <row r="30" spans="1:53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/>
      <c r="AK30" s="66">
        <f>(D30-B30)/B30*100</f>
        <v>-7.17151927066251</v>
      </c>
      <c r="AL30" s="66">
        <f t="shared" si="43"/>
        <v>-4.2011060213766065</v>
      </c>
      <c r="AM30" s="66">
        <f t="shared" si="44"/>
        <v>5.948137410690089</v>
      </c>
      <c r="AN30" s="66">
        <f t="shared" si="45"/>
        <v>6.444473460467242</v>
      </c>
      <c r="AO30" s="66">
        <f t="shared" si="46"/>
        <v>-3.8994852715438038</v>
      </c>
      <c r="AP30" s="66">
        <f t="shared" si="47"/>
        <v>-5.131348140014915</v>
      </c>
      <c r="AQ30" s="66">
        <f t="shared" si="36"/>
        <v>1.028447449592269</v>
      </c>
      <c r="AR30" s="66">
        <f t="shared" si="37"/>
        <v>3.371311993423837</v>
      </c>
      <c r="AS30" s="66">
        <f t="shared" si="38"/>
        <v>4.799987579778384</v>
      </c>
      <c r="AT30" s="66">
        <f t="shared" si="48"/>
        <v>10.64494166645957</v>
      </c>
      <c r="AU30" s="66">
        <f t="shared" si="39"/>
        <v>-2.96611650734773</v>
      </c>
      <c r="AV30" s="66">
        <f t="shared" si="39"/>
        <v>-5.368683663825761</v>
      </c>
      <c r="AW30" s="66">
        <f t="shared" si="51"/>
        <v>-4.711482717986693</v>
      </c>
      <c r="AX30" s="66">
        <f t="shared" si="49"/>
        <v>-0.9745364979769207</v>
      </c>
      <c r="AY30" s="66">
        <f t="shared" si="50"/>
        <v>-5.210672800703259</v>
      </c>
      <c r="AZ30" s="66">
        <f t="shared" si="41"/>
        <v>-2.323459504849423</v>
      </c>
      <c r="BA30" s="66"/>
    </row>
    <row r="31" spans="1:53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/>
      <c r="AK31" s="66">
        <f t="shared" si="42"/>
        <v>-6.005398583164953</v>
      </c>
      <c r="AL31" s="66">
        <f t="shared" si="43"/>
        <v>-3.9685285253301403</v>
      </c>
      <c r="AM31" s="66">
        <f t="shared" si="44"/>
        <v>5.682403194009994</v>
      </c>
      <c r="AN31" s="66">
        <f t="shared" si="45"/>
        <v>5.889263479577232</v>
      </c>
      <c r="AO31" s="66">
        <f t="shared" si="46"/>
        <v>-3.7616986113253614</v>
      </c>
      <c r="AP31" s="66">
        <f t="shared" si="47"/>
        <v>-6.028803260998527</v>
      </c>
      <c r="AQ31" s="66">
        <f t="shared" si="36"/>
        <v>1.7474385215553432</v>
      </c>
      <c r="AR31" s="66">
        <f t="shared" si="37"/>
        <v>3.011025522022155</v>
      </c>
      <c r="AS31" s="66">
        <f t="shared" si="38"/>
        <v>6.004907036789032</v>
      </c>
      <c r="AT31" s="66">
        <f t="shared" si="48"/>
        <v>11.610477608567967</v>
      </c>
      <c r="AU31" s="66">
        <f>(Y31-W31)/W31*100</f>
        <v>-5.047001776759653</v>
      </c>
      <c r="AV31" s="66">
        <f t="shared" si="39"/>
        <v>-3.886956581221005</v>
      </c>
      <c r="AW31" s="66">
        <f t="shared" si="51"/>
        <v>-5.710530566903562</v>
      </c>
      <c r="AX31" s="66">
        <f t="shared" si="49"/>
        <v>-1.5219032498884286</v>
      </c>
      <c r="AY31" s="66">
        <f t="shared" si="50"/>
        <v>-5.18604254713564</v>
      </c>
      <c r="AZ31" s="66">
        <f t="shared" si="41"/>
        <v>-2.1486348817185306</v>
      </c>
      <c r="BA31" s="66"/>
    </row>
    <row r="32" spans="1:53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/>
      <c r="AK32" s="66">
        <f t="shared" si="42"/>
        <v>-5.219715720795169</v>
      </c>
      <c r="AL32" s="66">
        <f t="shared" si="43"/>
        <v>-3.565196614877576</v>
      </c>
      <c r="AM32" s="66">
        <f t="shared" si="44"/>
        <v>5.632326694474196</v>
      </c>
      <c r="AN32" s="66">
        <f t="shared" si="45"/>
        <v>5.294516633131663</v>
      </c>
      <c r="AO32" s="66">
        <f t="shared" si="46"/>
        <v>-3.44715730747927</v>
      </c>
      <c r="AP32" s="66">
        <f t="shared" si="47"/>
        <v>-6.314666560215847</v>
      </c>
      <c r="AQ32" s="66">
        <f t="shared" si="36"/>
        <v>2.353681827657879</v>
      </c>
      <c r="AR32" s="66">
        <f t="shared" si="37"/>
        <v>2.6535847374851826</v>
      </c>
      <c r="AS32" s="66">
        <f t="shared" si="38"/>
        <v>6.582278699325974</v>
      </c>
      <c r="AT32" s="66">
        <f t="shared" si="48"/>
        <v>11.644743185948208</v>
      </c>
      <c r="AU32" s="66">
        <f>(Y32-W32)/W32*100</f>
        <v>-4.9901422244987135</v>
      </c>
      <c r="AV32" s="66">
        <f t="shared" si="39"/>
        <v>-3.8162454303986766</v>
      </c>
      <c r="AW32" s="66">
        <f t="shared" si="51"/>
        <v>-6.302295504731818</v>
      </c>
      <c r="AX32" s="66">
        <f t="shared" si="49"/>
        <v>-2.3547157571701436</v>
      </c>
      <c r="AY32" s="66">
        <f>(AF32-AD32)/AD32*100</f>
        <v>-4.662730000637309</v>
      </c>
      <c r="AZ32" s="66">
        <f t="shared" si="41"/>
        <v>-1.761125713798573</v>
      </c>
      <c r="BA32" s="66"/>
    </row>
    <row r="33" spans="1:53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/>
      <c r="AK33" s="66">
        <f t="shared" si="42"/>
        <v>-5.097304688779955</v>
      </c>
      <c r="AL33" s="66">
        <f t="shared" si="43"/>
        <v>-3.0118028808187765</v>
      </c>
      <c r="AM33" s="66">
        <f t="shared" si="44"/>
        <v>5.213418780588588</v>
      </c>
      <c r="AN33" s="66">
        <f t="shared" si="45"/>
        <v>5.344995910038468</v>
      </c>
      <c r="AO33" s="66">
        <f t="shared" si="46"/>
        <v>-3.1930631056005043</v>
      </c>
      <c r="AP33" s="66">
        <f t="shared" si="47"/>
        <v>-6.387884115910785</v>
      </c>
      <c r="AQ33" s="66">
        <f t="shared" si="36"/>
        <v>2.210223747572381</v>
      </c>
      <c r="AR33" s="66">
        <f t="shared" si="37"/>
        <v>2.7090507766840806</v>
      </c>
      <c r="AS33" s="66">
        <f t="shared" si="38"/>
        <v>6.6322814703047435</v>
      </c>
      <c r="AT33" s="66">
        <f t="shared" si="48"/>
        <v>11.16317686820482</v>
      </c>
      <c r="AU33" s="66">
        <f>(Y33-W33)/W33*100</f>
        <v>-4.55587737864629</v>
      </c>
      <c r="AV33" s="66">
        <f t="shared" si="39"/>
        <v>-3.8965577541922216</v>
      </c>
      <c r="AW33" s="66">
        <f t="shared" si="51"/>
        <v>-6.470067217128079</v>
      </c>
      <c r="AX33" s="66">
        <f t="shared" si="49"/>
        <v>-2.580530593977198</v>
      </c>
      <c r="AY33" s="66">
        <f>(AF33-AD33)/AD33*100</f>
        <v>-4.733613242938257</v>
      </c>
      <c r="AZ33" s="66">
        <f t="shared" si="41"/>
        <v>-1.852718220529903</v>
      </c>
      <c r="BA33" s="66"/>
    </row>
    <row r="34" spans="1:53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/>
      <c r="AK34" s="67">
        <f>(D34-B34)/B34*100</f>
        <v>-5.111060129277903</v>
      </c>
      <c r="AL34" s="67">
        <f>(F34-D34)/D34*100</f>
        <v>-2.6375659992839187</v>
      </c>
      <c r="AM34" s="67">
        <f>(H34-F34)/F34*100</f>
        <v>5.09196419918505</v>
      </c>
      <c r="AN34" s="67">
        <f>(J34-H34)/H34*100</f>
        <v>5.208389252953459</v>
      </c>
      <c r="AO34" s="67">
        <f>(M34-K34)/K34*100</f>
        <v>-3.020082549529761</v>
      </c>
      <c r="AP34" s="67">
        <f>(O34-M34)/M34*100</f>
        <v>-6.494668135662961</v>
      </c>
      <c r="AQ34" s="67">
        <f t="shared" si="36"/>
        <v>2.2682210963392504</v>
      </c>
      <c r="AR34" s="67">
        <f t="shared" si="36"/>
        <v>2.5289432237696743</v>
      </c>
      <c r="AS34" s="67">
        <f t="shared" si="38"/>
        <v>6.9461984440777735</v>
      </c>
      <c r="AT34" s="67">
        <f t="shared" si="48"/>
        <v>10.700556340850707</v>
      </c>
      <c r="AU34" s="67">
        <f>(Y34-W34)/W34*100</f>
        <v>-4.259944738085245</v>
      </c>
      <c r="AV34" s="67">
        <f>(Z34-X34)/X34*100</f>
        <v>-4.179608115395083</v>
      </c>
      <c r="AW34" s="67">
        <f t="shared" si="51"/>
        <v>-6.612602831321422</v>
      </c>
      <c r="AX34" s="67">
        <f>(AD34-AB34)/AB34*100</f>
        <v>-2.5689655841154084</v>
      </c>
      <c r="AY34" s="67">
        <f>(AF34-AD34)/AD34*100</f>
        <v>-4.7632856303950835</v>
      </c>
      <c r="AZ34" s="67">
        <f>(AI34-AG34)/AG34*100</f>
        <v>-1.967826759202353</v>
      </c>
      <c r="BA34" s="67"/>
    </row>
    <row r="35" spans="1:5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Z35" s="201"/>
      <c r="BA35" s="201"/>
    </row>
    <row r="36" spans="1:53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BA36" s="201"/>
    </row>
    <row r="37" spans="1:53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1"/>
      <c r="BA37" s="201"/>
    </row>
    <row r="38" spans="1:53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BA38" s="201"/>
    </row>
    <row r="39" spans="2:37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1"/>
    </row>
    <row r="40" spans="1:37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1"/>
    </row>
    <row r="41" spans="2:39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1"/>
      <c r="AL41" s="211"/>
      <c r="AM41" s="211"/>
    </row>
    <row r="42" spans="2:39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1"/>
      <c r="AL42" s="211"/>
      <c r="AM42" s="211"/>
    </row>
    <row r="43" spans="2:39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1"/>
      <c r="AL43" s="211"/>
      <c r="AM43" s="211"/>
    </row>
    <row r="44" spans="2:39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1"/>
      <c r="AL44" s="211"/>
      <c r="AM44" s="211"/>
    </row>
    <row r="45" spans="38:39" ht="14.25">
      <c r="AL45" s="204"/>
      <c r="AM45" s="204"/>
    </row>
    <row r="46" spans="38:39" ht="14.25">
      <c r="AL46" s="204"/>
      <c r="AM46" s="204"/>
    </row>
    <row r="47" spans="38:39" ht="14.25">
      <c r="AL47" s="204"/>
      <c r="AM47" s="204"/>
    </row>
    <row r="48" spans="38:39" ht="14.25">
      <c r="AL48" s="204"/>
      <c r="AM48" s="204"/>
    </row>
    <row r="49" spans="38:39" ht="14.25">
      <c r="AL49" s="204"/>
      <c r="AM49" s="204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6" max="65535" man="1"/>
  </colBreaks>
  <ignoredErrors>
    <ignoredError sqref="AB7:AC10 B23:B34 AA23:AA34 C7:Z18 C20:Z34 AB20:AC23 AB24:AE34 AB11:AB18 AD23:AE23 B19:AE19 AD7:AD18 AF7:AG8 AF9:AF16 AK20:AY34 AF17:AG17 AF18 AF19:AG34 AK7:AZ19 AI23:AI34 AZ23:AZ34 AI19 AJ23:AJ25 BA7:BA9 BA23:BA25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2020-03-17T10:13:43Z</cp:lastPrinted>
  <dcterms:created xsi:type="dcterms:W3CDTF">2016-02-11T06:41:25Z</dcterms:created>
  <dcterms:modified xsi:type="dcterms:W3CDTF">2020-07-27T12:03:09Z</dcterms:modified>
  <cp:category/>
  <cp:version/>
  <cp:contentType/>
  <cp:contentStatus/>
</cp:coreProperties>
</file>