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pophaides\Downloads\Αγορά Εργασίας\2023T1\"/>
    </mc:Choice>
  </mc:AlternateContent>
  <xr:revisionPtr revIDLastSave="0" documentId="13_ncr:1_{109B724F-AC8F-45D9-BD72-DA2E0E1F4EF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ontents" sheetId="3" r:id="rId1"/>
    <sheet name="A-D" sheetId="1" r:id="rId2"/>
    <sheet name="Graphs" sheetId="12" r:id="rId3"/>
    <sheet name="Yearly" sheetId="13" r:id="rId4"/>
    <sheet name="Flows" sheetId="14" r:id="rId5"/>
  </sheets>
  <externalReferences>
    <externalReference r:id="rId6"/>
    <externalReference r:id="rId7"/>
  </externalReferences>
  <definedNames>
    <definedName name="_edn1" localSheetId="4">Flows!$F$25</definedName>
    <definedName name="_ednref1" localSheetId="4">Flows!$F$4</definedName>
    <definedName name="_Hlk103165466" localSheetId="4">Flows!$F$15</definedName>
    <definedName name="A._Προσφορά_Εργασίας">'A-D'!$A$1</definedName>
    <definedName name="Obs_status_code" localSheetId="1">'[1]T0111PS-S'!$A$501:$A$513</definedName>
    <definedName name="_xlnm.Print_Area" localSheetId="1">'A-D'!$B$1:$AB$92</definedName>
    <definedName name="_xlnm.Print_Area" localSheetId="0">Contents!$A$1:$A$10</definedName>
    <definedName name="_xlnm.Print_Titles" localSheetId="1">'A-D'!#REF!</definedName>
  </definedNames>
  <calcPr calcId="191029"/>
</workbook>
</file>

<file path=xl/calcChain.xml><?xml version="1.0" encoding="utf-8"?>
<calcChain xmlns="http://schemas.openxmlformats.org/spreadsheetml/2006/main">
  <c r="AA77" i="1" l="1"/>
  <c r="Z74" i="1"/>
  <c r="AA74" i="1"/>
  <c r="AA64" i="1"/>
  <c r="AA65" i="1"/>
  <c r="AA66" i="1"/>
  <c r="AA47" i="1"/>
  <c r="AA45" i="1"/>
  <c r="AA43" i="1"/>
  <c r="AA22" i="1"/>
  <c r="AA21" i="1"/>
  <c r="AA18" i="1"/>
  <c r="AA15" i="1"/>
  <c r="AA11" i="1"/>
  <c r="AA71" i="1"/>
  <c r="AA39" i="1"/>
  <c r="AA32" i="1"/>
  <c r="AA31" i="1"/>
  <c r="AA28" i="1"/>
  <c r="AA30" i="1" s="1"/>
  <c r="AA7" i="1"/>
  <c r="AA5" i="1"/>
  <c r="AA3" i="1"/>
  <c r="K5" i="13" l="1"/>
  <c r="Z47" i="1"/>
  <c r="Z45" i="1"/>
  <c r="Z43" i="1"/>
  <c r="Z64" i="1"/>
  <c r="Z65" i="1"/>
  <c r="Z66" i="1"/>
  <c r="Z39" i="1"/>
  <c r="Z21" i="1"/>
  <c r="Z22" i="1"/>
  <c r="Z18" i="1"/>
  <c r="Z15" i="1"/>
  <c r="Z11" i="1"/>
  <c r="Z3" i="1"/>
  <c r="K16" i="13" l="1"/>
  <c r="K14" i="13"/>
  <c r="K8" i="13"/>
  <c r="K12" i="13"/>
  <c r="Z77" i="1"/>
  <c r="Z31" i="1"/>
  <c r="Z32" i="1"/>
  <c r="Z28" i="1"/>
  <c r="Z30" i="1" s="1"/>
  <c r="Z7" i="1"/>
  <c r="Z5" i="1"/>
  <c r="S78" i="1"/>
  <c r="W5" i="1"/>
  <c r="S50" i="1"/>
  <c r="T59" i="1"/>
  <c r="S59" i="1"/>
  <c r="U59" i="1" s="1"/>
  <c r="Y77" i="1"/>
  <c r="Y74" i="1"/>
  <c r="Y64" i="1"/>
  <c r="Y65" i="1"/>
  <c r="Y66" i="1"/>
  <c r="Y57" i="1"/>
  <c r="Y47" i="1"/>
  <c r="Y45" i="1"/>
  <c r="Y43" i="1"/>
  <c r="Y39" i="1"/>
  <c r="Y31" i="1"/>
  <c r="Y32" i="1"/>
  <c r="Y28" i="1"/>
  <c r="Y30" i="1" s="1"/>
  <c r="Y21" i="1"/>
  <c r="Y22" i="1"/>
  <c r="Y18" i="1"/>
  <c r="Y15" i="1"/>
  <c r="Y11" i="1"/>
  <c r="Y7" i="1"/>
  <c r="Y5" i="1"/>
  <c r="Y3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F22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F21" i="1"/>
  <c r="X74" i="1"/>
  <c r="X77" i="1"/>
  <c r="X71" i="1"/>
  <c r="X64" i="1"/>
  <c r="X65" i="1"/>
  <c r="X66" i="1"/>
  <c r="X47" i="1"/>
  <c r="X45" i="1"/>
  <c r="X43" i="1"/>
  <c r="X39" i="1"/>
  <c r="X31" i="1"/>
  <c r="X32" i="1"/>
  <c r="X28" i="1"/>
  <c r="X30" i="1" s="1"/>
  <c r="X18" i="1"/>
  <c r="X15" i="1"/>
  <c r="X11" i="1"/>
  <c r="X7" i="1"/>
  <c r="X5" i="1"/>
  <c r="X3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W6" i="1" l="1"/>
  <c r="W8" i="1"/>
  <c r="C8" i="1"/>
  <c r="K8" i="1"/>
  <c r="S8" i="1"/>
  <c r="O8" i="1"/>
  <c r="G8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C5" i="1"/>
  <c r="S6" i="1" l="1"/>
  <c r="K6" i="1"/>
  <c r="G6" i="1"/>
  <c r="O6" i="1"/>
  <c r="C6" i="1"/>
  <c r="M74" i="1"/>
  <c r="N74" i="1"/>
  <c r="O74" i="1"/>
  <c r="P74" i="1"/>
  <c r="Q74" i="1"/>
  <c r="R74" i="1"/>
  <c r="S74" i="1"/>
  <c r="T74" i="1"/>
  <c r="U74" i="1"/>
  <c r="V74" i="1"/>
  <c r="W74" i="1"/>
  <c r="L74" i="1"/>
  <c r="C16" i="13"/>
  <c r="D16" i="13"/>
  <c r="E16" i="13"/>
  <c r="F16" i="13"/>
  <c r="G16" i="13"/>
  <c r="H16" i="13"/>
  <c r="I16" i="13"/>
  <c r="J16" i="13"/>
  <c r="B16" i="13"/>
  <c r="C14" i="13"/>
  <c r="D14" i="13"/>
  <c r="E14" i="13"/>
  <c r="F14" i="13"/>
  <c r="G14" i="13"/>
  <c r="H14" i="13"/>
  <c r="I14" i="13"/>
  <c r="J14" i="13"/>
  <c r="B14" i="13"/>
  <c r="C12" i="13"/>
  <c r="D12" i="13"/>
  <c r="E12" i="13"/>
  <c r="F12" i="13"/>
  <c r="G12" i="13"/>
  <c r="H12" i="13"/>
  <c r="I12" i="13"/>
  <c r="J12" i="13"/>
  <c r="B12" i="13"/>
  <c r="C8" i="13"/>
  <c r="D8" i="13"/>
  <c r="E8" i="13"/>
  <c r="F8" i="13"/>
  <c r="G8" i="13"/>
  <c r="H8" i="13"/>
  <c r="I8" i="13"/>
  <c r="J8" i="13"/>
  <c r="B8" i="13"/>
  <c r="C5" i="13" l="1"/>
  <c r="D5" i="13"/>
  <c r="E5" i="13"/>
  <c r="F5" i="13"/>
  <c r="G5" i="13"/>
  <c r="H5" i="13"/>
  <c r="I5" i="13"/>
  <c r="J5" i="13"/>
  <c r="B5" i="13"/>
  <c r="W39" i="1" l="1"/>
  <c r="B3" i="1" l="1"/>
  <c r="B11" i="1"/>
  <c r="B15" i="1"/>
  <c r="B18" i="1"/>
  <c r="B28" i="1"/>
  <c r="B30" i="1" s="1"/>
  <c r="B31" i="1"/>
  <c r="B32" i="1"/>
  <c r="B35" i="1"/>
  <c r="B36" i="1"/>
  <c r="B39" i="1"/>
  <c r="B43" i="1"/>
  <c r="B45" i="1"/>
  <c r="B47" i="1"/>
  <c r="B71" i="1"/>
  <c r="B7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C52" i="1"/>
  <c r="W47" i="1" l="1"/>
  <c r="W45" i="1"/>
  <c r="W43" i="1"/>
  <c r="W71" i="1" l="1"/>
  <c r="W3" i="1" l="1"/>
  <c r="W77" i="1" l="1"/>
  <c r="W64" i="1"/>
  <c r="W65" i="1"/>
  <c r="W66" i="1"/>
  <c r="W31" i="1"/>
  <c r="W32" i="1"/>
  <c r="W18" i="1"/>
  <c r="W28" i="1" l="1"/>
  <c r="W30" i="1" s="1"/>
  <c r="W15" i="1"/>
  <c r="W11" i="1"/>
  <c r="V77" i="1"/>
  <c r="V66" i="1" l="1"/>
  <c r="V65" i="1"/>
  <c r="V64" i="1"/>
  <c r="V47" i="1"/>
  <c r="V45" i="1"/>
  <c r="V43" i="1"/>
  <c r="U39" i="1"/>
  <c r="V39" i="1"/>
  <c r="V31" i="1" l="1"/>
  <c r="V28" i="1"/>
  <c r="V30" i="1" s="1"/>
  <c r="V32" i="1"/>
  <c r="V15" i="1"/>
  <c r="V71" i="1"/>
  <c r="V3" i="1"/>
  <c r="V18" i="1" l="1"/>
  <c r="V11" i="1" l="1"/>
  <c r="H18" i="1" l="1"/>
  <c r="U18" i="1" l="1"/>
  <c r="C18" i="1"/>
  <c r="D18" i="1"/>
  <c r="E18" i="1"/>
  <c r="F18" i="1"/>
  <c r="G18" i="1"/>
  <c r="I18" i="1"/>
  <c r="J18" i="1"/>
  <c r="K18" i="1"/>
  <c r="L18" i="1"/>
  <c r="M18" i="1"/>
  <c r="N18" i="1"/>
  <c r="O18" i="1"/>
  <c r="P18" i="1"/>
  <c r="Q18" i="1"/>
  <c r="R18" i="1"/>
  <c r="S18" i="1"/>
  <c r="T18" i="1"/>
  <c r="C28" i="1"/>
  <c r="C30" i="1" s="1"/>
  <c r="D28" i="1"/>
  <c r="D30" i="1" s="1"/>
  <c r="E28" i="1"/>
  <c r="E30" i="1" s="1"/>
  <c r="F28" i="1"/>
  <c r="F30" i="1" s="1"/>
  <c r="G28" i="1"/>
  <c r="G30" i="1" s="1"/>
  <c r="H28" i="1"/>
  <c r="H30" i="1" s="1"/>
  <c r="I28" i="1"/>
  <c r="I30" i="1" s="1"/>
  <c r="J28" i="1"/>
  <c r="J30" i="1" s="1"/>
  <c r="K28" i="1"/>
  <c r="K30" i="1" s="1"/>
  <c r="L28" i="1"/>
  <c r="L30" i="1" s="1"/>
  <c r="M28" i="1"/>
  <c r="M30" i="1" s="1"/>
  <c r="N28" i="1"/>
  <c r="N30" i="1" s="1"/>
  <c r="O28" i="1"/>
  <c r="O30" i="1" s="1"/>
  <c r="P28" i="1"/>
  <c r="P30" i="1" s="1"/>
  <c r="Q28" i="1"/>
  <c r="Q30" i="1" s="1"/>
  <c r="R28" i="1"/>
  <c r="R30" i="1" s="1"/>
  <c r="S28" i="1"/>
  <c r="S30" i="1" s="1"/>
  <c r="T28" i="1"/>
  <c r="T30" i="1" s="1"/>
  <c r="U28" i="1"/>
  <c r="U30" i="1" s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N34" i="1"/>
  <c r="N35" i="1" s="1"/>
  <c r="C35" i="1"/>
  <c r="D35" i="1"/>
  <c r="E35" i="1"/>
  <c r="F35" i="1"/>
  <c r="G35" i="1"/>
  <c r="H35" i="1"/>
  <c r="I35" i="1"/>
  <c r="J35" i="1"/>
  <c r="K35" i="1"/>
  <c r="L35" i="1"/>
  <c r="M35" i="1"/>
  <c r="P35" i="1"/>
  <c r="Q35" i="1"/>
  <c r="R35" i="1"/>
  <c r="U15" i="1"/>
  <c r="U11" i="1"/>
  <c r="C11" i="1"/>
  <c r="D11" i="1"/>
  <c r="E11" i="1"/>
  <c r="F11" i="1"/>
  <c r="C15" i="1"/>
  <c r="D15" i="1"/>
  <c r="E15" i="1"/>
  <c r="F15" i="1"/>
  <c r="S33" i="1" l="1"/>
  <c r="O33" i="1"/>
  <c r="O35" i="1"/>
  <c r="U71" i="1" l="1"/>
  <c r="U77" i="1"/>
  <c r="U47" i="1"/>
  <c r="U45" i="1"/>
  <c r="U43" i="1"/>
  <c r="U3" i="1"/>
  <c r="T71" i="1" l="1"/>
  <c r="S71" i="1"/>
  <c r="T11" i="1" l="1"/>
  <c r="S11" i="1"/>
  <c r="G15" i="1"/>
  <c r="T15" i="1" l="1"/>
  <c r="T39" i="1"/>
  <c r="T77" i="1" l="1"/>
  <c r="T47" i="1" l="1"/>
  <c r="T45" i="1"/>
  <c r="T43" i="1"/>
  <c r="T3" i="1" l="1"/>
  <c r="S47" i="1" l="1"/>
  <c r="S45" i="1"/>
  <c r="S43" i="1"/>
  <c r="S77" i="1"/>
  <c r="S3" i="1"/>
  <c r="S15" i="1" l="1"/>
  <c r="S39" i="1" l="1"/>
  <c r="C36" i="1"/>
  <c r="D36" i="1"/>
  <c r="E36" i="1"/>
  <c r="F36" i="1"/>
  <c r="G36" i="1"/>
  <c r="H36" i="1"/>
  <c r="I36" i="1"/>
  <c r="J36" i="1"/>
  <c r="K36" i="1"/>
  <c r="L36" i="1"/>
  <c r="M36" i="1"/>
  <c r="O36" i="1"/>
  <c r="P36" i="1"/>
  <c r="Q36" i="1"/>
  <c r="R36" i="1"/>
  <c r="N36" i="1" l="1"/>
  <c r="R3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R71" i="1"/>
  <c r="R11" i="1"/>
  <c r="Q11" i="1"/>
  <c r="P11" i="1"/>
  <c r="O11" i="1"/>
  <c r="N11" i="1"/>
  <c r="M11" i="1"/>
  <c r="L11" i="1"/>
  <c r="K11" i="1"/>
  <c r="J11" i="1"/>
  <c r="I11" i="1"/>
  <c r="H11" i="1"/>
  <c r="G11" i="1"/>
  <c r="R39" i="1" l="1"/>
  <c r="R77" i="1"/>
  <c r="R47" i="1"/>
  <c r="R45" i="1"/>
  <c r="R43" i="1"/>
  <c r="O15" i="1" l="1"/>
  <c r="R15" i="1" l="1"/>
  <c r="K77" i="1" l="1"/>
  <c r="L77" i="1"/>
  <c r="M77" i="1"/>
  <c r="N77" i="1"/>
  <c r="O77" i="1"/>
  <c r="P77" i="1"/>
  <c r="Q77" i="1"/>
  <c r="C77" i="1"/>
  <c r="D77" i="1"/>
  <c r="E77" i="1"/>
  <c r="F77" i="1"/>
  <c r="G77" i="1"/>
  <c r="H77" i="1"/>
  <c r="I77" i="1"/>
  <c r="J77" i="1"/>
  <c r="Q39" i="1" l="1"/>
  <c r="Q15" i="1"/>
  <c r="Q47" i="1" l="1"/>
  <c r="Q45" i="1"/>
  <c r="Q43" i="1"/>
  <c r="Q3" i="1"/>
  <c r="P39" i="1" l="1"/>
  <c r="P15" i="1" l="1"/>
  <c r="P47" i="1" l="1"/>
  <c r="P45" i="1"/>
  <c r="P43" i="1"/>
  <c r="P3" i="1"/>
  <c r="O39" i="1" l="1"/>
  <c r="C65" i="12" l="1"/>
  <c r="D65" i="12"/>
  <c r="E65" i="12"/>
  <c r="H15" i="1"/>
  <c r="I15" i="1"/>
  <c r="J15" i="1"/>
  <c r="K15" i="1"/>
  <c r="L15" i="1"/>
  <c r="M15" i="1"/>
  <c r="N15" i="1"/>
  <c r="O47" i="1" l="1"/>
  <c r="O45" i="1"/>
  <c r="O43" i="1"/>
  <c r="O3" i="1"/>
  <c r="N39" i="1" l="1"/>
  <c r="N47" i="1" l="1"/>
  <c r="N45" i="1"/>
  <c r="N43" i="1"/>
  <c r="M39" i="1" l="1"/>
  <c r="M47" i="1" l="1"/>
  <c r="M45" i="1"/>
  <c r="M43" i="1"/>
  <c r="K39" i="1" l="1"/>
  <c r="L39" i="1"/>
  <c r="L47" i="1" l="1"/>
  <c r="L45" i="1"/>
  <c r="L43" i="1"/>
  <c r="C39" i="1" l="1"/>
  <c r="D39" i="1"/>
  <c r="E39" i="1"/>
  <c r="F39" i="1"/>
  <c r="G39" i="1"/>
  <c r="H39" i="1"/>
  <c r="I39" i="1"/>
  <c r="J39" i="1"/>
  <c r="K47" i="1" l="1"/>
  <c r="K45" i="1"/>
  <c r="K43" i="1"/>
  <c r="J47" i="1" l="1"/>
  <c r="J45" i="1"/>
  <c r="J43" i="1"/>
  <c r="I47" i="1" l="1"/>
  <c r="I45" i="1"/>
  <c r="I43" i="1"/>
  <c r="I3" i="1" l="1"/>
  <c r="H47" i="1" l="1"/>
  <c r="H45" i="1"/>
  <c r="H43" i="1"/>
  <c r="H3" i="1"/>
  <c r="G47" i="1" l="1"/>
  <c r="G45" i="1"/>
  <c r="G43" i="1"/>
  <c r="G3" i="1"/>
  <c r="F47" i="1" l="1"/>
  <c r="F45" i="1"/>
  <c r="F43" i="1"/>
  <c r="F3" i="1"/>
  <c r="C43" i="1" l="1"/>
  <c r="D43" i="1"/>
  <c r="E43" i="1"/>
  <c r="C45" i="1"/>
  <c r="D45" i="1"/>
  <c r="E45" i="1"/>
  <c r="C47" i="1"/>
  <c r="D47" i="1"/>
  <c r="E47" i="1"/>
  <c r="E3" i="1" l="1"/>
  <c r="D3" i="1" l="1"/>
  <c r="C3" i="1" l="1"/>
  <c r="A21" i="12" l="1"/>
  <c r="B21" i="12"/>
  <c r="C21" i="12"/>
  <c r="D21" i="12"/>
  <c r="E21" i="12"/>
  <c r="C64" i="12" l="1"/>
  <c r="E64" i="12"/>
  <c r="D64" i="12"/>
  <c r="A2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8" authorId="0" shapeId="0" xr:uid="{A5DA1C4A-4340-4B51-913C-E68730E01733}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K3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<sst xmlns="http://schemas.openxmlformats.org/spreadsheetml/2006/main" count="198" uniqueCount="135">
  <si>
    <t>Ποσοστό κενών θέσεων</t>
  </si>
  <si>
    <t>12.9-0.6</t>
  </si>
  <si>
    <t>12.6-1.2</t>
  </si>
  <si>
    <t>Ποσοστό ανεργίας</t>
  </si>
  <si>
    <t>Διάγραμμα 1.2 Τριμηνιαίος ρυθμός μεταβολής  ώρες εργασίας ΕΔ</t>
  </si>
  <si>
    <t>Διάγραμμα 2.1: Τριμηνιαίο % ανεργίας και % κενών θέσεων</t>
  </si>
  <si>
    <t>10.6-0.8</t>
  </si>
  <si>
    <t>10.5-1.4</t>
  </si>
  <si>
    <t>10.1-1.0</t>
  </si>
  <si>
    <t>10.7-1.2</t>
  </si>
  <si>
    <t>7.3-1.4</t>
  </si>
  <si>
    <t>7.8-2.2</t>
  </si>
  <si>
    <t>7.6-1.0</t>
  </si>
  <si>
    <t>7.4-2.0</t>
  </si>
  <si>
    <t>7.3-1.7</t>
  </si>
  <si>
    <t>7.2-2</t>
  </si>
  <si>
    <t>6.3-1,7</t>
  </si>
  <si>
    <t>5.8, 2</t>
  </si>
  <si>
    <t>9.6, 1.2</t>
  </si>
  <si>
    <t>8.5, 1.6</t>
  </si>
  <si>
    <t>8, 1.3</t>
  </si>
  <si>
    <t>8.6, 2</t>
  </si>
  <si>
    <t>μ.δ.</t>
  </si>
  <si>
    <t>8.4, 2.6</t>
  </si>
  <si>
    <t>6.6, 2.4</t>
  </si>
  <si>
    <t>6.3, 2.4</t>
  </si>
  <si>
    <t>6.6, 3,2</t>
  </si>
  <si>
    <t>%</t>
  </si>
  <si>
    <t>Labour Market</t>
  </si>
  <si>
    <t xml:space="preserve">               Contents:</t>
  </si>
  <si>
    <t>A. Labour Supply</t>
  </si>
  <si>
    <t>B. Labour Demand</t>
  </si>
  <si>
    <t xml:space="preserve"> Inactive labour force  (15+), LFS</t>
  </si>
  <si>
    <t>Γ. Unemployment (LFS)</t>
  </si>
  <si>
    <t>Labour Force</t>
  </si>
  <si>
    <t>% change (qi/qi-1)</t>
  </si>
  <si>
    <t>SA Employment (persons) National Accounts (SA)</t>
  </si>
  <si>
    <t>Jobs (+,-) SA</t>
  </si>
  <si>
    <t>Employmnet (hours worked) (SA)</t>
  </si>
  <si>
    <t>% employment rate  (LFS)</t>
  </si>
  <si>
    <t xml:space="preserve">Temporary employment, 000s  </t>
  </si>
  <si>
    <t xml:space="preserve">Temporary employment females </t>
  </si>
  <si>
    <t>Temporary employment, 000s Males</t>
  </si>
  <si>
    <t>Total flexible employment</t>
  </si>
  <si>
    <t>Flexible employment /Labour Force</t>
  </si>
  <si>
    <t>Temporary employment /labour force</t>
  </si>
  <si>
    <t>Under employment, 000s (Cystat)</t>
  </si>
  <si>
    <t>Under employment 000s , % change</t>
  </si>
  <si>
    <t>under employmnet/labour force</t>
  </si>
  <si>
    <t>Public employment (PAPD)</t>
  </si>
  <si>
    <t>Public employment (PAPD)/employment SA</t>
  </si>
  <si>
    <t>Employment by nationality</t>
  </si>
  <si>
    <t>Cypriots</t>
  </si>
  <si>
    <t>European</t>
  </si>
  <si>
    <t>Third countries</t>
  </si>
  <si>
    <t>Vacancy Rate</t>
  </si>
  <si>
    <t>SA unemployment rate (Eurostat)</t>
  </si>
  <si>
    <t xml:space="preserve">Unemployment rate, Vacancy rate </t>
  </si>
  <si>
    <t>Number of unemployed</t>
  </si>
  <si>
    <t>Unemployment rate, % (Eurostat) SA</t>
  </si>
  <si>
    <t>Unemployment rate, % (15-24)</t>
  </si>
  <si>
    <t>Unemployment by nationality (LFS)</t>
  </si>
  <si>
    <t>Unemploymernt by duration</t>
  </si>
  <si>
    <t>below 6 months</t>
  </si>
  <si>
    <t>6-12 months</t>
  </si>
  <si>
    <t>12+ months</t>
  </si>
  <si>
    <t>12+ months/labour force</t>
  </si>
  <si>
    <t>Inactive Labour Force  (15+), LFS, % change</t>
  </si>
  <si>
    <t>NEET Indicator (15-29)</t>
  </si>
  <si>
    <t>-Young people neither in employment nor in education or 
training - %</t>
  </si>
  <si>
    <t xml:space="preserve">-Young people neither in employment nor in education or 
training </t>
  </si>
  <si>
    <t>Supplementary indicators to unemployment (15-74)</t>
  </si>
  <si>
    <t>-Underemployed part-time workers- % in population</t>
  </si>
  <si>
    <t>-Underemployed part-time workers</t>
  </si>
  <si>
    <t>-Seeking work, but not available - % in population</t>
  </si>
  <si>
    <t>-Seeking work, but not available</t>
  </si>
  <si>
    <t>-Available, but not seeking work - % in population</t>
  </si>
  <si>
    <t>-Available, but not seeking work</t>
  </si>
  <si>
    <t>Unemployment and Vacancy Rate Percentage</t>
  </si>
  <si>
    <t>% of unemployment change by nationality</t>
  </si>
  <si>
    <t>Women unemployment</t>
  </si>
  <si>
    <r>
      <t xml:space="preserve">C. </t>
    </r>
    <r>
      <rPr>
        <b/>
        <sz val="16"/>
        <color theme="0"/>
        <rFont val="Arial Narrow"/>
        <family val="2"/>
      </rPr>
      <t>Unemployment (LFS)</t>
    </r>
  </si>
  <si>
    <t>D. Inactive labour force  (15+), LFS</t>
  </si>
  <si>
    <t>2016 Q4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</si>
  <si>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</si>
  <si>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</si>
  <si>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</si>
  <si>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</si>
  <si>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</si>
  <si>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</si>
  <si>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</si>
  <si>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</si>
  <si>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</si>
  <si>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</si>
  <si>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</si>
  <si>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</si>
  <si>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</si>
  <si>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</si>
  <si>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</si>
  <si>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</si>
  <si>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</si>
  <si>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</si>
  <si>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</si>
  <si>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</si>
  <si>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</si>
  <si>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</si>
  <si>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</si>
  <si>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2017Q1</t>
  </si>
  <si>
    <t>Employment SA (persons, Statistical Service)</t>
  </si>
  <si>
    <t>Employment SA (hours worked, Statistical Service)</t>
  </si>
  <si>
    <t>Employment by nationality %</t>
  </si>
  <si>
    <t>Vacancy rate</t>
  </si>
  <si>
    <t>Third Country Nationals</t>
  </si>
  <si>
    <t>Europeans</t>
  </si>
  <si>
    <t>Unemployment rate</t>
  </si>
  <si>
    <t>Unemployed&gt;12 months/labour force %</t>
  </si>
  <si>
    <t>NRU %</t>
  </si>
  <si>
    <t>NRU</t>
  </si>
  <si>
    <t>Seasonally adjusted hours worked, %</t>
  </si>
  <si>
    <t>NAIRU% (ltu+1m un)/LF%</t>
  </si>
  <si>
    <r>
      <t>Employment (</t>
    </r>
    <r>
      <rPr>
        <sz val="16"/>
        <rFont val="Arial"/>
        <family val="2"/>
      </rPr>
      <t xml:space="preserve">persons, National Accounts)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Raw data</t>
    </r>
  </si>
  <si>
    <t>6.8, 2.7</t>
  </si>
  <si>
    <r>
      <rPr>
        <b/>
        <sz val="16"/>
        <rFont val="Arial"/>
        <family val="2"/>
      </rPr>
      <t>Employment</t>
    </r>
    <r>
      <rPr>
        <sz val="16"/>
        <rFont val="Arial"/>
        <family val="2"/>
      </rPr>
      <t xml:space="preserve"> (hours worked, National Accounts) - </t>
    </r>
    <r>
      <rPr>
        <b/>
        <sz val="12"/>
        <rFont val="Arial"/>
        <family val="2"/>
      </rPr>
      <t>Raw data</t>
    </r>
  </si>
  <si>
    <t>Difference (%, yearly)</t>
  </si>
  <si>
    <t>Difference (persons)</t>
  </si>
  <si>
    <t>Nairu</t>
  </si>
  <si>
    <t>2.2, 6.8</t>
  </si>
  <si>
    <t>Seasonally adjusted employment in persons, %</t>
  </si>
  <si>
    <t>Quarterly employment by nationality</t>
  </si>
  <si>
    <t>Quarterly long term unemployment rate to labour force</t>
  </si>
  <si>
    <t>6.9, 1.9</t>
  </si>
  <si>
    <t>2022Q4 --&gt; 2023Q1</t>
  </si>
  <si>
    <t>6,8, 2,8</t>
  </si>
  <si>
    <t>2023Q1</t>
  </si>
  <si>
    <t>Beveridge curve 2019Q1-2023Q1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</si>
</sst>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0.000000"/>
  </numFmts>
  <fonts count="58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Georgia"/>
      <family val="1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Georgia"/>
      <family val="1"/>
    </font>
    <font>
      <b/>
      <sz val="14"/>
      <color indexed="9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rgb="FF00000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Arial"/>
      <family val="2"/>
    </font>
    <font>
      <sz val="9"/>
      <name val="Georgia"/>
      <family val="1"/>
    </font>
    <font>
      <sz val="11"/>
      <color rgb="FFFF0000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charset val="161"/>
    </font>
    <font>
      <sz val="14"/>
      <name val="Calibri"/>
      <family val="2"/>
      <charset val="161"/>
    </font>
    <font>
      <b/>
      <sz val="24"/>
      <name val="Georgia"/>
      <family val="1"/>
    </font>
    <font>
      <sz val="8"/>
      <name val="Calibri"/>
      <family val="2"/>
      <charset val="161"/>
    </font>
    <font>
      <sz val="10"/>
      <name val="Arial"/>
      <family val="2"/>
    </font>
    <font>
      <sz val="11"/>
      <color theme="1"/>
      <name val="Georgia"/>
      <family val="1"/>
    </font>
    <font>
      <b/>
      <sz val="16"/>
      <color theme="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3"/>
      <name val="Arial"/>
      <family val="2"/>
    </font>
    <font>
      <sz val="16"/>
      <color indexed="8"/>
      <name val="Arial"/>
      <family val="2"/>
    </font>
    <font>
      <sz val="16"/>
      <color theme="4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theme="0"/>
      <name val="Arial"/>
      <family val="2"/>
    </font>
    <font>
      <b/>
      <sz val="11"/>
      <color rgb="FF595959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3399"/>
        <bgColor rgb="FFDDEBF7"/>
      </patternFill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>
      <alignment vertical="top"/>
    </xf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0" fillId="0" borderId="0" applyFont="0" applyFill="0" applyBorder="0" applyAlignment="0" applyProtection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</cellStyleXfs>
  <cellXfs count="13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22" fillId="4" borderId="0" xfId="0" applyFont="1" applyFill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4" fillId="0" borderId="0" xfId="0" applyFont="1" applyProtection="1">
      <protection hidden="1"/>
    </xf>
    <xf numFmtId="167" fontId="24" fillId="0" borderId="0" xfId="0" applyNumberFormat="1" applyFont="1" applyProtection="1">
      <protection hidden="1"/>
    </xf>
    <xf numFmtId="166" fontId="2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5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3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6" fillId="0" borderId="0" xfId="0" applyFont="1"/>
    <xf numFmtId="164" fontId="33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26" fillId="0" borderId="0" xfId="30" applyNumberFormat="1" applyFont="1" applyAlignment="1">
      <alignment horizontal="center" wrapText="1"/>
    </xf>
    <xf numFmtId="0" fontId="35" fillId="0" borderId="0" xfId="0" applyFont="1" applyAlignment="1">
      <alignment horizontal="center"/>
    </xf>
    <xf numFmtId="164" fontId="33" fillId="0" borderId="0" xfId="0" applyNumberFormat="1" applyFont="1"/>
    <xf numFmtId="0" fontId="2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5" borderId="0" xfId="0" applyFont="1" applyFill="1"/>
    <xf numFmtId="0" fontId="39" fillId="3" borderId="0" xfId="0" applyFont="1" applyFill="1" applyAlignment="1">
      <alignment horizontal="center"/>
    </xf>
    <xf numFmtId="0" fontId="40" fillId="2" borderId="0" xfId="0" applyFont="1" applyFill="1"/>
    <xf numFmtId="0" fontId="41" fillId="0" borderId="0" xfId="0" applyFont="1"/>
    <xf numFmtId="1" fontId="40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" fontId="43" fillId="0" borderId="0" xfId="153" applyNumberFormat="1" applyFont="1" applyAlignment="1">
      <alignment horizontal="center" vertical="center"/>
    </xf>
    <xf numFmtId="1" fontId="42" fillId="0" borderId="0" xfId="153" applyNumberFormat="1" applyFont="1" applyAlignment="1">
      <alignment horizontal="center"/>
    </xf>
    <xf numFmtId="1" fontId="43" fillId="6" borderId="1" xfId="153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/>
    <xf numFmtId="0" fontId="43" fillId="0" borderId="0" xfId="0" applyFont="1" applyAlignment="1">
      <alignment horizontal="left"/>
    </xf>
    <xf numFmtId="164" fontId="43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66" fontId="47" fillId="0" borderId="0" xfId="0" applyNumberFormat="1" applyFont="1" applyAlignment="1">
      <alignment horizontal="center"/>
    </xf>
    <xf numFmtId="0" fontId="42" fillId="0" borderId="0" xfId="0" applyFont="1"/>
    <xf numFmtId="0" fontId="41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" fontId="40" fillId="0" borderId="0" xfId="0" applyNumberFormat="1" applyFont="1"/>
    <xf numFmtId="1" fontId="42" fillId="0" borderId="0" xfId="0" applyNumberFormat="1" applyFont="1"/>
    <xf numFmtId="3" fontId="43" fillId="7" borderId="0" xfId="121" applyNumberFormat="1" applyFont="1" applyFill="1" applyAlignment="1" applyProtection="1">
      <alignment horizontal="center" vertical="center"/>
      <protection locked="0"/>
    </xf>
    <xf numFmtId="166" fontId="43" fillId="0" borderId="0" xfId="121" applyNumberFormat="1" applyFont="1" applyAlignment="1" applyProtection="1">
      <alignment horizontal="center" vertical="center"/>
      <protection locked="0"/>
    </xf>
    <xf numFmtId="166" fontId="42" fillId="0" borderId="0" xfId="121" applyNumberFormat="1" applyFont="1" applyAlignment="1" applyProtection="1">
      <alignment horizontal="center" vertical="center"/>
      <protection locked="0"/>
    </xf>
    <xf numFmtId="166" fontId="43" fillId="7" borderId="0" xfId="121" applyNumberFormat="1" applyFont="1" applyFill="1" applyAlignment="1" applyProtection="1">
      <alignment horizontal="center" vertical="center"/>
      <protection locked="0"/>
    </xf>
    <xf numFmtId="0" fontId="46" fillId="0" borderId="0" xfId="0" applyFont="1" applyAlignment="1">
      <alignment horizontal="left"/>
    </xf>
    <xf numFmtId="4" fontId="43" fillId="0" borderId="0" xfId="121" applyNumberFormat="1" applyFont="1" applyAlignment="1" applyProtection="1">
      <alignment horizontal="right" vertical="center"/>
      <protection locked="0"/>
    </xf>
    <xf numFmtId="1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6" borderId="0" xfId="153" applyFont="1" applyFill="1" applyAlignment="1">
      <alignment horizontal="center"/>
    </xf>
    <xf numFmtId="0" fontId="43" fillId="0" borderId="0" xfId="0" applyFont="1"/>
    <xf numFmtId="3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5" fillId="0" borderId="0" xfId="0" applyFont="1"/>
    <xf numFmtId="164" fontId="43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48" fillId="0" borderId="0" xfId="0" applyFont="1"/>
    <xf numFmtId="0" fontId="48" fillId="0" borderId="0" xfId="0" applyFont="1" applyAlignment="1">
      <alignment horizontal="center"/>
    </xf>
    <xf numFmtId="1" fontId="42" fillId="0" borderId="0" xfId="157" applyNumberFormat="1" applyFont="1" applyAlignment="1">
      <alignment horizontal="center"/>
    </xf>
    <xf numFmtId="1" fontId="42" fillId="0" borderId="0" xfId="160" applyNumberFormat="1" applyFont="1" applyAlignment="1">
      <alignment horizontal="center"/>
    </xf>
    <xf numFmtId="1" fontId="43" fillId="0" borderId="0" xfId="16" applyNumberFormat="1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3" fontId="42" fillId="0" borderId="0" xfId="0" applyNumberFormat="1" applyFont="1"/>
    <xf numFmtId="1" fontId="47" fillId="7" borderId="0" xfId="0" applyNumberFormat="1" applyFont="1" applyFill="1" applyAlignment="1">
      <alignment horizontal="center" vertical="center"/>
    </xf>
    <xf numFmtId="1" fontId="43" fillId="0" borderId="0" xfId="0" applyNumberFormat="1" applyFont="1"/>
    <xf numFmtId="0" fontId="39" fillId="5" borderId="0" xfId="0" applyFont="1" applyFill="1" applyAlignment="1">
      <alignment horizontal="left"/>
    </xf>
    <xf numFmtId="164" fontId="39" fillId="5" borderId="0" xfId="0" applyNumberFormat="1" applyFont="1" applyFill="1" applyAlignment="1">
      <alignment horizontal="center"/>
    </xf>
    <xf numFmtId="0" fontId="49" fillId="0" borderId="0" xfId="0" applyFont="1"/>
    <xf numFmtId="0" fontId="44" fillId="0" borderId="0" xfId="0" applyFont="1"/>
    <xf numFmtId="164" fontId="48" fillId="0" borderId="0" xfId="0" applyNumberFormat="1" applyFont="1" applyAlignment="1">
      <alignment horizontal="center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left"/>
    </xf>
    <xf numFmtId="1" fontId="43" fillId="7" borderId="0" xfId="121" applyNumberFormat="1" applyFont="1" applyFill="1" applyAlignment="1" applyProtection="1">
      <alignment horizontal="center" vertical="center"/>
      <protection locked="0"/>
    </xf>
    <xf numFmtId="1" fontId="46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 vertical="center"/>
    </xf>
    <xf numFmtId="2" fontId="40" fillId="0" borderId="0" xfId="0" applyNumberFormat="1" applyFont="1"/>
    <xf numFmtId="2" fontId="40" fillId="0" borderId="0" xfId="0" applyNumberFormat="1" applyFont="1" applyAlignment="1">
      <alignment horizontal="center" vertical="center"/>
    </xf>
    <xf numFmtId="0" fontId="17" fillId="0" borderId="2" xfId="0" applyFont="1" applyBorder="1"/>
    <xf numFmtId="0" fontId="41" fillId="8" borderId="0" xfId="0" applyFont="1" applyFill="1"/>
    <xf numFmtId="0" fontId="40" fillId="8" borderId="0" xfId="0" applyFont="1" applyFill="1"/>
    <xf numFmtId="0" fontId="49" fillId="8" borderId="0" xfId="0" applyFont="1" applyFill="1"/>
    <xf numFmtId="0" fontId="40" fillId="8" borderId="0" xfId="0" applyFont="1" applyFill="1" applyAlignment="1">
      <alignment horizontal="center"/>
    </xf>
    <xf numFmtId="0" fontId="41" fillId="8" borderId="0" xfId="0" applyFont="1" applyFill="1" applyAlignment="1">
      <alignment horizontal="center" vertical="center"/>
    </xf>
    <xf numFmtId="49" fontId="40" fillId="8" borderId="0" xfId="0" applyNumberFormat="1" applyFont="1" applyFill="1"/>
    <xf numFmtId="0" fontId="40" fillId="8" borderId="0" xfId="0" applyFont="1" applyFill="1" applyAlignment="1">
      <alignment horizontal="center" vertical="center"/>
    </xf>
    <xf numFmtId="164" fontId="40" fillId="8" borderId="0" xfId="0" applyNumberFormat="1" applyFont="1" applyFill="1" applyAlignment="1">
      <alignment horizontal="center"/>
    </xf>
    <xf numFmtId="3" fontId="43" fillId="0" borderId="0" xfId="121" applyNumberFormat="1" applyFont="1" applyAlignment="1" applyProtection="1">
      <alignment horizontal="center" vertical="center"/>
      <protection locked="0"/>
    </xf>
    <xf numFmtId="3" fontId="42" fillId="0" borderId="0" xfId="121" applyNumberFormat="1" applyFont="1" applyAlignment="1" applyProtection="1">
      <alignment horizontal="center" vertical="center"/>
      <protection locked="0"/>
    </xf>
    <xf numFmtId="1" fontId="43" fillId="0" borderId="0" xfId="121" applyNumberFormat="1" applyFont="1" applyAlignment="1" applyProtection="1">
      <alignment horizontal="center" vertical="center"/>
      <protection locked="0"/>
    </xf>
    <xf numFmtId="164" fontId="40" fillId="0" borderId="0" xfId="0" applyNumberFormat="1" applyFont="1" applyAlignment="1">
      <alignment horizontal="center" vertical="center"/>
    </xf>
    <xf numFmtId="0" fontId="53" fillId="5" borderId="0" xfId="0" applyFont="1" applyFill="1" applyAlignment="1">
      <alignment horizontal="center" vertical="center"/>
    </xf>
    <xf numFmtId="0" fontId="54" fillId="0" borderId="0" xfId="0" applyFont="1" applyAlignment="1">
      <alignment horizontal="left" vertical="center" readingOrder="1"/>
    </xf>
    <xf numFmtId="0" fontId="55" fillId="0" borderId="0" xfId="0" applyFont="1"/>
    <xf numFmtId="1" fontId="42" fillId="0" borderId="0" xfId="121" applyNumberFormat="1" applyFont="1" applyAlignment="1" applyProtection="1">
      <alignment horizontal="center" vertical="center"/>
      <protection locked="0"/>
    </xf>
    <xf numFmtId="164" fontId="40" fillId="0" borderId="0" xfId="0" applyNumberFormat="1" applyFont="1"/>
    <xf numFmtId="166" fontId="40" fillId="0" borderId="0" xfId="0" applyNumberFormat="1" applyFont="1"/>
    <xf numFmtId="0" fontId="56" fillId="0" borderId="0" xfId="0" applyFont="1"/>
    <xf numFmtId="1" fontId="56" fillId="0" borderId="0" xfId="0" applyNumberFormat="1" applyFont="1" applyAlignment="1">
      <alignment horizontal="center"/>
    </xf>
    <xf numFmtId="0" fontId="57" fillId="0" borderId="0" xfId="0" applyFont="1"/>
    <xf numFmtId="1" fontId="42" fillId="0" borderId="0" xfId="153" applyNumberFormat="1" applyFont="1" applyAlignment="1">
      <alignment horizontal="center" vertical="center"/>
    </xf>
    <xf numFmtId="2" fontId="43" fillId="0" borderId="0" xfId="121" applyNumberFormat="1" applyFont="1" applyAlignment="1" applyProtection="1">
      <alignment horizontal="center" vertical="center"/>
      <protection locked="0"/>
    </xf>
    <xf numFmtId="0" fontId="40" fillId="9" borderId="0" xfId="0" applyFont="1" applyFill="1" applyAlignment="1">
      <alignment horizontal="center" vertical="center"/>
    </xf>
    <xf numFmtId="164" fontId="40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43" fillId="6" borderId="0" xfId="124" applyFont="1" applyFill="1" applyAlignment="1">
      <alignment horizontal="left" vertical="center"/>
    </xf>
    <xf numFmtId="0" fontId="43" fillId="0" borderId="0" xfId="54" applyFont="1" applyAlignment="1">
      <alignment horizontal="left" vertical="center"/>
    </xf>
    <xf numFmtId="1" fontId="40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</cellXfs>
  <cellStyles count="166">
    <cellStyle name="Hyperlink 2" xfId="1" xr:uid="{00000000-0005-0000-0000-000000000000}"/>
    <cellStyle name="Hyperlink 2 2" xfId="44" xr:uid="{00000000-0005-0000-0000-000001000000}"/>
    <cellStyle name="Hyperlink 3" xfId="2" xr:uid="{00000000-0005-0000-0000-000002000000}"/>
    <cellStyle name="Normal" xfId="0" builtinId="0" customBuiltin="1"/>
    <cellStyle name="Normal 10" xfId="3" xr:uid="{00000000-0005-0000-0000-000004000000}"/>
    <cellStyle name="Normal 10 2" xfId="46" xr:uid="{00000000-0005-0000-0000-000005000000}"/>
    <cellStyle name="Normal 10 2 2" xfId="47" xr:uid="{00000000-0005-0000-0000-000006000000}"/>
    <cellStyle name="Normal 10 2 2 2" xfId="48" xr:uid="{00000000-0005-0000-0000-000007000000}"/>
    <cellStyle name="Normal 10 2 3" xfId="49" xr:uid="{00000000-0005-0000-0000-000008000000}"/>
    <cellStyle name="Normal 10 3" xfId="50" xr:uid="{00000000-0005-0000-0000-000009000000}"/>
    <cellStyle name="Normal 10 3 2" xfId="51" xr:uid="{00000000-0005-0000-0000-00000A000000}"/>
    <cellStyle name="Normal 10 4" xfId="52" xr:uid="{00000000-0005-0000-0000-00000B000000}"/>
    <cellStyle name="Normal 10 5" xfId="45" xr:uid="{00000000-0005-0000-0000-00000C000000}"/>
    <cellStyle name="Normal 11" xfId="4" xr:uid="{00000000-0005-0000-0000-00000D000000}"/>
    <cellStyle name="Normal 11 2" xfId="54" xr:uid="{00000000-0005-0000-0000-00000E000000}"/>
    <cellStyle name="Normal 11 2 2" xfId="55" xr:uid="{00000000-0005-0000-0000-00000F000000}"/>
    <cellStyle name="Normal 11 3" xfId="56" xr:uid="{00000000-0005-0000-0000-000010000000}"/>
    <cellStyle name="Normal 11 4" xfId="53" xr:uid="{00000000-0005-0000-0000-000011000000}"/>
    <cellStyle name="Normal 12" xfId="5" xr:uid="{00000000-0005-0000-0000-000012000000}"/>
    <cellStyle name="Normal 12 2" xfId="58" xr:uid="{00000000-0005-0000-0000-000013000000}"/>
    <cellStyle name="Normal 12 3" xfId="57" xr:uid="{00000000-0005-0000-0000-000014000000}"/>
    <cellStyle name="Normal 13" xfId="6" xr:uid="{00000000-0005-0000-0000-000015000000}"/>
    <cellStyle name="Normal 13 2" xfId="59" xr:uid="{00000000-0005-0000-0000-000016000000}"/>
    <cellStyle name="Normal 14" xfId="7" xr:uid="{00000000-0005-0000-0000-000017000000}"/>
    <cellStyle name="Normal 14 2" xfId="60" xr:uid="{00000000-0005-0000-0000-000018000000}"/>
    <cellStyle name="Normal 15" xfId="8" xr:uid="{00000000-0005-0000-0000-000019000000}"/>
    <cellStyle name="Normal 15 2" xfId="61" xr:uid="{00000000-0005-0000-0000-00001A000000}"/>
    <cellStyle name="Normal 16" xfId="9" xr:uid="{00000000-0005-0000-0000-00001B000000}"/>
    <cellStyle name="Normal 16 2" xfId="62" xr:uid="{00000000-0005-0000-0000-00001C000000}"/>
    <cellStyle name="Normal 17" xfId="10" xr:uid="{00000000-0005-0000-0000-00001D000000}"/>
    <cellStyle name="Normal 17 2" xfId="63" xr:uid="{00000000-0005-0000-0000-00001E000000}"/>
    <cellStyle name="Normal 18" xfId="11" xr:uid="{00000000-0005-0000-0000-00001F000000}"/>
    <cellStyle name="Normal 19" xfId="42" xr:uid="{00000000-0005-0000-0000-000020000000}"/>
    <cellStyle name="Normal 2" xfId="12" xr:uid="{00000000-0005-0000-0000-000021000000}"/>
    <cellStyle name="Normal 2 10" xfId="124" xr:uid="{00000000-0005-0000-0000-000022000000}"/>
    <cellStyle name="Normal 2 2" xfId="13" xr:uid="{00000000-0005-0000-0000-000023000000}"/>
    <cellStyle name="Normal 2 2 2" xfId="14" xr:uid="{00000000-0005-0000-0000-000024000000}"/>
    <cellStyle name="Normal 2 2 3" xfId="65" xr:uid="{00000000-0005-0000-0000-000025000000}"/>
    <cellStyle name="Normal 2 3" xfId="15" xr:uid="{00000000-0005-0000-0000-000026000000}"/>
    <cellStyle name="Normal 2 3 2" xfId="67" xr:uid="{00000000-0005-0000-0000-000027000000}"/>
    <cellStyle name="Normal 2 3 3" xfId="66" xr:uid="{00000000-0005-0000-0000-000028000000}"/>
    <cellStyle name="Normal 2 4" xfId="16" xr:uid="{00000000-0005-0000-0000-000029000000}"/>
    <cellStyle name="Normal 2 5" xfId="17" xr:uid="{00000000-0005-0000-0000-00002A000000}"/>
    <cellStyle name="Normal 2 6" xfId="18" xr:uid="{00000000-0005-0000-0000-00002B000000}"/>
    <cellStyle name="Normal 2 7" xfId="19" xr:uid="{00000000-0005-0000-0000-00002C000000}"/>
    <cellStyle name="Normal 2 8" xfId="20" xr:uid="{00000000-0005-0000-0000-00002D000000}"/>
    <cellStyle name="Normal 2 9" xfId="64" xr:uid="{00000000-0005-0000-0000-00002E000000}"/>
    <cellStyle name="Normal 2_STO" xfId="68" xr:uid="{00000000-0005-0000-0000-00002F000000}"/>
    <cellStyle name="Normal 20" xfId="43" xr:uid="{00000000-0005-0000-0000-000030000000}"/>
    <cellStyle name="Normal 21" xfId="123" xr:uid="{00000000-0005-0000-0000-000031000000}"/>
    <cellStyle name="Normal 22" xfId="126" xr:uid="{00000000-0005-0000-0000-000032000000}"/>
    <cellStyle name="Normal 23" xfId="127" xr:uid="{00000000-0005-0000-0000-000033000000}"/>
    <cellStyle name="Normal 24" xfId="128" xr:uid="{00000000-0005-0000-0000-000034000000}"/>
    <cellStyle name="Normal 25" xfId="129" xr:uid="{00000000-0005-0000-0000-000035000000}"/>
    <cellStyle name="Normal 26" xfId="130" xr:uid="{00000000-0005-0000-0000-000036000000}"/>
    <cellStyle name="Normal 27" xfId="131" xr:uid="{00000000-0005-0000-0000-000037000000}"/>
    <cellStyle name="Normal 28" xfId="132" xr:uid="{00000000-0005-0000-0000-000038000000}"/>
    <cellStyle name="Normal 29" xfId="133" xr:uid="{00000000-0005-0000-0000-000039000000}"/>
    <cellStyle name="Normal 3" xfId="21" xr:uid="{00000000-0005-0000-0000-00003A000000}"/>
    <cellStyle name="Normal 3 2" xfId="22" xr:uid="{00000000-0005-0000-0000-00003B000000}"/>
    <cellStyle name="Normal 3 2 2" xfId="71" xr:uid="{00000000-0005-0000-0000-00003C000000}"/>
    <cellStyle name="Normal 3 2 2 2" xfId="72" xr:uid="{00000000-0005-0000-0000-00003D000000}"/>
    <cellStyle name="Normal 3 2 3" xfId="73" xr:uid="{00000000-0005-0000-0000-00003E000000}"/>
    <cellStyle name="Normal 3 2 4" xfId="70" xr:uid="{00000000-0005-0000-0000-00003F000000}"/>
    <cellStyle name="Normal 3 3" xfId="74" xr:uid="{00000000-0005-0000-0000-000040000000}"/>
    <cellStyle name="Normal 3 3 2" xfId="75" xr:uid="{00000000-0005-0000-0000-000041000000}"/>
    <cellStyle name="Normal 3 3 3" xfId="76" xr:uid="{00000000-0005-0000-0000-000042000000}"/>
    <cellStyle name="Normal 3 4" xfId="77" xr:uid="{00000000-0005-0000-0000-000043000000}"/>
    <cellStyle name="Normal 3 5" xfId="78" xr:uid="{00000000-0005-0000-0000-000044000000}"/>
    <cellStyle name="Normal 3 6" xfId="69" xr:uid="{00000000-0005-0000-0000-000045000000}"/>
    <cellStyle name="Normal 30" xfId="134" xr:uid="{00000000-0005-0000-0000-000046000000}"/>
    <cellStyle name="Normal 31" xfId="135" xr:uid="{00000000-0005-0000-0000-000047000000}"/>
    <cellStyle name="Normal 32" xfId="136" xr:uid="{00000000-0005-0000-0000-000048000000}"/>
    <cellStyle name="Normal 33" xfId="137" xr:uid="{00000000-0005-0000-0000-000049000000}"/>
    <cellStyle name="Normal 34" xfId="138" xr:uid="{00000000-0005-0000-0000-00004A000000}"/>
    <cellStyle name="Normal 35" xfId="139" xr:uid="{00000000-0005-0000-0000-00004B000000}"/>
    <cellStyle name="Normal 36" xfId="140" xr:uid="{00000000-0005-0000-0000-00004C000000}"/>
    <cellStyle name="Normal 37" xfId="141" xr:uid="{00000000-0005-0000-0000-00004D000000}"/>
    <cellStyle name="Normal 38" xfId="142" xr:uid="{00000000-0005-0000-0000-00004E000000}"/>
    <cellStyle name="Normal 39" xfId="143" xr:uid="{00000000-0005-0000-0000-00004F000000}"/>
    <cellStyle name="Normal 4" xfId="23" xr:uid="{00000000-0005-0000-0000-000050000000}"/>
    <cellStyle name="Normal 4 2" xfId="24" xr:uid="{00000000-0005-0000-0000-000051000000}"/>
    <cellStyle name="Normal 4 2 2" xfId="81" xr:uid="{00000000-0005-0000-0000-000052000000}"/>
    <cellStyle name="Normal 4 2 3" xfId="82" xr:uid="{00000000-0005-0000-0000-000053000000}"/>
    <cellStyle name="Normal 4 2 4" xfId="80" xr:uid="{00000000-0005-0000-0000-000054000000}"/>
    <cellStyle name="Normal 4 3" xfId="83" xr:uid="{00000000-0005-0000-0000-000055000000}"/>
    <cellStyle name="Normal 4 3 2" xfId="84" xr:uid="{00000000-0005-0000-0000-000056000000}"/>
    <cellStyle name="Normal 4 3 3" xfId="85" xr:uid="{00000000-0005-0000-0000-000057000000}"/>
    <cellStyle name="Normal 4 4" xfId="86" xr:uid="{00000000-0005-0000-0000-000058000000}"/>
    <cellStyle name="Normal 4 5" xfId="87" xr:uid="{00000000-0005-0000-0000-000059000000}"/>
    <cellStyle name="Normal 4 6" xfId="79" xr:uid="{00000000-0005-0000-0000-00005A000000}"/>
    <cellStyle name="Normal 40" xfId="144" xr:uid="{00000000-0005-0000-0000-00005B000000}"/>
    <cellStyle name="Normal 41" xfId="145" xr:uid="{00000000-0005-0000-0000-00005C000000}"/>
    <cellStyle name="Normal 42" xfId="146" xr:uid="{00000000-0005-0000-0000-00005D000000}"/>
    <cellStyle name="Normal 43" xfId="147" xr:uid="{00000000-0005-0000-0000-00005E000000}"/>
    <cellStyle name="Normal 44" xfId="148" xr:uid="{00000000-0005-0000-0000-00005F000000}"/>
    <cellStyle name="Normal 45" xfId="149" xr:uid="{00000000-0005-0000-0000-000060000000}"/>
    <cellStyle name="Normal 46" xfId="150" xr:uid="{00000000-0005-0000-0000-000061000000}"/>
    <cellStyle name="Normal 47" xfId="151" xr:uid="{00000000-0005-0000-0000-000062000000}"/>
    <cellStyle name="Normal 48" xfId="152" xr:uid="{00000000-0005-0000-0000-000063000000}"/>
    <cellStyle name="Normal 49" xfId="155" xr:uid="{00000000-0005-0000-0000-000064000000}"/>
    <cellStyle name="Normal 5" xfId="25" xr:uid="{00000000-0005-0000-0000-000065000000}"/>
    <cellStyle name="Normal 5 2" xfId="89" xr:uid="{00000000-0005-0000-0000-000066000000}"/>
    <cellStyle name="Normal 5 3" xfId="90" xr:uid="{00000000-0005-0000-0000-000067000000}"/>
    <cellStyle name="Normal 5 4" xfId="88" xr:uid="{00000000-0005-0000-0000-000068000000}"/>
    <cellStyle name="Normal 50" xfId="156" xr:uid="{00000000-0005-0000-0000-000069000000}"/>
    <cellStyle name="Normal 51" xfId="157" xr:uid="{00000000-0005-0000-0000-00006A000000}"/>
    <cellStyle name="Normal 52" xfId="158" xr:uid="{00000000-0005-0000-0000-00006B000000}"/>
    <cellStyle name="Normal 53" xfId="159" xr:uid="{00000000-0005-0000-0000-00006C000000}"/>
    <cellStyle name="Normal 54" xfId="160" xr:uid="{00000000-0005-0000-0000-00006D000000}"/>
    <cellStyle name="Normal 55" xfId="161" xr:uid="{00000000-0005-0000-0000-00006E000000}"/>
    <cellStyle name="Normal 56" xfId="162" xr:uid="{00000000-0005-0000-0000-00006F000000}"/>
    <cellStyle name="Normal 57" xfId="163" xr:uid="{00000000-0005-0000-0000-000070000000}"/>
    <cellStyle name="Normal 58" xfId="164" xr:uid="{00000000-0005-0000-0000-000071000000}"/>
    <cellStyle name="Normal 59" xfId="165" xr:uid="{00000000-0005-0000-0000-000072000000}"/>
    <cellStyle name="Normal 6" xfId="26" xr:uid="{00000000-0005-0000-0000-000073000000}"/>
    <cellStyle name="Normal 6 2" xfId="92" xr:uid="{00000000-0005-0000-0000-000074000000}"/>
    <cellStyle name="Normal 6 2 2" xfId="93" xr:uid="{00000000-0005-0000-0000-000075000000}"/>
    <cellStyle name="Normal 6 3" xfId="94" xr:uid="{00000000-0005-0000-0000-000076000000}"/>
    <cellStyle name="Normal 6 4" xfId="91" xr:uid="{00000000-0005-0000-0000-000077000000}"/>
    <cellStyle name="Normal 7" xfId="27" xr:uid="{00000000-0005-0000-0000-000078000000}"/>
    <cellStyle name="Normal 7 2" xfId="96" xr:uid="{00000000-0005-0000-0000-000079000000}"/>
    <cellStyle name="Normal 7 2 2" xfId="97" xr:uid="{00000000-0005-0000-0000-00007A000000}"/>
    <cellStyle name="Normal 7 2 2 2" xfId="98" xr:uid="{00000000-0005-0000-0000-00007B000000}"/>
    <cellStyle name="Normal 7 2 3" xfId="99" xr:uid="{00000000-0005-0000-0000-00007C000000}"/>
    <cellStyle name="Normal 7 3" xfId="100" xr:uid="{00000000-0005-0000-0000-00007D000000}"/>
    <cellStyle name="Normal 7 3 2" xfId="101" xr:uid="{00000000-0005-0000-0000-00007E000000}"/>
    <cellStyle name="Normal 7 4" xfId="102" xr:uid="{00000000-0005-0000-0000-00007F000000}"/>
    <cellStyle name="Normal 7 5" xfId="103" xr:uid="{00000000-0005-0000-0000-000080000000}"/>
    <cellStyle name="Normal 7 5 2" xfId="104" xr:uid="{00000000-0005-0000-0000-000081000000}"/>
    <cellStyle name="Normal 7 6" xfId="95" xr:uid="{00000000-0005-0000-0000-000082000000}"/>
    <cellStyle name="Normal 8" xfId="28" xr:uid="{00000000-0005-0000-0000-000083000000}"/>
    <cellStyle name="Normal 8 2" xfId="106" xr:uid="{00000000-0005-0000-0000-000084000000}"/>
    <cellStyle name="Normal 8 2 2" xfId="107" xr:uid="{00000000-0005-0000-0000-000085000000}"/>
    <cellStyle name="Normal 8 2 2 2" xfId="108" xr:uid="{00000000-0005-0000-0000-000086000000}"/>
    <cellStyle name="Normal 8 2 3" xfId="109" xr:uid="{00000000-0005-0000-0000-000087000000}"/>
    <cellStyle name="Normal 8 3" xfId="110" xr:uid="{00000000-0005-0000-0000-000088000000}"/>
    <cellStyle name="Normal 8 3 2" xfId="111" xr:uid="{00000000-0005-0000-0000-000089000000}"/>
    <cellStyle name="Normal 8 4" xfId="112" xr:uid="{00000000-0005-0000-0000-00008A000000}"/>
    <cellStyle name="Normal 8 5" xfId="105" xr:uid="{00000000-0005-0000-0000-00008B000000}"/>
    <cellStyle name="Normal 9" xfId="29" xr:uid="{00000000-0005-0000-0000-00008C000000}"/>
    <cellStyle name="Normal 9 2" xfId="114" xr:uid="{00000000-0005-0000-0000-00008D000000}"/>
    <cellStyle name="Normal 9 2 2" xfId="115" xr:uid="{00000000-0005-0000-0000-00008E000000}"/>
    <cellStyle name="Normal 9 2 2 2" xfId="116" xr:uid="{00000000-0005-0000-0000-00008F000000}"/>
    <cellStyle name="Normal 9 2 3" xfId="117" xr:uid="{00000000-0005-0000-0000-000090000000}"/>
    <cellStyle name="Normal 9 3" xfId="118" xr:uid="{00000000-0005-0000-0000-000091000000}"/>
    <cellStyle name="Normal 9 3 2" xfId="119" xr:uid="{00000000-0005-0000-0000-000092000000}"/>
    <cellStyle name="Normal 9 4" xfId="120" xr:uid="{00000000-0005-0000-0000-000093000000}"/>
    <cellStyle name="Normal 9 5" xfId="113" xr:uid="{00000000-0005-0000-0000-000094000000}"/>
    <cellStyle name="Normal_1.1" xfId="121" xr:uid="{00000000-0005-0000-0000-000095000000}"/>
    <cellStyle name="Normal_Sheet1 3" xfId="153" xr:uid="{00000000-0005-0000-0000-000098000000}"/>
    <cellStyle name="Normal_Sheet1 4" xfId="30" xr:uid="{00000000-0005-0000-0000-000099000000}"/>
    <cellStyle name="Percent 10" xfId="31" xr:uid="{00000000-0005-0000-0000-00009A000000}"/>
    <cellStyle name="Percent 11" xfId="32" xr:uid="{00000000-0005-0000-0000-00009B000000}"/>
    <cellStyle name="Percent 12" xfId="125" xr:uid="{00000000-0005-0000-0000-00009C000000}"/>
    <cellStyle name="Percent 13" xfId="154" xr:uid="{00000000-0005-0000-0000-00009D000000}"/>
    <cellStyle name="Percent 2" xfId="33" xr:uid="{00000000-0005-0000-0000-00009E000000}"/>
    <cellStyle name="Percent 2 2" xfId="34" xr:uid="{00000000-0005-0000-0000-00009F000000}"/>
    <cellStyle name="Percent 3" xfId="35" xr:uid="{00000000-0005-0000-0000-0000A0000000}"/>
    <cellStyle name="Percent 4" xfId="36" xr:uid="{00000000-0005-0000-0000-0000A1000000}"/>
    <cellStyle name="Percent 5" xfId="37" xr:uid="{00000000-0005-0000-0000-0000A2000000}"/>
    <cellStyle name="Percent 6" xfId="38" xr:uid="{00000000-0005-0000-0000-0000A3000000}"/>
    <cellStyle name="Percent 7" xfId="39" xr:uid="{00000000-0005-0000-0000-0000A4000000}"/>
    <cellStyle name="Percent 8" xfId="40" xr:uid="{00000000-0005-0000-0000-0000A5000000}"/>
    <cellStyle name="Percent 9" xfId="41" xr:uid="{00000000-0005-0000-0000-0000A6000000}"/>
    <cellStyle name="Style 1" xfId="122" xr:uid="{00000000-0005-0000-0000-0000A7000000}"/>
  </cellStyles>
  <dxfs count="0"/>
  <tableStyles count="0" defaultTableStyle="TableStyleMedium2" defaultPivotStyle="PivotStyleLight16"/>
  <colors>
    <mruColors>
      <color rgb="FF003399"/>
      <color rgb="FF3333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59642194698724E-2"/>
          <c:y val="8.1339474075174556E-2"/>
          <c:w val="0.86899676796598779"/>
          <c:h val="0.61871873324995541"/>
        </c:manualLayout>
      </c:layout>
      <c:lineChart>
        <c:grouping val="standard"/>
        <c:varyColors val="0"/>
        <c:ser>
          <c:idx val="0"/>
          <c:order val="0"/>
          <c:tx>
            <c:strRef>
              <c:f>'A-D'!$A$42</c:f>
              <c:strCache>
                <c:ptCount val="1"/>
                <c:pt idx="0">
                  <c:v>Cypriots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'A-D'!$E$1:$AA$1</c:f>
              <c:strCache>
                <c:ptCount val="23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  <c:pt idx="4">
                  <c:v>2018Q3</c:v>
                </c:pt>
                <c:pt idx="5">
                  <c:v>2018Q4</c:v>
                </c:pt>
                <c:pt idx="6">
                  <c:v>2019Q1</c:v>
                </c:pt>
                <c:pt idx="7">
                  <c:v>2019Q2</c:v>
                </c:pt>
                <c:pt idx="8">
                  <c:v>2019Q3</c:v>
                </c:pt>
                <c:pt idx="9">
                  <c:v>2019Q4</c:v>
                </c:pt>
                <c:pt idx="10">
                  <c:v>2020Q1</c:v>
                </c:pt>
                <c:pt idx="11">
                  <c:v>2020Q2</c:v>
                </c:pt>
                <c:pt idx="12">
                  <c:v>2020Q3</c:v>
                </c:pt>
                <c:pt idx="13">
                  <c:v>2020Q4</c:v>
                </c:pt>
                <c:pt idx="14">
                  <c:v>2021Q1</c:v>
                </c:pt>
                <c:pt idx="15">
                  <c:v>2021Q2</c:v>
                </c:pt>
                <c:pt idx="16">
                  <c:v>2021Q3</c:v>
                </c:pt>
                <c:pt idx="17">
                  <c:v>2021Q4</c:v>
                </c:pt>
                <c:pt idx="18">
                  <c:v>2022Q1</c:v>
                </c:pt>
                <c:pt idx="19">
                  <c:v>2022Q2</c:v>
                </c:pt>
                <c:pt idx="20">
                  <c:v>2022Q3</c:v>
                </c:pt>
                <c:pt idx="21">
                  <c:v>2022Q4</c:v>
                </c:pt>
                <c:pt idx="22">
                  <c:v>2023Q1</c:v>
                </c:pt>
              </c:strCache>
            </c:strRef>
          </c:cat>
          <c:val>
            <c:numRef>
              <c:f>'A-D'!$E$43:$AA$43</c:f>
              <c:numCache>
                <c:formatCode>0.0</c:formatCode>
                <c:ptCount val="23"/>
                <c:pt idx="0">
                  <c:v>2.7600120187148462</c:v>
                </c:pt>
                <c:pt idx="1">
                  <c:v>0.61050061050060833</c:v>
                </c:pt>
                <c:pt idx="2">
                  <c:v>0.10187787429738648</c:v>
                </c:pt>
                <c:pt idx="3">
                  <c:v>4.0234303963450486</c:v>
                </c:pt>
                <c:pt idx="4">
                  <c:v>2.1303481061187028</c:v>
                </c:pt>
                <c:pt idx="5">
                  <c:v>-0.92043147665437175</c:v>
                </c:pt>
                <c:pt idx="6">
                  <c:v>0.84654064031570897</c:v>
                </c:pt>
                <c:pt idx="7">
                  <c:v>-0.21158678063500247</c:v>
                </c:pt>
                <c:pt idx="8">
                  <c:v>-1.3068489850009115</c:v>
                </c:pt>
                <c:pt idx="9">
                  <c:v>0.24597092904379281</c:v>
                </c:pt>
                <c:pt idx="10">
                  <c:v>-1.6484670626234816</c:v>
                </c:pt>
                <c:pt idx="11">
                  <c:v>-0.45872127575276522</c:v>
                </c:pt>
                <c:pt idx="12">
                  <c:v>-0.86818619981964673</c:v>
                </c:pt>
                <c:pt idx="13">
                  <c:v>3.0257404375184223</c:v>
                </c:pt>
                <c:pt idx="14">
                  <c:v>-1.3825796787275806</c:v>
                </c:pt>
                <c:pt idx="15">
                  <c:v>2.1880007286132042</c:v>
                </c:pt>
                <c:pt idx="16">
                  <c:v>4.0699114776881373</c:v>
                </c:pt>
                <c:pt idx="17">
                  <c:v>1.8530399667886996</c:v>
                </c:pt>
                <c:pt idx="18">
                  <c:v>-0.48141054143722783</c:v>
                </c:pt>
                <c:pt idx="19">
                  <c:v>-0.126018530452086</c:v>
                </c:pt>
                <c:pt idx="20">
                  <c:v>-0.46341568329437166</c:v>
                </c:pt>
                <c:pt idx="21">
                  <c:v>2.3898080950967966</c:v>
                </c:pt>
                <c:pt idx="22">
                  <c:v>-0.36213329431559771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FD-46B7-B810-5F59B0B37EC1}"/>
            </c:ext>
          </c:extLst>
        </c:ser>
        <c:ser>
          <c:idx val="1"/>
          <c:order val="1"/>
          <c:tx>
            <c:strRef>
              <c:f>'A-D'!$A$44</c:f>
              <c:strCache>
                <c:ptCount val="1"/>
                <c:pt idx="0">
                  <c:v>Europeans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'A-D'!$E$1:$AA$1</c:f>
              <c:strCache>
                <c:ptCount val="23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  <c:pt idx="4">
                  <c:v>2018Q3</c:v>
                </c:pt>
                <c:pt idx="5">
                  <c:v>2018Q4</c:v>
                </c:pt>
                <c:pt idx="6">
                  <c:v>2019Q1</c:v>
                </c:pt>
                <c:pt idx="7">
                  <c:v>2019Q2</c:v>
                </c:pt>
                <c:pt idx="8">
                  <c:v>2019Q3</c:v>
                </c:pt>
                <c:pt idx="9">
                  <c:v>2019Q4</c:v>
                </c:pt>
                <c:pt idx="10">
                  <c:v>2020Q1</c:v>
                </c:pt>
                <c:pt idx="11">
                  <c:v>2020Q2</c:v>
                </c:pt>
                <c:pt idx="12">
                  <c:v>2020Q3</c:v>
                </c:pt>
                <c:pt idx="13">
                  <c:v>2020Q4</c:v>
                </c:pt>
                <c:pt idx="14">
                  <c:v>2021Q1</c:v>
                </c:pt>
                <c:pt idx="15">
                  <c:v>2021Q2</c:v>
                </c:pt>
                <c:pt idx="16">
                  <c:v>2021Q3</c:v>
                </c:pt>
                <c:pt idx="17">
                  <c:v>2021Q4</c:v>
                </c:pt>
                <c:pt idx="18">
                  <c:v>2022Q1</c:v>
                </c:pt>
                <c:pt idx="19">
                  <c:v>2022Q2</c:v>
                </c:pt>
                <c:pt idx="20">
                  <c:v>2022Q3</c:v>
                </c:pt>
                <c:pt idx="21">
                  <c:v>2022Q4</c:v>
                </c:pt>
                <c:pt idx="22">
                  <c:v>2023Q1</c:v>
                </c:pt>
              </c:strCache>
            </c:strRef>
          </c:cat>
          <c:val>
            <c:numRef>
              <c:f>'A-D'!$E$45:$AA$45</c:f>
              <c:numCache>
                <c:formatCode>0.0</c:formatCode>
                <c:ptCount val="23"/>
                <c:pt idx="0">
                  <c:v>-6.051282051282044</c:v>
                </c:pt>
                <c:pt idx="1">
                  <c:v>-9.065416559636958</c:v>
                </c:pt>
                <c:pt idx="2">
                  <c:v>3.0272357053741814</c:v>
                </c:pt>
                <c:pt idx="3">
                  <c:v>5.079169237096437</c:v>
                </c:pt>
                <c:pt idx="4">
                  <c:v>-1.6981952598390961</c:v>
                </c:pt>
                <c:pt idx="5">
                  <c:v>3.0016147227321994</c:v>
                </c:pt>
                <c:pt idx="6">
                  <c:v>-2.5512176265945214</c:v>
                </c:pt>
                <c:pt idx="7">
                  <c:v>16.146590859006565</c:v>
                </c:pt>
                <c:pt idx="8">
                  <c:v>9.4867659614834565E-2</c:v>
                </c:pt>
                <c:pt idx="9">
                  <c:v>2.6424035636432421</c:v>
                </c:pt>
                <c:pt idx="10">
                  <c:v>-12.550554950229923</c:v>
                </c:pt>
                <c:pt idx="11">
                  <c:v>9.5854539311131219</c:v>
                </c:pt>
                <c:pt idx="12">
                  <c:v>-1.3971325059739428</c:v>
                </c:pt>
                <c:pt idx="13">
                  <c:v>-5.7087575976703704</c:v>
                </c:pt>
                <c:pt idx="14">
                  <c:v>-10.349044480371433</c:v>
                </c:pt>
                <c:pt idx="15">
                  <c:v>6.5637065637065746</c:v>
                </c:pt>
                <c:pt idx="16">
                  <c:v>7.339668489108746</c:v>
                </c:pt>
                <c:pt idx="17">
                  <c:v>-4.6447700859019676</c:v>
                </c:pt>
                <c:pt idx="18">
                  <c:v>0.89874303156199176</c:v>
                </c:pt>
                <c:pt idx="19">
                  <c:v>1.4915653032499421</c:v>
                </c:pt>
                <c:pt idx="20">
                  <c:v>10.962306721036612</c:v>
                </c:pt>
                <c:pt idx="21">
                  <c:v>-3.5573712388307541</c:v>
                </c:pt>
                <c:pt idx="22">
                  <c:v>-2.0638297872340416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1FD-46B7-B810-5F59B0B37EC1}"/>
            </c:ext>
          </c:extLst>
        </c:ser>
        <c:ser>
          <c:idx val="2"/>
          <c:order val="2"/>
          <c:tx>
            <c:strRef>
              <c:f>'A-D'!$A$46</c:f>
              <c:strCache>
                <c:ptCount val="1"/>
                <c:pt idx="0">
                  <c:v>Third Country Nationals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'A-D'!$E$1:$AA$1</c:f>
              <c:strCache>
                <c:ptCount val="23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  <c:pt idx="4">
                  <c:v>2018Q3</c:v>
                </c:pt>
                <c:pt idx="5">
                  <c:v>2018Q4</c:v>
                </c:pt>
                <c:pt idx="6">
                  <c:v>2019Q1</c:v>
                </c:pt>
                <c:pt idx="7">
                  <c:v>2019Q2</c:v>
                </c:pt>
                <c:pt idx="8">
                  <c:v>2019Q3</c:v>
                </c:pt>
                <c:pt idx="9">
                  <c:v>2019Q4</c:v>
                </c:pt>
                <c:pt idx="10">
                  <c:v>2020Q1</c:v>
                </c:pt>
                <c:pt idx="11">
                  <c:v>2020Q2</c:v>
                </c:pt>
                <c:pt idx="12">
                  <c:v>2020Q3</c:v>
                </c:pt>
                <c:pt idx="13">
                  <c:v>2020Q4</c:v>
                </c:pt>
                <c:pt idx="14">
                  <c:v>2021Q1</c:v>
                </c:pt>
                <c:pt idx="15">
                  <c:v>2021Q2</c:v>
                </c:pt>
                <c:pt idx="16">
                  <c:v>2021Q3</c:v>
                </c:pt>
                <c:pt idx="17">
                  <c:v>2021Q4</c:v>
                </c:pt>
                <c:pt idx="18">
                  <c:v>2022Q1</c:v>
                </c:pt>
                <c:pt idx="19">
                  <c:v>2022Q2</c:v>
                </c:pt>
                <c:pt idx="20">
                  <c:v>2022Q3</c:v>
                </c:pt>
                <c:pt idx="21">
                  <c:v>2022Q4</c:v>
                </c:pt>
                <c:pt idx="22">
                  <c:v>2023Q1</c:v>
                </c:pt>
              </c:strCache>
            </c:strRef>
          </c:cat>
          <c:val>
            <c:numRef>
              <c:f>'A-D'!$E$47:$AA$47</c:f>
              <c:numCache>
                <c:formatCode>0.0</c:formatCode>
                <c:ptCount val="23"/>
                <c:pt idx="0">
                  <c:v>1.244532944564952</c:v>
                </c:pt>
                <c:pt idx="1">
                  <c:v>2.9396270150669181</c:v>
                </c:pt>
                <c:pt idx="2">
                  <c:v>-1.4261344251108881</c:v>
                </c:pt>
                <c:pt idx="3">
                  <c:v>4.7417970372421365</c:v>
                </c:pt>
                <c:pt idx="4">
                  <c:v>-2.4387020025114055</c:v>
                </c:pt>
                <c:pt idx="5">
                  <c:v>4.6098089689743773</c:v>
                </c:pt>
                <c:pt idx="6">
                  <c:v>0.42415412012304898</c:v>
                </c:pt>
                <c:pt idx="7">
                  <c:v>8.4923910239876221</c:v>
                </c:pt>
                <c:pt idx="8">
                  <c:v>9.0074294205052041</c:v>
                </c:pt>
                <c:pt idx="9">
                  <c:v>5.414247157929168</c:v>
                </c:pt>
                <c:pt idx="10">
                  <c:v>20.598960353790048</c:v>
                </c:pt>
                <c:pt idx="11">
                  <c:v>-4.5012008920912763</c:v>
                </c:pt>
                <c:pt idx="12">
                  <c:v>0.94761188332248025</c:v>
                </c:pt>
                <c:pt idx="13">
                  <c:v>-4.9404960516071554</c:v>
                </c:pt>
                <c:pt idx="14">
                  <c:v>11.180792811344588</c:v>
                </c:pt>
                <c:pt idx="15">
                  <c:v>5.6954032665431811</c:v>
                </c:pt>
                <c:pt idx="16">
                  <c:v>-6.3622605440280466</c:v>
                </c:pt>
                <c:pt idx="17">
                  <c:v>-2.3541671097122645</c:v>
                </c:pt>
                <c:pt idx="18">
                  <c:v>1.4265179893719022</c:v>
                </c:pt>
                <c:pt idx="19">
                  <c:v>12.634472096368981</c:v>
                </c:pt>
                <c:pt idx="20">
                  <c:v>0.88456772471643319</c:v>
                </c:pt>
                <c:pt idx="21">
                  <c:v>-8.0972807498252024</c:v>
                </c:pt>
                <c:pt idx="22">
                  <c:v>11.228769996298894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1FD-46B7-B810-5F59B0B3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04320"/>
        <c:axId val="133722496"/>
      </c:lineChart>
      <c:catAx>
        <c:axId val="1337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7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22496"/>
        <c:crosses val="autoZero"/>
        <c:auto val="1"/>
        <c:lblAlgn val="ctr"/>
        <c:lblOffset val="100"/>
        <c:noMultiLvlLbl val="0"/>
      </c:catAx>
      <c:valAx>
        <c:axId val="133722496"/>
        <c:scaling>
          <c:orientation val="minMax"/>
          <c:min val="-1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043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2.1 :Unemployment rate </a:t>
            </a:r>
            <a:r>
              <a:rPr lang="el-GR" sz="1000" b="0" i="0" baseline="0">
                <a:effectLst/>
              </a:rPr>
              <a:t>&amp; </a:t>
            </a:r>
            <a:r>
              <a:rPr lang="en-US" sz="1000" b="0" i="0" baseline="0">
                <a:effectLst/>
              </a:rPr>
              <a:t>vacancy rate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0.25645502645502644"/>
          <c:y val="3.1326475836218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0.14826137357830271"/>
          <c:y val="0.1073643919510061"/>
          <c:w val="0.81925262467191606"/>
          <c:h val="0.7435032079323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Yearly!$A$20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56CDB3C-4800-4E2D-8E67-CE4C4BC2C2A6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2E5-4DA3-9174-8046C926F5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F00764-CEB8-439D-B9D4-E616D7B968AE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2E5-4DA3-9174-8046C926F5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1B95BE5-D528-4C11-B3F5-532807A21F53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E5-4DA3-9174-8046C926F5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5A91B0D-DD28-4B5E-9EF6-31A319702C00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E5-4DA3-9174-8046C926F5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BE57E8B-5103-4D0B-9511-6306EA452D92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E5-4DA3-9174-8046C926F5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B2CC668-C60A-4333-8856-52FCB4552AA4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693-4790-8C1C-A73EE7FAEA8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901AAD3-33CD-46E8-952E-907AA5B2B6DD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693-4790-8C1C-A73EE7FAEA8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97D4C18-BA0A-40F8-85F0-7CB976AA046E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693-4790-8C1C-A73EE7FAEA8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664CF49-3513-42B3-9718-B3C30CBB0FB3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693-4790-8C1C-A73EE7FAEA8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CC2563D-8886-4B08-BF93-01FAF51881E8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ED-4B3F-9DA8-5A6A75D0CD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Yearly!$B$19:$K$19</c:f>
              <c:numCache>
                <c:formatCode>General</c:formatCode>
                <c:ptCount val="10"/>
                <c:pt idx="0">
                  <c:v>0.4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 formatCode="0.0">
                  <c:v>1.1000000000000001</c:v>
                </c:pt>
                <c:pt idx="5">
                  <c:v>1.4</c:v>
                </c:pt>
                <c:pt idx="6">
                  <c:v>1.7</c:v>
                </c:pt>
                <c:pt idx="7">
                  <c:v>1.6</c:v>
                </c:pt>
                <c:pt idx="8">
                  <c:v>2.2999999999999998</c:v>
                </c:pt>
                <c:pt idx="9">
                  <c:v>2.5</c:v>
                </c:pt>
              </c:numCache>
            </c:numRef>
          </c:xVal>
          <c:yVal>
            <c:numRef>
              <c:f>Yearly!$B$20:$K$20</c:f>
              <c:numCache>
                <c:formatCode>General</c:formatCode>
                <c:ptCount val="10"/>
                <c:pt idx="0">
                  <c:v>15.9</c:v>
                </c:pt>
                <c:pt idx="1">
                  <c:v>16.100000000000001</c:v>
                </c:pt>
                <c:pt idx="2">
                  <c:v>14.9</c:v>
                </c:pt>
                <c:pt idx="3" formatCode="0.0">
                  <c:v>12.9</c:v>
                </c:pt>
                <c:pt idx="4" formatCode="0.0">
                  <c:v>11.1</c:v>
                </c:pt>
                <c:pt idx="5">
                  <c:v>8.4</c:v>
                </c:pt>
                <c:pt idx="6">
                  <c:v>7.1</c:v>
                </c:pt>
                <c:pt idx="7">
                  <c:v>7.6</c:v>
                </c:pt>
                <c:pt idx="8">
                  <c:v>7.5</c:v>
                </c:pt>
                <c:pt idx="9">
                  <c:v>6.8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Yearly!$B$18:$K$18</c15:f>
                <c15:dlblRangeCache>
                  <c:ptCount val="10"/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D2E5-4DA3-9174-8046C926F5D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34257664"/>
        <c:axId val="134272128"/>
      </c:scatterChart>
      <c:valAx>
        <c:axId val="1342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58890857392825902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72128"/>
        <c:crosses val="autoZero"/>
        <c:crossBetween val="midCat"/>
        <c:majorUnit val="0.4"/>
      </c:valAx>
      <c:valAx>
        <c:axId val="1342721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5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54817665228752E-2"/>
          <c:y val="9.6335030588511367E-2"/>
          <c:w val="0.87823627917605429"/>
          <c:h val="0.68074658718637926"/>
        </c:manualLayout>
      </c:layout>
      <c:lineChart>
        <c:grouping val="standard"/>
        <c:varyColors val="0"/>
        <c:ser>
          <c:idx val="0"/>
          <c:order val="0"/>
          <c:tx>
            <c:strRef>
              <c:f>'A-D'!$E$49:$AA$49</c:f>
              <c:strCache>
                <c:ptCount val="23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  <c:pt idx="4">
                  <c:v>2018Q3</c:v>
                </c:pt>
                <c:pt idx="5">
                  <c:v>2018Q4</c:v>
                </c:pt>
                <c:pt idx="6">
                  <c:v>2019Q1</c:v>
                </c:pt>
                <c:pt idx="7">
                  <c:v>2019Q2</c:v>
                </c:pt>
                <c:pt idx="8">
                  <c:v>2019Q3</c:v>
                </c:pt>
                <c:pt idx="9">
                  <c:v>2019Q4</c:v>
                </c:pt>
                <c:pt idx="10">
                  <c:v>2020Q1</c:v>
                </c:pt>
                <c:pt idx="11">
                  <c:v>2020Q2</c:v>
                </c:pt>
                <c:pt idx="12">
                  <c:v>2020Q3</c:v>
                </c:pt>
                <c:pt idx="13">
                  <c:v>2020Q4</c:v>
                </c:pt>
                <c:pt idx="14">
                  <c:v>2021Q1</c:v>
                </c:pt>
                <c:pt idx="15">
                  <c:v>2021Q2</c:v>
                </c:pt>
                <c:pt idx="16">
                  <c:v>2021Q3</c:v>
                </c:pt>
                <c:pt idx="17">
                  <c:v>2021Q4</c:v>
                </c:pt>
                <c:pt idx="18">
                  <c:v>2022Q1</c:v>
                </c:pt>
                <c:pt idx="19">
                  <c:v>2022Q2</c:v>
                </c:pt>
                <c:pt idx="20">
                  <c:v>2022Q3</c:v>
                </c:pt>
                <c:pt idx="21">
                  <c:v>2022Q4</c:v>
                </c:pt>
                <c:pt idx="22">
                  <c:v>2023Q1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'A-D'!$E$49:$AA$49</c:f>
              <c:strCache>
                <c:ptCount val="23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  <c:pt idx="4">
                  <c:v>2018Q3</c:v>
                </c:pt>
                <c:pt idx="5">
                  <c:v>2018Q4</c:v>
                </c:pt>
                <c:pt idx="6">
                  <c:v>2019Q1</c:v>
                </c:pt>
                <c:pt idx="7">
                  <c:v>2019Q2</c:v>
                </c:pt>
                <c:pt idx="8">
                  <c:v>2019Q3</c:v>
                </c:pt>
                <c:pt idx="9">
                  <c:v>2019Q4</c:v>
                </c:pt>
                <c:pt idx="10">
                  <c:v>2020Q1</c:v>
                </c:pt>
                <c:pt idx="11">
                  <c:v>2020Q2</c:v>
                </c:pt>
                <c:pt idx="12">
                  <c:v>2020Q3</c:v>
                </c:pt>
                <c:pt idx="13">
                  <c:v>2020Q4</c:v>
                </c:pt>
                <c:pt idx="14">
                  <c:v>2021Q1</c:v>
                </c:pt>
                <c:pt idx="15">
                  <c:v>2021Q2</c:v>
                </c:pt>
                <c:pt idx="16">
                  <c:v>2021Q3</c:v>
                </c:pt>
                <c:pt idx="17">
                  <c:v>2021Q4</c:v>
                </c:pt>
                <c:pt idx="18">
                  <c:v>2022Q1</c:v>
                </c:pt>
                <c:pt idx="19">
                  <c:v>2022Q2</c:v>
                </c:pt>
                <c:pt idx="20">
                  <c:v>2022Q3</c:v>
                </c:pt>
                <c:pt idx="21">
                  <c:v>2022Q4</c:v>
                </c:pt>
                <c:pt idx="22">
                  <c:v>2023Q1</c:v>
                </c:pt>
              </c:strCache>
            </c:strRef>
          </c:cat>
          <c:val>
            <c:numRef>
              <c:f>'A-D'!$E$71:$AA$71</c:f>
              <c:numCache>
                <c:formatCode>0.0</c:formatCode>
                <c:ptCount val="23"/>
                <c:pt idx="0">
                  <c:v>4.3325068511027016</c:v>
                </c:pt>
                <c:pt idx="1">
                  <c:v>3.4086637356376857</c:v>
                </c:pt>
                <c:pt idx="2">
                  <c:v>3.202285893944508</c:v>
                </c:pt>
                <c:pt idx="3">
                  <c:v>2.4772507951569702</c:v>
                </c:pt>
                <c:pt idx="4">
                  <c:v>2.5166344224058439</c:v>
                </c:pt>
                <c:pt idx="5">
                  <c:v>2.4300931335292049</c:v>
                </c:pt>
                <c:pt idx="6">
                  <c:v>2.1767785016359293</c:v>
                </c:pt>
                <c:pt idx="7">
                  <c:v>2.0522438104094207</c:v>
                </c:pt>
                <c:pt idx="8">
                  <c:v>2.0777896539849645</c:v>
                </c:pt>
                <c:pt idx="9">
                  <c:v>1.9267025950233891</c:v>
                </c:pt>
                <c:pt idx="10">
                  <c:v>2.0524117449612214</c:v>
                </c:pt>
                <c:pt idx="11">
                  <c:v>1.8418341635709286</c:v>
                </c:pt>
                <c:pt idx="12">
                  <c:v>2.229107781861932</c:v>
                </c:pt>
                <c:pt idx="13">
                  <c:v>2.3915755501522686</c:v>
                </c:pt>
                <c:pt idx="14">
                  <c:v>2.7779859711928894</c:v>
                </c:pt>
                <c:pt idx="15">
                  <c:v>2.9846203311719628</c:v>
                </c:pt>
                <c:pt idx="16">
                  <c:v>2.1847753824786054</c:v>
                </c:pt>
                <c:pt idx="17">
                  <c:v>2.2587464126351269</c:v>
                </c:pt>
                <c:pt idx="18">
                  <c:v>2.2628104780345151</c:v>
                </c:pt>
                <c:pt idx="19">
                  <c:v>2.5498305295562673</c:v>
                </c:pt>
                <c:pt idx="20">
                  <c:v>2</c:v>
                </c:pt>
                <c:pt idx="21">
                  <c:v>2.2000000000000002</c:v>
                </c:pt>
                <c:pt idx="22">
                  <c:v>2.1806878898076101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05-4073-80B7-6089F1C0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56032"/>
        <c:axId val="133757568"/>
      </c:lineChart>
      <c:catAx>
        <c:axId val="1337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7568"/>
        <c:crosses val="autoZero"/>
        <c:auto val="1"/>
        <c:lblAlgn val="ctr"/>
        <c:lblOffset val="0"/>
        <c:noMultiLvlLbl val="0"/>
      </c:catAx>
      <c:valAx>
        <c:axId val="133757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45913064285767E-2"/>
          <c:y val="9.3541848935549718E-2"/>
          <c:w val="0.88766538798034866"/>
          <c:h val="0.65908209390492856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'A-D'!$E$1:$AA$1</c:f>
              <c:strCache>
                <c:ptCount val="23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  <c:pt idx="4">
                  <c:v>2018Q3</c:v>
                </c:pt>
                <c:pt idx="5">
                  <c:v>2018Q4</c:v>
                </c:pt>
                <c:pt idx="6">
                  <c:v>2019Q1</c:v>
                </c:pt>
                <c:pt idx="7">
                  <c:v>2019Q2</c:v>
                </c:pt>
                <c:pt idx="8">
                  <c:v>2019Q3</c:v>
                </c:pt>
                <c:pt idx="9">
                  <c:v>2019Q4</c:v>
                </c:pt>
                <c:pt idx="10">
                  <c:v>2020Q1</c:v>
                </c:pt>
                <c:pt idx="11">
                  <c:v>2020Q2</c:v>
                </c:pt>
                <c:pt idx="12">
                  <c:v>2020Q3</c:v>
                </c:pt>
                <c:pt idx="13">
                  <c:v>2020Q4</c:v>
                </c:pt>
                <c:pt idx="14">
                  <c:v>2021Q1</c:v>
                </c:pt>
                <c:pt idx="15">
                  <c:v>2021Q2</c:v>
                </c:pt>
                <c:pt idx="16">
                  <c:v>2021Q3</c:v>
                </c:pt>
                <c:pt idx="17">
                  <c:v>2021Q4</c:v>
                </c:pt>
                <c:pt idx="18">
                  <c:v>2022Q1</c:v>
                </c:pt>
                <c:pt idx="19">
                  <c:v>2022Q2</c:v>
                </c:pt>
                <c:pt idx="20">
                  <c:v>2022Q3</c:v>
                </c:pt>
                <c:pt idx="21">
                  <c:v>2022Q4</c:v>
                </c:pt>
                <c:pt idx="22">
                  <c:v>2023Q1</c:v>
                </c:pt>
              </c:strCache>
            </c:strRef>
          </c:cat>
          <c:val>
            <c:numRef>
              <c:f>'A-D'!$E$11:$AA$11</c:f>
              <c:numCache>
                <c:formatCode>0.0</c:formatCode>
                <c:ptCount val="23"/>
                <c:pt idx="0">
                  <c:v>1.6939867683620546</c:v>
                </c:pt>
                <c:pt idx="1">
                  <c:v>1.2453048181523485</c:v>
                </c:pt>
                <c:pt idx="2">
                  <c:v>1.2916195199460745</c:v>
                </c:pt>
                <c:pt idx="3">
                  <c:v>1.3412242860707968</c:v>
                </c:pt>
                <c:pt idx="4">
                  <c:v>1.1581272954983568</c:v>
                </c:pt>
                <c:pt idx="5">
                  <c:v>1.0066865129046976</c:v>
                </c:pt>
                <c:pt idx="6">
                  <c:v>0.61998172878725555</c:v>
                </c:pt>
                <c:pt idx="7">
                  <c:v>1.2393951076628884</c:v>
                </c:pt>
                <c:pt idx="8">
                  <c:v>0.85265169268486929</c:v>
                </c:pt>
                <c:pt idx="9">
                  <c:v>0.68971526623411439</c:v>
                </c:pt>
                <c:pt idx="10">
                  <c:v>-0.79172241785990805</c:v>
                </c:pt>
                <c:pt idx="11">
                  <c:v>-2.8049967009248555</c:v>
                </c:pt>
                <c:pt idx="12">
                  <c:v>0.90138394767969032</c:v>
                </c:pt>
                <c:pt idx="13">
                  <c:v>0.84999920177160071</c:v>
                </c:pt>
                <c:pt idx="14">
                  <c:v>0.86024812414349228</c:v>
                </c:pt>
                <c:pt idx="15">
                  <c:v>-1.3152407388307696</c:v>
                </c:pt>
                <c:pt idx="16">
                  <c:v>1.4415998691313492</c:v>
                </c:pt>
                <c:pt idx="17">
                  <c:v>0.83788559871529333</c:v>
                </c:pt>
                <c:pt idx="18">
                  <c:v>1.2698180008973381</c:v>
                </c:pt>
                <c:pt idx="19">
                  <c:v>-0.85515825581931049</c:v>
                </c:pt>
                <c:pt idx="20">
                  <c:v>1.972834262454648</c:v>
                </c:pt>
                <c:pt idx="21">
                  <c:v>0.61610819206956435</c:v>
                </c:pt>
                <c:pt idx="22">
                  <c:v>0.3335503818472807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A6-45CE-8AD2-3E6EE7CB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95840"/>
        <c:axId val="133797376"/>
      </c:lineChart>
      <c:catAx>
        <c:axId val="133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7376"/>
        <c:crosses val="autoZero"/>
        <c:auto val="1"/>
        <c:lblAlgn val="ctr"/>
        <c:lblOffset val="100"/>
        <c:noMultiLvlLbl val="0"/>
      </c:catAx>
      <c:valAx>
        <c:axId val="13379737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</a:defRPr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39349608089511E-2"/>
          <c:y val="0.11366698367411635"/>
          <c:w val="0.89982412026918401"/>
          <c:h val="0.7041655738399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'A-D'!$A$50</c:f>
              <c:strCache>
                <c:ptCount val="1"/>
                <c:pt idx="0">
                  <c:v>Unemployment and Vacancy Rate Percentage</c:v>
                </c:pt>
              </c:strCache>
            </c:strRef>
          </c:tx>
          <c:spPr>
            <a:ln w="12700" cap="rnd">
              <a:solidFill>
                <a:srgbClr val="4F81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rgbClr val="C0504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7A-4D7E-B1D3-E592409DB77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EA86F4-8EDE-4BB8-89B1-C6A7E3FA3111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B7A-4D7E-B1D3-E592409DB7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EA268E9-D1AA-4CBC-9B4B-AFD752C17217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B7A-4D7E-B1D3-E592409DB7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543AF7F-417D-4157-900A-D16DEBCE0732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B7A-4D7E-B1D3-E592409DB7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73D209F-3FE3-4422-AFA1-018D2E963AB5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B7A-4D7E-B1D3-E592409DB77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EFE34F9-6398-4DF7-B3E9-05C0B4C969DA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B7A-4D7E-B1D3-E592409DB77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5CBE3FB-7053-4213-9B9D-CB141981CD15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B7A-4D7E-B1D3-E592409DB77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5705DB4-3093-4C34-9551-E140A6EACAA9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B7A-4D7E-B1D3-E592409DB77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9B4E773-B597-475C-A018-D877BFBAFABD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B7A-4D7E-B1D3-E592409DB77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BDE12B8-16DA-4448-A695-37100D03E564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B7A-4D7E-B1D3-E592409DB77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056249D-08D6-4895-82CF-BCC6F4C12FC7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B7A-4D7E-B1D3-E592409DB77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A51EFF5-BCA0-41CE-9FBC-74099316DD75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B7A-4D7E-B1D3-E592409DB77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5832073-F31B-490A-B93B-974136B552C7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B7A-4D7E-B1D3-E592409DB77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3D005AE-446D-4AE9-BBEB-F9E44CFCEEF3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6B7A-4D7E-B1D3-E592409DB77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9257F4F-01F8-4802-AFA2-D48BE40CD617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B7A-4D7E-B1D3-E592409DB77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12C03CB-E229-4ECE-AC05-EB7ADBB2D423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B7A-4D7E-B1D3-E592409DB77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DD197C3-7F68-4BDA-9A54-E3DF7B766F20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B7A-4D7E-B1D3-E592409DB776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0BDB74-D659-447D-9B65-9AFC7239253B}" type="CELLRANGE">
                      <a:rPr lang="en-US"/>
                      <a:pPr>
                        <a:defRPr sz="800" b="1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CY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B7A-4D7E-B1D3-E592409DB7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 cmpd="sng">
                <a:solidFill>
                  <a:sysClr val="window" lastClr="FFFFFF">
                    <a:lumMod val="50000"/>
                  </a:sysClr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'A-D'!$K$51:$AA$51</c:f>
              <c:numCache>
                <c:formatCode>General</c:formatCode>
                <c:ptCount val="17"/>
                <c:pt idx="0" formatCode="0.0">
                  <c:v>2</c:v>
                </c:pt>
                <c:pt idx="1">
                  <c:v>1.7</c:v>
                </c:pt>
                <c:pt idx="2" formatCode="0.0">
                  <c:v>2</c:v>
                </c:pt>
                <c:pt idx="3">
                  <c:v>1.3</c:v>
                </c:pt>
                <c:pt idx="4">
                  <c:v>2</c:v>
                </c:pt>
                <c:pt idx="5">
                  <c:v>1.2</c:v>
                </c:pt>
                <c:pt idx="6">
                  <c:v>1.7</c:v>
                </c:pt>
                <c:pt idx="7">
                  <c:v>1.3</c:v>
                </c:pt>
                <c:pt idx="8">
                  <c:v>2</c:v>
                </c:pt>
                <c:pt idx="9">
                  <c:v>2.6</c:v>
                </c:pt>
                <c:pt idx="10">
                  <c:v>2.4</c:v>
                </c:pt>
                <c:pt idx="11">
                  <c:v>2.4</c:v>
                </c:pt>
                <c:pt idx="12">
                  <c:v>3.2</c:v>
                </c:pt>
                <c:pt idx="13">
                  <c:v>2.7</c:v>
                </c:pt>
                <c:pt idx="14">
                  <c:v>2.2000000000000002</c:v>
                </c:pt>
                <c:pt idx="15">
                  <c:v>1.9</c:v>
                </c:pt>
                <c:pt idx="16">
                  <c:v>2.8</c:v>
                </c:pt>
              </c:numCache>
            </c:numRef>
          </c:xVal>
          <c:yVal>
            <c:numRef>
              <c:f>'A-D'!$K$52:$AA$52</c:f>
              <c:numCache>
                <c:formatCode>0.0</c:formatCode>
                <c:ptCount val="17"/>
                <c:pt idx="0">
                  <c:v>8.8000000000000007</c:v>
                </c:pt>
                <c:pt idx="1">
                  <c:v>6.5</c:v>
                </c:pt>
                <c:pt idx="2">
                  <c:v>6.7</c:v>
                </c:pt>
                <c:pt idx="3">
                  <c:v>6.3</c:v>
                </c:pt>
                <c:pt idx="4">
                  <c:v>7.3</c:v>
                </c:pt>
                <c:pt idx="5">
                  <c:v>6.8</c:v>
                </c:pt>
                <c:pt idx="6">
                  <c:v>8.1999999999999993</c:v>
                </c:pt>
                <c:pt idx="7">
                  <c:v>8</c:v>
                </c:pt>
                <c:pt idx="8">
                  <c:v>8.6</c:v>
                </c:pt>
                <c:pt idx="9">
                  <c:v>8.4</c:v>
                </c:pt>
                <c:pt idx="10">
                  <c:v>6.6</c:v>
                </c:pt>
                <c:pt idx="11">
                  <c:v>6.3</c:v>
                </c:pt>
                <c:pt idx="12">
                  <c:v>6.6</c:v>
                </c:pt>
                <c:pt idx="13">
                  <c:v>6.8</c:v>
                </c:pt>
                <c:pt idx="14" formatCode="General">
                  <c:v>6.8</c:v>
                </c:pt>
                <c:pt idx="15" formatCode="General">
                  <c:v>6.9</c:v>
                </c:pt>
                <c:pt idx="16" formatCode="General">
                  <c:v>6.8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'A-D'!$K$49:$AA$49</c15:f>
                <c15:dlblRangeCache>
                  <c:ptCount val="17"/>
                  <c:pt idx="0">
                    <c:v>2019Q1</c:v>
                  </c:pt>
                  <c:pt idx="1">
                    <c:v>2019Q2</c:v>
                  </c:pt>
                  <c:pt idx="2">
                    <c:v>2019Q3</c:v>
                  </c:pt>
                  <c:pt idx="3">
                    <c:v>2019Q4</c:v>
                  </c:pt>
                  <c:pt idx="4">
                    <c:v>2020Q1</c:v>
                  </c:pt>
                  <c:pt idx="5">
                    <c:v>2020Q2</c:v>
                  </c:pt>
                  <c:pt idx="6">
                    <c:v>2020Q3</c:v>
                  </c:pt>
                  <c:pt idx="7">
                    <c:v>2020Q4</c:v>
                  </c:pt>
                  <c:pt idx="8">
                    <c:v>2021Q1</c:v>
                  </c:pt>
                  <c:pt idx="9">
                    <c:v>2021Q2</c:v>
                  </c:pt>
                  <c:pt idx="10">
                    <c:v>2021Q3</c:v>
                  </c:pt>
                  <c:pt idx="11">
                    <c:v>2021Q4</c:v>
                  </c:pt>
                  <c:pt idx="12">
                    <c:v>2022Q1</c:v>
                  </c:pt>
                  <c:pt idx="13">
                    <c:v>2022Q2</c:v>
                  </c:pt>
                  <c:pt idx="14">
                    <c:v>2022Q3</c:v>
                  </c:pt>
                  <c:pt idx="15">
                    <c:v>2022Q4</c:v>
                  </c:pt>
                  <c:pt idx="16">
                    <c:v>2023Q1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6B7A-4D7E-B1D3-E592409DB7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7666432"/>
        <c:axId val="127668608"/>
      </c:scatterChart>
      <c:valAx>
        <c:axId val="127666432"/>
        <c:scaling>
          <c:orientation val="minMax"/>
          <c:max val="3.3"/>
          <c:min val="0.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49527777777777771"/>
              <c:y val="0.886065541290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8608"/>
        <c:crosses val="autoZero"/>
        <c:crossBetween val="midCat"/>
        <c:majorUnit val="0.5"/>
      </c:valAx>
      <c:valAx>
        <c:axId val="127668608"/>
        <c:scaling>
          <c:orientation val="minMax"/>
          <c:max val="11"/>
          <c:min val="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layout>
            <c:manualLayout>
              <c:xMode val="edge"/>
              <c:yMode val="edge"/>
              <c:x val="3.7994375635732663E-3"/>
              <c:y val="0.448281819622761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643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39490217196195E-2"/>
          <c:y val="0.10022747156605424"/>
          <c:w val="0.91958738063724943"/>
          <c:h val="0.7389986247257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EB-45EE-997F-E5C4DD2DFF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57-40CB-B493-3B7842DF74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'A-D'!$E$1:$AA$1</c:f>
              <c:strCache>
                <c:ptCount val="23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  <c:pt idx="4">
                  <c:v>2018Q3</c:v>
                </c:pt>
                <c:pt idx="5">
                  <c:v>2018Q4</c:v>
                </c:pt>
                <c:pt idx="6">
                  <c:v>2019Q1</c:v>
                </c:pt>
                <c:pt idx="7">
                  <c:v>2019Q2</c:v>
                </c:pt>
                <c:pt idx="8">
                  <c:v>2019Q3</c:v>
                </c:pt>
                <c:pt idx="9">
                  <c:v>2019Q4</c:v>
                </c:pt>
                <c:pt idx="10">
                  <c:v>2020Q1</c:v>
                </c:pt>
                <c:pt idx="11">
                  <c:v>2020Q2</c:v>
                </c:pt>
                <c:pt idx="12">
                  <c:v>2020Q3</c:v>
                </c:pt>
                <c:pt idx="13">
                  <c:v>2020Q4</c:v>
                </c:pt>
                <c:pt idx="14">
                  <c:v>2021Q1</c:v>
                </c:pt>
                <c:pt idx="15">
                  <c:v>2021Q2</c:v>
                </c:pt>
                <c:pt idx="16">
                  <c:v>2021Q3</c:v>
                </c:pt>
                <c:pt idx="17">
                  <c:v>2021Q4</c:v>
                </c:pt>
                <c:pt idx="18">
                  <c:v>2022Q1</c:v>
                </c:pt>
                <c:pt idx="19">
                  <c:v>2022Q2</c:v>
                </c:pt>
                <c:pt idx="20">
                  <c:v>2022Q3</c:v>
                </c:pt>
                <c:pt idx="21">
                  <c:v>2022Q4</c:v>
                </c:pt>
                <c:pt idx="22">
                  <c:v>2023Q1</c:v>
                </c:pt>
              </c:strCache>
            </c:strRef>
          </c:cat>
          <c:val>
            <c:numRef>
              <c:f>'A-D'!$E$18:$AA$18</c:f>
              <c:numCache>
                <c:formatCode>#,##0.0</c:formatCode>
                <c:ptCount val="23"/>
                <c:pt idx="0">
                  <c:v>1.2420551363456322</c:v>
                </c:pt>
                <c:pt idx="1">
                  <c:v>1.2006998346370867</c:v>
                </c:pt>
                <c:pt idx="2">
                  <c:v>0.99302890687997802</c:v>
                </c:pt>
                <c:pt idx="3">
                  <c:v>1.1077405202656987</c:v>
                </c:pt>
                <c:pt idx="4">
                  <c:v>1.1561017791213102</c:v>
                </c:pt>
                <c:pt idx="5">
                  <c:v>1.2472703317018219</c:v>
                </c:pt>
                <c:pt idx="6">
                  <c:v>1.3218567647452772</c:v>
                </c:pt>
                <c:pt idx="7">
                  <c:v>1.0608380694734798</c:v>
                </c:pt>
                <c:pt idx="8">
                  <c:v>0.70978874916742818</c:v>
                </c:pt>
                <c:pt idx="9">
                  <c:v>0.86726072823182232</c:v>
                </c:pt>
                <c:pt idx="10">
                  <c:v>-1.7625421721267576</c:v>
                </c:pt>
                <c:pt idx="11">
                  <c:v>-13.644823845839316</c:v>
                </c:pt>
                <c:pt idx="12">
                  <c:v>11.026963625647458</c:v>
                </c:pt>
                <c:pt idx="13" formatCode="0.0">
                  <c:v>-0.48113871011253861</c:v>
                </c:pt>
                <c:pt idx="14" formatCode="0.0">
                  <c:v>1.9355061925881101</c:v>
                </c:pt>
                <c:pt idx="15" formatCode="0.0">
                  <c:v>-0.45480685004083421</c:v>
                </c:pt>
                <c:pt idx="16" formatCode="0.0">
                  <c:v>3.071739032271692</c:v>
                </c:pt>
                <c:pt idx="17" formatCode="0.0">
                  <c:v>0.95882779405531693</c:v>
                </c:pt>
                <c:pt idx="18" formatCode="0.0">
                  <c:v>0.7616743808566806</c:v>
                </c:pt>
                <c:pt idx="19" formatCode="0.0">
                  <c:v>0.62795640080579584</c:v>
                </c:pt>
                <c:pt idx="20" formatCode="0.0">
                  <c:v>1.0209920622231916</c:v>
                </c:pt>
                <c:pt idx="21" formatCode="0.0">
                  <c:v>0.71879901183447004</c:v>
                </c:pt>
                <c:pt idx="22" formatCode="0.0">
                  <c:v>0.60667434775889539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D-4C7D-B42E-58301C021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39488"/>
        <c:axId val="133853568"/>
      </c:barChart>
      <c:catAx>
        <c:axId val="1338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53568"/>
        <c:crosses val="autoZero"/>
        <c:auto val="1"/>
        <c:lblAlgn val="ctr"/>
        <c:lblOffset val="100"/>
        <c:noMultiLvlLbl val="0"/>
      </c:catAx>
      <c:valAx>
        <c:axId val="133853568"/>
        <c:scaling>
          <c:orientation val="minMax"/>
          <c:max val="12"/>
          <c:min val="-1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1.1: SA employment in persons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4.6717215903567609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6540327020720629E-2"/>
          <c:y val="0.13525233715533455"/>
          <c:w val="0.88890507436570432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Yearly!$A$5</c:f>
              <c:strCache>
                <c:ptCount val="1"/>
                <c:pt idx="0">
                  <c:v>Employment SA (persons, Statistical Service)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9.489019200012355E-4"/>
                  <c:y val="-1.677080280931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5-4089-838C-A7207583E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Yearly!$B$5:$K$5</c:f>
              <c:numCache>
                <c:formatCode>0.0</c:formatCode>
                <c:ptCount val="10"/>
                <c:pt idx="0">
                  <c:v>-5.230422582010088</c:v>
                </c:pt>
                <c:pt idx="1">
                  <c:v>-0.64013717616509347</c:v>
                </c:pt>
                <c:pt idx="2">
                  <c:v>-1.251306028268103</c:v>
                </c:pt>
                <c:pt idx="3">
                  <c:v>1.3562179998994981</c:v>
                </c:pt>
                <c:pt idx="4">
                  <c:v>12.006830826860574</c:v>
                </c:pt>
                <c:pt idx="5">
                  <c:v>5.3758496208059965</c:v>
                </c:pt>
                <c:pt idx="6">
                  <c:v>3.87269464403647</c:v>
                </c:pt>
                <c:pt idx="7">
                  <c:v>-1.0177305283212166</c:v>
                </c:pt>
                <c:pt idx="8">
                  <c:v>1.1702808583270159</c:v>
                </c:pt>
                <c:pt idx="9">
                  <c:v>2.8095231685265203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0A-4AA0-8557-AACB2705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00160"/>
        <c:axId val="133901696"/>
      </c:lineChart>
      <c:catAx>
        <c:axId val="1339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1696"/>
        <c:crosses val="autoZero"/>
        <c:auto val="1"/>
        <c:lblAlgn val="ctr"/>
        <c:lblOffset val="100"/>
        <c:noMultiLvlLbl val="0"/>
      </c:catAx>
      <c:valAx>
        <c:axId val="13390169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1.2: Employment SA (hours worked, Statistical Service)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0.228840475968171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5664000497961477E-2"/>
          <c:y val="0.11298525603762617"/>
          <c:w val="0.89906575724857141"/>
          <c:h val="0.74436235542327545"/>
        </c:manualLayout>
      </c:layout>
      <c:lineChart>
        <c:grouping val="standard"/>
        <c:varyColors val="0"/>
        <c:ser>
          <c:idx val="1"/>
          <c:order val="0"/>
          <c:tx>
            <c:strRef>
              <c:f>Yearly!$A$8</c:f>
              <c:strCache>
                <c:ptCount val="1"/>
                <c:pt idx="0">
                  <c:v>Employment SA (hours worked, Statistical Service)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Yearly!$B$8:$K$8</c:f>
              <c:numCache>
                <c:formatCode>0.0</c:formatCode>
                <c:ptCount val="10"/>
                <c:pt idx="0">
                  <c:v>-7.1873512979971199</c:v>
                </c:pt>
                <c:pt idx="1">
                  <c:v>-1.9540505344677277</c:v>
                </c:pt>
                <c:pt idx="2">
                  <c:v>2.2988998974649033</c:v>
                </c:pt>
                <c:pt idx="3">
                  <c:v>5.3325409745360517</c:v>
                </c:pt>
                <c:pt idx="4">
                  <c:v>4.4939502908896882</c:v>
                </c:pt>
                <c:pt idx="5">
                  <c:v>4.5887904561885344</c:v>
                </c:pt>
                <c:pt idx="6">
                  <c:v>4.5551005816369692</c:v>
                </c:pt>
                <c:pt idx="7">
                  <c:v>-6.0778919948790371</c:v>
                </c:pt>
                <c:pt idx="8">
                  <c:v>4.502067466197972</c:v>
                </c:pt>
                <c:pt idx="9">
                  <c:v>4.1306114949832686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A0-43BF-A909-24BFD9FA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51488"/>
        <c:axId val="133953024"/>
      </c:line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3024"/>
        <c:crosses val="autoZero"/>
        <c:auto val="1"/>
        <c:lblAlgn val="ctr"/>
        <c:lblOffset val="100"/>
        <c:noMultiLvlLbl val="0"/>
      </c:catAx>
      <c:valAx>
        <c:axId val="1339530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1.3: Employment by nationality</a:t>
            </a:r>
            <a:endParaRPr lang="en-CY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7.1502804624338348E-2"/>
          <c:y val="0.24126022017032045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Yearly!$A$12</c:f>
              <c:strCache>
                <c:ptCount val="1"/>
                <c:pt idx="0">
                  <c:v>Cypriots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Yearly!$B$12:$K$12</c:f>
              <c:numCache>
                <c:formatCode>0.0</c:formatCode>
                <c:ptCount val="10"/>
                <c:pt idx="0">
                  <c:v>-3.289891232441545</c:v>
                </c:pt>
                <c:pt idx="1">
                  <c:v>1.7753842093932513</c:v>
                </c:pt>
                <c:pt idx="2">
                  <c:v>-1.5724632983859135</c:v>
                </c:pt>
                <c:pt idx="3">
                  <c:v>1.4173408481167982</c:v>
                </c:pt>
                <c:pt idx="4">
                  <c:v>4.1570541411614323</c:v>
                </c:pt>
                <c:pt idx="5">
                  <c:v>6.8429860541427399</c:v>
                </c:pt>
                <c:pt idx="6">
                  <c:v>1.4201299738332454</c:v>
                </c:pt>
                <c:pt idx="7">
                  <c:v>-2.1960584808072001</c:v>
                </c:pt>
                <c:pt idx="8">
                  <c:v>4.5124095908055084</c:v>
                </c:pt>
                <c:pt idx="9">
                  <c:v>3.7153014368241739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0-45D1-87DC-0552721FABF5}"/>
            </c:ext>
          </c:extLst>
        </c:ser>
        <c:ser>
          <c:idx val="1"/>
          <c:order val="1"/>
          <c:tx>
            <c:strRef>
              <c:f>Yearly!$A$14</c:f>
              <c:strCache>
                <c:ptCount val="1"/>
                <c:pt idx="0">
                  <c:v>Europeans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Yearly!$B$14:$K$14</c:f>
              <c:numCache>
                <c:formatCode>0.0</c:formatCode>
                <c:ptCount val="10"/>
                <c:pt idx="0">
                  <c:v>-18.222422399879893</c:v>
                </c:pt>
                <c:pt idx="1">
                  <c:v>-14.237194786120799</c:v>
                </c:pt>
                <c:pt idx="2">
                  <c:v>6.2586963502087114</c:v>
                </c:pt>
                <c:pt idx="3">
                  <c:v>12.03193069930246</c:v>
                </c:pt>
                <c:pt idx="4">
                  <c:v>5.0754118995706801</c:v>
                </c:pt>
                <c:pt idx="5">
                  <c:v>-2.9178342995272422</c:v>
                </c:pt>
                <c:pt idx="6">
                  <c:v>12.921137871008966</c:v>
                </c:pt>
                <c:pt idx="7">
                  <c:v>-3.0889613050520031</c:v>
                </c:pt>
                <c:pt idx="8">
                  <c:v>-6.3728253865979383</c:v>
                </c:pt>
                <c:pt idx="9">
                  <c:v>8.1851222606937775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0-45D1-87DC-0552721FABF5}"/>
            </c:ext>
          </c:extLst>
        </c:ser>
        <c:ser>
          <c:idx val="2"/>
          <c:order val="2"/>
          <c:tx>
            <c:strRef>
              <c:f>Yearly!$A$16</c:f>
              <c:strCache>
                <c:ptCount val="1"/>
                <c:pt idx="0">
                  <c:v>Third Country Nationals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1-4D24-99D6-DC948B271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Yearly!$B$16:$K$16</c:f>
              <c:numCache>
                <c:formatCode>0.0</c:formatCode>
                <c:ptCount val="10"/>
                <c:pt idx="0">
                  <c:v>-1.8799414348462666</c:v>
                </c:pt>
                <c:pt idx="1">
                  <c:v>-3.7185149814969556</c:v>
                </c:pt>
                <c:pt idx="2">
                  <c:v>-7.0330419688797967</c:v>
                </c:pt>
                <c:pt idx="3">
                  <c:v>-13.366452172173506</c:v>
                </c:pt>
                <c:pt idx="4">
                  <c:v>8.2396859605911317</c:v>
                </c:pt>
                <c:pt idx="5">
                  <c:v>6.2791111111111118</c:v>
                </c:pt>
                <c:pt idx="6">
                  <c:v>17.102137767220903</c:v>
                </c:pt>
                <c:pt idx="7">
                  <c:v>27.743336285461247</c:v>
                </c:pt>
                <c:pt idx="8">
                  <c:v>6.6041955539652015</c:v>
                </c:pt>
                <c:pt idx="9">
                  <c:v>5.1985650449996852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0-45D1-87DC-055272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14496"/>
        <c:axId val="127516032"/>
      </c:lineChart>
      <c:catAx>
        <c:axId val="1275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6032"/>
        <c:crosses val="autoZero"/>
        <c:auto val="1"/>
        <c:lblAlgn val="ctr"/>
        <c:lblOffset val="100"/>
        <c:noMultiLvlLbl val="0"/>
      </c:catAx>
      <c:valAx>
        <c:axId val="1275160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</a:t>
            </a:r>
            <a:r>
              <a:rPr lang="en-US" sz="1000" b="0" i="0" baseline="0">
                <a:effectLst/>
              </a:rPr>
              <a:t>Figure 2.2 Unemployed &gt;12 months/labour force</a:t>
            </a:r>
            <a:endParaRPr lang="el-GR" sz="10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16998467094987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09"/>
          <c:y val="0.18560185185185185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Yearly!$A$23</c:f>
              <c:strCache>
                <c:ptCount val="1"/>
                <c:pt idx="0">
                  <c:v>Unemployed&gt;12 months/labour force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Yearly!$B$22:$K$22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Yearly!$B$23:$K$23</c:f>
              <c:numCache>
                <c:formatCode>General</c:formatCode>
                <c:ptCount val="10"/>
                <c:pt idx="0" formatCode="0.0">
                  <c:v>6.1</c:v>
                </c:pt>
                <c:pt idx="1">
                  <c:v>7.7</c:v>
                </c:pt>
                <c:pt idx="2">
                  <c:v>6.8</c:v>
                </c:pt>
                <c:pt idx="3">
                  <c:v>5.8</c:v>
                </c:pt>
                <c:pt idx="4">
                  <c:v>4.5</c:v>
                </c:pt>
                <c:pt idx="5">
                  <c:v>2.7</c:v>
                </c:pt>
                <c:pt idx="6">
                  <c:v>2.1</c:v>
                </c:pt>
                <c:pt idx="7">
                  <c:v>2.1</c:v>
                </c:pt>
                <c:pt idx="8">
                  <c:v>2.5</c:v>
                </c:pt>
                <c:pt idx="9">
                  <c:v>2.2999999999999998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5B-4CC8-B507-308E5FAD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82592"/>
        <c:axId val="127584128"/>
      </c:lineChart>
      <c:catAx>
        <c:axId val="127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4128"/>
        <c:crosses val="autoZero"/>
        <c:auto val="1"/>
        <c:lblAlgn val="ctr"/>
        <c:lblOffset val="100"/>
        <c:noMultiLvlLbl val="0"/>
      </c:catAx>
      <c:valAx>
        <c:axId val="127584128"/>
        <c:scaling>
          <c:orientation val="minMax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2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291353</xdr:colOff>
      <xdr:row>37</xdr:row>
      <xdr:rowOff>123266</xdr:rowOff>
    </xdr:from>
    <xdr:to>
      <xdr:col>15</xdr:col>
      <xdr:colOff>290003</xdr:colOff>
      <xdr:row>50</xdr:row>
      <xdr:rowOff>180416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588495</xdr:colOff>
      <xdr:row>72</xdr:row>
      <xdr:rowOff>131108</xdr:rowOff>
    </xdr:from>
    <xdr:to>
      <xdr:col>14</xdr:col>
      <xdr:colOff>650127</xdr:colOff>
      <xdr:row>87</xdr:row>
      <xdr:rowOff>21477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39780</xdr:colOff>
      <xdr:row>2</xdr:row>
      <xdr:rowOff>130548</xdr:rowOff>
    </xdr:from>
    <xdr:to>
      <xdr:col>15</xdr:col>
      <xdr:colOff>39780</xdr:colOff>
      <xdr:row>17</xdr:row>
      <xdr:rowOff>16248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323850</xdr:colOff>
      <xdr:row>53</xdr:row>
      <xdr:rowOff>152399</xdr:rowOff>
    </xdr:from>
    <xdr:to>
      <xdr:col>15</xdr:col>
      <xdr:colOff>123825</xdr:colOff>
      <xdr:row>69</xdr:row>
      <xdr:rowOff>66676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3BDAB0C-FA8A-4BC3-9645-8AF43A465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</xdr:colOff>
      <xdr:row>20</xdr:row>
      <xdr:rowOff>47625</xdr:rowOff>
    </xdr:from>
    <xdr:to>
      <xdr:col>15</xdr:col>
      <xdr:colOff>55800</xdr:colOff>
      <xdr:row>34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9A5A099-F01F-427C-8274-046694F64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25</xdr:row>
      <xdr:rowOff>104775</xdr:rowOff>
    </xdr:from>
    <xdr:to>
      <xdr:col>3</xdr:col>
      <xdr:colOff>238125</xdr:colOff>
      <xdr:row>39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</xdr:colOff>
      <xdr:row>25</xdr:row>
      <xdr:rowOff>57150</xdr:rowOff>
    </xdr:from>
    <xdr:to>
      <xdr:col>11</xdr:col>
      <xdr:colOff>385762</xdr:colOff>
      <xdr:row>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42</xdr:row>
      <xdr:rowOff>142874</xdr:rowOff>
    </xdr:from>
    <xdr:to>
      <xdr:col>5</xdr:col>
      <xdr:colOff>285750</xdr:colOff>
      <xdr:row>63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2357436</xdr:colOff>
      <xdr:row>63</xdr:row>
      <xdr:rowOff>142875</xdr:rowOff>
    </xdr:from>
    <xdr:to>
      <xdr:col>6</xdr:col>
      <xdr:colOff>600074</xdr:colOff>
      <xdr:row>78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219075</xdr:colOff>
      <xdr:row>43</xdr:row>
      <xdr:rowOff>14286</xdr:rowOff>
    </xdr:from>
    <xdr:to>
      <xdr:col>13</xdr:col>
      <xdr:colOff>600075</xdr:colOff>
      <xdr:row>60</xdr:row>
      <xdr:rowOff>19049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152400</xdr:rowOff>
    </xdr:from>
    <xdr:to>
      <xdr:col>10</xdr:col>
      <xdr:colOff>496119</xdr:colOff>
      <xdr:row>24</xdr:row>
      <xdr:rowOff>95747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0EED12-6417-7A63-61E8-5FA259CE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104900"/>
          <a:ext cx="5868219" cy="3562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BMK9G3BN/Under-employment_2010q1to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50252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zoomScaleNormal="100" zoomScaleSheetLayoutView="85" workbookViewId="0">
      <selection activeCell="A9" sqref="A9"/>
    </sheetView>
  </sheetViews>
  <sheetFormatPr defaultColWidth="8.85546875" defaultRowHeight="18"/>
  <cols>
    <col min="1" max="1" width="58" style="6" customWidth="1"/>
    <col min="2" max="2" width="12.85546875" style="6" customWidth="1"/>
    <col min="3" max="4" width="8.85546875" style="6"/>
    <col min="5" max="5" width="10.28515625" style="6" customWidth="1"/>
    <col min="6" max="6" width="13.7109375" style="6" customWidth="1"/>
    <col min="7" max="256" width="8.85546875" style="6"/>
    <col min="257" max="257" width="58" style="6" customWidth="1"/>
    <col min="258" max="258" width="12.85546875" style="6" customWidth="1"/>
    <col min="259" max="260" width="8.85546875" style="6"/>
    <col min="261" max="261" width="10.28515625" style="6" customWidth="1"/>
    <col min="262" max="262" width="13.7109375" style="6" customWidth="1"/>
    <col min="263" max="512" width="8.85546875" style="6"/>
    <col min="513" max="513" width="58" style="6" customWidth="1"/>
    <col min="514" max="514" width="12.85546875" style="6" customWidth="1"/>
    <col min="515" max="516" width="8.85546875" style="6"/>
    <col min="517" max="517" width="10.28515625" style="6" customWidth="1"/>
    <col min="518" max="518" width="13.7109375" style="6" customWidth="1"/>
    <col min="519" max="768" width="8.85546875" style="6"/>
    <col min="769" max="769" width="58" style="6" customWidth="1"/>
    <col min="770" max="770" width="12.85546875" style="6" customWidth="1"/>
    <col min="771" max="772" width="8.85546875" style="6"/>
    <col min="773" max="773" width="10.28515625" style="6" customWidth="1"/>
    <col min="774" max="774" width="13.7109375" style="6" customWidth="1"/>
    <col min="775" max="1024" width="8.85546875" style="6"/>
    <col min="1025" max="1025" width="58" style="6" customWidth="1"/>
    <col min="1026" max="1026" width="12.85546875" style="6" customWidth="1"/>
    <col min="1027" max="1028" width="8.85546875" style="6"/>
    <col min="1029" max="1029" width="10.28515625" style="6" customWidth="1"/>
    <col min="1030" max="1030" width="13.7109375" style="6" customWidth="1"/>
    <col min="1031" max="1280" width="8.85546875" style="6"/>
    <col min="1281" max="1281" width="58" style="6" customWidth="1"/>
    <col min="1282" max="1282" width="12.85546875" style="6" customWidth="1"/>
    <col min="1283" max="1284" width="8.85546875" style="6"/>
    <col min="1285" max="1285" width="10.28515625" style="6" customWidth="1"/>
    <col min="1286" max="1286" width="13.7109375" style="6" customWidth="1"/>
    <col min="1287" max="1536" width="8.85546875" style="6"/>
    <col min="1537" max="1537" width="58" style="6" customWidth="1"/>
    <col min="1538" max="1538" width="12.85546875" style="6" customWidth="1"/>
    <col min="1539" max="1540" width="8.85546875" style="6"/>
    <col min="1541" max="1541" width="10.28515625" style="6" customWidth="1"/>
    <col min="1542" max="1542" width="13.7109375" style="6" customWidth="1"/>
    <col min="1543" max="1792" width="8.85546875" style="6"/>
    <col min="1793" max="1793" width="58" style="6" customWidth="1"/>
    <col min="1794" max="1794" width="12.85546875" style="6" customWidth="1"/>
    <col min="1795" max="1796" width="8.85546875" style="6"/>
    <col min="1797" max="1797" width="10.28515625" style="6" customWidth="1"/>
    <col min="1798" max="1798" width="13.7109375" style="6" customWidth="1"/>
    <col min="1799" max="2048" width="8.85546875" style="6"/>
    <col min="2049" max="2049" width="58" style="6" customWidth="1"/>
    <col min="2050" max="2050" width="12.85546875" style="6" customWidth="1"/>
    <col min="2051" max="2052" width="8.85546875" style="6"/>
    <col min="2053" max="2053" width="10.28515625" style="6" customWidth="1"/>
    <col min="2054" max="2054" width="13.7109375" style="6" customWidth="1"/>
    <col min="2055" max="2304" width="8.85546875" style="6"/>
    <col min="2305" max="2305" width="58" style="6" customWidth="1"/>
    <col min="2306" max="2306" width="12.85546875" style="6" customWidth="1"/>
    <col min="2307" max="2308" width="8.85546875" style="6"/>
    <col min="2309" max="2309" width="10.28515625" style="6" customWidth="1"/>
    <col min="2310" max="2310" width="13.7109375" style="6" customWidth="1"/>
    <col min="2311" max="2560" width="8.85546875" style="6"/>
    <col min="2561" max="2561" width="58" style="6" customWidth="1"/>
    <col min="2562" max="2562" width="12.85546875" style="6" customWidth="1"/>
    <col min="2563" max="2564" width="8.85546875" style="6"/>
    <col min="2565" max="2565" width="10.28515625" style="6" customWidth="1"/>
    <col min="2566" max="2566" width="13.7109375" style="6" customWidth="1"/>
    <col min="2567" max="2816" width="8.85546875" style="6"/>
    <col min="2817" max="2817" width="58" style="6" customWidth="1"/>
    <col min="2818" max="2818" width="12.85546875" style="6" customWidth="1"/>
    <col min="2819" max="2820" width="8.85546875" style="6"/>
    <col min="2821" max="2821" width="10.28515625" style="6" customWidth="1"/>
    <col min="2822" max="2822" width="13.7109375" style="6" customWidth="1"/>
    <col min="2823" max="3072" width="8.85546875" style="6"/>
    <col min="3073" max="3073" width="58" style="6" customWidth="1"/>
    <col min="3074" max="3074" width="12.85546875" style="6" customWidth="1"/>
    <col min="3075" max="3076" width="8.85546875" style="6"/>
    <col min="3077" max="3077" width="10.28515625" style="6" customWidth="1"/>
    <col min="3078" max="3078" width="13.7109375" style="6" customWidth="1"/>
    <col min="3079" max="3328" width="8.85546875" style="6"/>
    <col min="3329" max="3329" width="58" style="6" customWidth="1"/>
    <col min="3330" max="3330" width="12.85546875" style="6" customWidth="1"/>
    <col min="3331" max="3332" width="8.85546875" style="6"/>
    <col min="3333" max="3333" width="10.28515625" style="6" customWidth="1"/>
    <col min="3334" max="3334" width="13.7109375" style="6" customWidth="1"/>
    <col min="3335" max="3584" width="8.85546875" style="6"/>
    <col min="3585" max="3585" width="58" style="6" customWidth="1"/>
    <col min="3586" max="3586" width="12.85546875" style="6" customWidth="1"/>
    <col min="3587" max="3588" width="8.85546875" style="6"/>
    <col min="3589" max="3589" width="10.28515625" style="6" customWidth="1"/>
    <col min="3590" max="3590" width="13.7109375" style="6" customWidth="1"/>
    <col min="3591" max="3840" width="8.85546875" style="6"/>
    <col min="3841" max="3841" width="58" style="6" customWidth="1"/>
    <col min="3842" max="3842" width="12.85546875" style="6" customWidth="1"/>
    <col min="3843" max="3844" width="8.85546875" style="6"/>
    <col min="3845" max="3845" width="10.28515625" style="6" customWidth="1"/>
    <col min="3846" max="3846" width="13.7109375" style="6" customWidth="1"/>
    <col min="3847" max="4096" width="8.85546875" style="6"/>
    <col min="4097" max="4097" width="58" style="6" customWidth="1"/>
    <col min="4098" max="4098" width="12.85546875" style="6" customWidth="1"/>
    <col min="4099" max="4100" width="8.85546875" style="6"/>
    <col min="4101" max="4101" width="10.28515625" style="6" customWidth="1"/>
    <col min="4102" max="4102" width="13.7109375" style="6" customWidth="1"/>
    <col min="4103" max="4352" width="8.85546875" style="6"/>
    <col min="4353" max="4353" width="58" style="6" customWidth="1"/>
    <col min="4354" max="4354" width="12.85546875" style="6" customWidth="1"/>
    <col min="4355" max="4356" width="8.85546875" style="6"/>
    <col min="4357" max="4357" width="10.28515625" style="6" customWidth="1"/>
    <col min="4358" max="4358" width="13.7109375" style="6" customWidth="1"/>
    <col min="4359" max="4608" width="8.85546875" style="6"/>
    <col min="4609" max="4609" width="58" style="6" customWidth="1"/>
    <col min="4610" max="4610" width="12.85546875" style="6" customWidth="1"/>
    <col min="4611" max="4612" width="8.85546875" style="6"/>
    <col min="4613" max="4613" width="10.28515625" style="6" customWidth="1"/>
    <col min="4614" max="4614" width="13.7109375" style="6" customWidth="1"/>
    <col min="4615" max="4864" width="8.85546875" style="6"/>
    <col min="4865" max="4865" width="58" style="6" customWidth="1"/>
    <col min="4866" max="4866" width="12.85546875" style="6" customWidth="1"/>
    <col min="4867" max="4868" width="8.85546875" style="6"/>
    <col min="4869" max="4869" width="10.28515625" style="6" customWidth="1"/>
    <col min="4870" max="4870" width="13.7109375" style="6" customWidth="1"/>
    <col min="4871" max="5120" width="8.85546875" style="6"/>
    <col min="5121" max="5121" width="58" style="6" customWidth="1"/>
    <col min="5122" max="5122" width="12.85546875" style="6" customWidth="1"/>
    <col min="5123" max="5124" width="8.85546875" style="6"/>
    <col min="5125" max="5125" width="10.28515625" style="6" customWidth="1"/>
    <col min="5126" max="5126" width="13.7109375" style="6" customWidth="1"/>
    <col min="5127" max="5376" width="8.85546875" style="6"/>
    <col min="5377" max="5377" width="58" style="6" customWidth="1"/>
    <col min="5378" max="5378" width="12.85546875" style="6" customWidth="1"/>
    <col min="5379" max="5380" width="8.85546875" style="6"/>
    <col min="5381" max="5381" width="10.28515625" style="6" customWidth="1"/>
    <col min="5382" max="5382" width="13.7109375" style="6" customWidth="1"/>
    <col min="5383" max="5632" width="8.85546875" style="6"/>
    <col min="5633" max="5633" width="58" style="6" customWidth="1"/>
    <col min="5634" max="5634" width="12.85546875" style="6" customWidth="1"/>
    <col min="5635" max="5636" width="8.85546875" style="6"/>
    <col min="5637" max="5637" width="10.28515625" style="6" customWidth="1"/>
    <col min="5638" max="5638" width="13.7109375" style="6" customWidth="1"/>
    <col min="5639" max="5888" width="8.85546875" style="6"/>
    <col min="5889" max="5889" width="58" style="6" customWidth="1"/>
    <col min="5890" max="5890" width="12.85546875" style="6" customWidth="1"/>
    <col min="5891" max="5892" width="8.85546875" style="6"/>
    <col min="5893" max="5893" width="10.28515625" style="6" customWidth="1"/>
    <col min="5894" max="5894" width="13.7109375" style="6" customWidth="1"/>
    <col min="5895" max="6144" width="8.85546875" style="6"/>
    <col min="6145" max="6145" width="58" style="6" customWidth="1"/>
    <col min="6146" max="6146" width="12.85546875" style="6" customWidth="1"/>
    <col min="6147" max="6148" width="8.85546875" style="6"/>
    <col min="6149" max="6149" width="10.28515625" style="6" customWidth="1"/>
    <col min="6150" max="6150" width="13.7109375" style="6" customWidth="1"/>
    <col min="6151" max="6400" width="8.85546875" style="6"/>
    <col min="6401" max="6401" width="58" style="6" customWidth="1"/>
    <col min="6402" max="6402" width="12.85546875" style="6" customWidth="1"/>
    <col min="6403" max="6404" width="8.85546875" style="6"/>
    <col min="6405" max="6405" width="10.28515625" style="6" customWidth="1"/>
    <col min="6406" max="6406" width="13.7109375" style="6" customWidth="1"/>
    <col min="6407" max="6656" width="8.85546875" style="6"/>
    <col min="6657" max="6657" width="58" style="6" customWidth="1"/>
    <col min="6658" max="6658" width="12.85546875" style="6" customWidth="1"/>
    <col min="6659" max="6660" width="8.85546875" style="6"/>
    <col min="6661" max="6661" width="10.28515625" style="6" customWidth="1"/>
    <col min="6662" max="6662" width="13.7109375" style="6" customWidth="1"/>
    <col min="6663" max="6912" width="8.85546875" style="6"/>
    <col min="6913" max="6913" width="58" style="6" customWidth="1"/>
    <col min="6914" max="6914" width="12.85546875" style="6" customWidth="1"/>
    <col min="6915" max="6916" width="8.85546875" style="6"/>
    <col min="6917" max="6917" width="10.28515625" style="6" customWidth="1"/>
    <col min="6918" max="6918" width="13.7109375" style="6" customWidth="1"/>
    <col min="6919" max="7168" width="8.85546875" style="6"/>
    <col min="7169" max="7169" width="58" style="6" customWidth="1"/>
    <col min="7170" max="7170" width="12.85546875" style="6" customWidth="1"/>
    <col min="7171" max="7172" width="8.85546875" style="6"/>
    <col min="7173" max="7173" width="10.28515625" style="6" customWidth="1"/>
    <col min="7174" max="7174" width="13.7109375" style="6" customWidth="1"/>
    <col min="7175" max="7424" width="8.85546875" style="6"/>
    <col min="7425" max="7425" width="58" style="6" customWidth="1"/>
    <col min="7426" max="7426" width="12.85546875" style="6" customWidth="1"/>
    <col min="7427" max="7428" width="8.85546875" style="6"/>
    <col min="7429" max="7429" width="10.28515625" style="6" customWidth="1"/>
    <col min="7430" max="7430" width="13.7109375" style="6" customWidth="1"/>
    <col min="7431" max="7680" width="8.85546875" style="6"/>
    <col min="7681" max="7681" width="58" style="6" customWidth="1"/>
    <col min="7682" max="7682" width="12.85546875" style="6" customWidth="1"/>
    <col min="7683" max="7684" width="8.85546875" style="6"/>
    <col min="7685" max="7685" width="10.28515625" style="6" customWidth="1"/>
    <col min="7686" max="7686" width="13.7109375" style="6" customWidth="1"/>
    <col min="7687" max="7936" width="8.85546875" style="6"/>
    <col min="7937" max="7937" width="58" style="6" customWidth="1"/>
    <col min="7938" max="7938" width="12.85546875" style="6" customWidth="1"/>
    <col min="7939" max="7940" width="8.85546875" style="6"/>
    <col min="7941" max="7941" width="10.28515625" style="6" customWidth="1"/>
    <col min="7942" max="7942" width="13.7109375" style="6" customWidth="1"/>
    <col min="7943" max="8192" width="8.85546875" style="6"/>
    <col min="8193" max="8193" width="58" style="6" customWidth="1"/>
    <col min="8194" max="8194" width="12.85546875" style="6" customWidth="1"/>
    <col min="8195" max="8196" width="8.85546875" style="6"/>
    <col min="8197" max="8197" width="10.28515625" style="6" customWidth="1"/>
    <col min="8198" max="8198" width="13.7109375" style="6" customWidth="1"/>
    <col min="8199" max="8448" width="8.85546875" style="6"/>
    <col min="8449" max="8449" width="58" style="6" customWidth="1"/>
    <col min="8450" max="8450" width="12.85546875" style="6" customWidth="1"/>
    <col min="8451" max="8452" width="8.85546875" style="6"/>
    <col min="8453" max="8453" width="10.28515625" style="6" customWidth="1"/>
    <col min="8454" max="8454" width="13.7109375" style="6" customWidth="1"/>
    <col min="8455" max="8704" width="8.85546875" style="6"/>
    <col min="8705" max="8705" width="58" style="6" customWidth="1"/>
    <col min="8706" max="8706" width="12.85546875" style="6" customWidth="1"/>
    <col min="8707" max="8708" width="8.85546875" style="6"/>
    <col min="8709" max="8709" width="10.28515625" style="6" customWidth="1"/>
    <col min="8710" max="8710" width="13.7109375" style="6" customWidth="1"/>
    <col min="8711" max="8960" width="8.85546875" style="6"/>
    <col min="8961" max="8961" width="58" style="6" customWidth="1"/>
    <col min="8962" max="8962" width="12.85546875" style="6" customWidth="1"/>
    <col min="8963" max="8964" width="8.85546875" style="6"/>
    <col min="8965" max="8965" width="10.28515625" style="6" customWidth="1"/>
    <col min="8966" max="8966" width="13.7109375" style="6" customWidth="1"/>
    <col min="8967" max="9216" width="8.85546875" style="6"/>
    <col min="9217" max="9217" width="58" style="6" customWidth="1"/>
    <col min="9218" max="9218" width="12.85546875" style="6" customWidth="1"/>
    <col min="9219" max="9220" width="8.85546875" style="6"/>
    <col min="9221" max="9221" width="10.28515625" style="6" customWidth="1"/>
    <col min="9222" max="9222" width="13.7109375" style="6" customWidth="1"/>
    <col min="9223" max="9472" width="8.85546875" style="6"/>
    <col min="9473" max="9473" width="58" style="6" customWidth="1"/>
    <col min="9474" max="9474" width="12.85546875" style="6" customWidth="1"/>
    <col min="9475" max="9476" width="8.85546875" style="6"/>
    <col min="9477" max="9477" width="10.28515625" style="6" customWidth="1"/>
    <col min="9478" max="9478" width="13.7109375" style="6" customWidth="1"/>
    <col min="9479" max="9728" width="8.85546875" style="6"/>
    <col min="9729" max="9729" width="58" style="6" customWidth="1"/>
    <col min="9730" max="9730" width="12.85546875" style="6" customWidth="1"/>
    <col min="9731" max="9732" width="8.85546875" style="6"/>
    <col min="9733" max="9733" width="10.28515625" style="6" customWidth="1"/>
    <col min="9734" max="9734" width="13.7109375" style="6" customWidth="1"/>
    <col min="9735" max="9984" width="8.85546875" style="6"/>
    <col min="9985" max="9985" width="58" style="6" customWidth="1"/>
    <col min="9986" max="9986" width="12.85546875" style="6" customWidth="1"/>
    <col min="9987" max="9988" width="8.85546875" style="6"/>
    <col min="9989" max="9989" width="10.28515625" style="6" customWidth="1"/>
    <col min="9990" max="9990" width="13.7109375" style="6" customWidth="1"/>
    <col min="9991" max="10240" width="8.85546875" style="6"/>
    <col min="10241" max="10241" width="58" style="6" customWidth="1"/>
    <col min="10242" max="10242" width="12.85546875" style="6" customWidth="1"/>
    <col min="10243" max="10244" width="8.85546875" style="6"/>
    <col min="10245" max="10245" width="10.28515625" style="6" customWidth="1"/>
    <col min="10246" max="10246" width="13.7109375" style="6" customWidth="1"/>
    <col min="10247" max="10496" width="8.85546875" style="6"/>
    <col min="10497" max="10497" width="58" style="6" customWidth="1"/>
    <col min="10498" max="10498" width="12.85546875" style="6" customWidth="1"/>
    <col min="10499" max="10500" width="8.85546875" style="6"/>
    <col min="10501" max="10501" width="10.28515625" style="6" customWidth="1"/>
    <col min="10502" max="10502" width="13.7109375" style="6" customWidth="1"/>
    <col min="10503" max="10752" width="8.85546875" style="6"/>
    <col min="10753" max="10753" width="58" style="6" customWidth="1"/>
    <col min="10754" max="10754" width="12.85546875" style="6" customWidth="1"/>
    <col min="10755" max="10756" width="8.85546875" style="6"/>
    <col min="10757" max="10757" width="10.28515625" style="6" customWidth="1"/>
    <col min="10758" max="10758" width="13.7109375" style="6" customWidth="1"/>
    <col min="10759" max="11008" width="8.85546875" style="6"/>
    <col min="11009" max="11009" width="58" style="6" customWidth="1"/>
    <col min="11010" max="11010" width="12.85546875" style="6" customWidth="1"/>
    <col min="11011" max="11012" width="8.85546875" style="6"/>
    <col min="11013" max="11013" width="10.28515625" style="6" customWidth="1"/>
    <col min="11014" max="11014" width="13.7109375" style="6" customWidth="1"/>
    <col min="11015" max="11264" width="8.85546875" style="6"/>
    <col min="11265" max="11265" width="58" style="6" customWidth="1"/>
    <col min="11266" max="11266" width="12.85546875" style="6" customWidth="1"/>
    <col min="11267" max="11268" width="8.85546875" style="6"/>
    <col min="11269" max="11269" width="10.28515625" style="6" customWidth="1"/>
    <col min="11270" max="11270" width="13.7109375" style="6" customWidth="1"/>
    <col min="11271" max="11520" width="8.85546875" style="6"/>
    <col min="11521" max="11521" width="58" style="6" customWidth="1"/>
    <col min="11522" max="11522" width="12.85546875" style="6" customWidth="1"/>
    <col min="11523" max="11524" width="8.85546875" style="6"/>
    <col min="11525" max="11525" width="10.28515625" style="6" customWidth="1"/>
    <col min="11526" max="11526" width="13.7109375" style="6" customWidth="1"/>
    <col min="11527" max="11776" width="8.85546875" style="6"/>
    <col min="11777" max="11777" width="58" style="6" customWidth="1"/>
    <col min="11778" max="11778" width="12.85546875" style="6" customWidth="1"/>
    <col min="11779" max="11780" width="8.85546875" style="6"/>
    <col min="11781" max="11781" width="10.28515625" style="6" customWidth="1"/>
    <col min="11782" max="11782" width="13.7109375" style="6" customWidth="1"/>
    <col min="11783" max="12032" width="8.85546875" style="6"/>
    <col min="12033" max="12033" width="58" style="6" customWidth="1"/>
    <col min="12034" max="12034" width="12.85546875" style="6" customWidth="1"/>
    <col min="12035" max="12036" width="8.85546875" style="6"/>
    <col min="12037" max="12037" width="10.28515625" style="6" customWidth="1"/>
    <col min="12038" max="12038" width="13.7109375" style="6" customWidth="1"/>
    <col min="12039" max="12288" width="8.85546875" style="6"/>
    <col min="12289" max="12289" width="58" style="6" customWidth="1"/>
    <col min="12290" max="12290" width="12.85546875" style="6" customWidth="1"/>
    <col min="12291" max="12292" width="8.85546875" style="6"/>
    <col min="12293" max="12293" width="10.28515625" style="6" customWidth="1"/>
    <col min="12294" max="12294" width="13.7109375" style="6" customWidth="1"/>
    <col min="12295" max="12544" width="8.85546875" style="6"/>
    <col min="12545" max="12545" width="58" style="6" customWidth="1"/>
    <col min="12546" max="12546" width="12.85546875" style="6" customWidth="1"/>
    <col min="12547" max="12548" width="8.85546875" style="6"/>
    <col min="12549" max="12549" width="10.28515625" style="6" customWidth="1"/>
    <col min="12550" max="12550" width="13.7109375" style="6" customWidth="1"/>
    <col min="12551" max="12800" width="8.85546875" style="6"/>
    <col min="12801" max="12801" width="58" style="6" customWidth="1"/>
    <col min="12802" max="12802" width="12.85546875" style="6" customWidth="1"/>
    <col min="12803" max="12804" width="8.85546875" style="6"/>
    <col min="12805" max="12805" width="10.28515625" style="6" customWidth="1"/>
    <col min="12806" max="12806" width="13.7109375" style="6" customWidth="1"/>
    <col min="12807" max="13056" width="8.85546875" style="6"/>
    <col min="13057" max="13057" width="58" style="6" customWidth="1"/>
    <col min="13058" max="13058" width="12.85546875" style="6" customWidth="1"/>
    <col min="13059" max="13060" width="8.85546875" style="6"/>
    <col min="13061" max="13061" width="10.28515625" style="6" customWidth="1"/>
    <col min="13062" max="13062" width="13.7109375" style="6" customWidth="1"/>
    <col min="13063" max="13312" width="8.85546875" style="6"/>
    <col min="13313" max="13313" width="58" style="6" customWidth="1"/>
    <col min="13314" max="13314" width="12.85546875" style="6" customWidth="1"/>
    <col min="13315" max="13316" width="8.85546875" style="6"/>
    <col min="13317" max="13317" width="10.28515625" style="6" customWidth="1"/>
    <col min="13318" max="13318" width="13.7109375" style="6" customWidth="1"/>
    <col min="13319" max="13568" width="8.85546875" style="6"/>
    <col min="13569" max="13569" width="58" style="6" customWidth="1"/>
    <col min="13570" max="13570" width="12.85546875" style="6" customWidth="1"/>
    <col min="13571" max="13572" width="8.85546875" style="6"/>
    <col min="13573" max="13573" width="10.28515625" style="6" customWidth="1"/>
    <col min="13574" max="13574" width="13.7109375" style="6" customWidth="1"/>
    <col min="13575" max="13824" width="8.85546875" style="6"/>
    <col min="13825" max="13825" width="58" style="6" customWidth="1"/>
    <col min="13826" max="13826" width="12.85546875" style="6" customWidth="1"/>
    <col min="13827" max="13828" width="8.85546875" style="6"/>
    <col min="13829" max="13829" width="10.28515625" style="6" customWidth="1"/>
    <col min="13830" max="13830" width="13.7109375" style="6" customWidth="1"/>
    <col min="13831" max="14080" width="8.85546875" style="6"/>
    <col min="14081" max="14081" width="58" style="6" customWidth="1"/>
    <col min="14082" max="14082" width="12.85546875" style="6" customWidth="1"/>
    <col min="14083" max="14084" width="8.85546875" style="6"/>
    <col min="14085" max="14085" width="10.28515625" style="6" customWidth="1"/>
    <col min="14086" max="14086" width="13.7109375" style="6" customWidth="1"/>
    <col min="14087" max="14336" width="8.85546875" style="6"/>
    <col min="14337" max="14337" width="58" style="6" customWidth="1"/>
    <col min="14338" max="14338" width="12.85546875" style="6" customWidth="1"/>
    <col min="14339" max="14340" width="8.85546875" style="6"/>
    <col min="14341" max="14341" width="10.28515625" style="6" customWidth="1"/>
    <col min="14342" max="14342" width="13.7109375" style="6" customWidth="1"/>
    <col min="14343" max="14592" width="8.85546875" style="6"/>
    <col min="14593" max="14593" width="58" style="6" customWidth="1"/>
    <col min="14594" max="14594" width="12.85546875" style="6" customWidth="1"/>
    <col min="14595" max="14596" width="8.85546875" style="6"/>
    <col min="14597" max="14597" width="10.28515625" style="6" customWidth="1"/>
    <col min="14598" max="14598" width="13.7109375" style="6" customWidth="1"/>
    <col min="14599" max="14848" width="8.85546875" style="6"/>
    <col min="14849" max="14849" width="58" style="6" customWidth="1"/>
    <col min="14850" max="14850" width="12.85546875" style="6" customWidth="1"/>
    <col min="14851" max="14852" width="8.85546875" style="6"/>
    <col min="14853" max="14853" width="10.28515625" style="6" customWidth="1"/>
    <col min="14854" max="14854" width="13.7109375" style="6" customWidth="1"/>
    <col min="14855" max="15104" width="8.85546875" style="6"/>
    <col min="15105" max="15105" width="58" style="6" customWidth="1"/>
    <col min="15106" max="15106" width="12.85546875" style="6" customWidth="1"/>
    <col min="15107" max="15108" width="8.85546875" style="6"/>
    <col min="15109" max="15109" width="10.28515625" style="6" customWidth="1"/>
    <col min="15110" max="15110" width="13.7109375" style="6" customWidth="1"/>
    <col min="15111" max="15360" width="8.85546875" style="6"/>
    <col min="15361" max="15361" width="58" style="6" customWidth="1"/>
    <col min="15362" max="15362" width="12.85546875" style="6" customWidth="1"/>
    <col min="15363" max="15364" width="8.85546875" style="6"/>
    <col min="15365" max="15365" width="10.28515625" style="6" customWidth="1"/>
    <col min="15366" max="15366" width="13.7109375" style="6" customWidth="1"/>
    <col min="15367" max="15616" width="8.85546875" style="6"/>
    <col min="15617" max="15617" width="58" style="6" customWidth="1"/>
    <col min="15618" max="15618" width="12.85546875" style="6" customWidth="1"/>
    <col min="15619" max="15620" width="8.85546875" style="6"/>
    <col min="15621" max="15621" width="10.28515625" style="6" customWidth="1"/>
    <col min="15622" max="15622" width="13.7109375" style="6" customWidth="1"/>
    <col min="15623" max="15872" width="8.85546875" style="6"/>
    <col min="15873" max="15873" width="58" style="6" customWidth="1"/>
    <col min="15874" max="15874" width="12.85546875" style="6" customWidth="1"/>
    <col min="15875" max="15876" width="8.85546875" style="6"/>
    <col min="15877" max="15877" width="10.28515625" style="6" customWidth="1"/>
    <col min="15878" max="15878" width="13.7109375" style="6" customWidth="1"/>
    <col min="15879" max="16128" width="8.85546875" style="6"/>
    <col min="16129" max="16129" width="58" style="6" customWidth="1"/>
    <col min="16130" max="16130" width="12.85546875" style="6" customWidth="1"/>
    <col min="16131" max="16132" width="8.85546875" style="6"/>
    <col min="16133" max="16133" width="10.28515625" style="6" customWidth="1"/>
    <col min="16134" max="16134" width="13.7109375" style="6" customWidth="1"/>
    <col min="16135" max="16384" width="8.85546875" style="6"/>
  </cols>
  <sheetData>
    <row r="2" spans="1:2" s="4" customFormat="1">
      <c r="A2" s="3" t="s">
        <v>28</v>
      </c>
    </row>
    <row r="4" spans="1:2">
      <c r="A4" s="5" t="s">
        <v>29</v>
      </c>
    </row>
    <row r="6" spans="1:2">
      <c r="A6" s="6" t="s">
        <v>30</v>
      </c>
    </row>
    <row r="7" spans="1:2">
      <c r="A7" s="6" t="s">
        <v>31</v>
      </c>
    </row>
    <row r="8" spans="1:2">
      <c r="A8" s="7" t="s">
        <v>33</v>
      </c>
    </row>
    <row r="9" spans="1:2">
      <c r="A9" s="7" t="s">
        <v>32</v>
      </c>
    </row>
    <row r="11" spans="1:2">
      <c r="A11" s="8"/>
      <c r="B1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8"/>
  <sheetViews>
    <sheetView zoomScale="70" zoomScaleNormal="70" zoomScaleSheetLayoutView="53" workbookViewId="0">
      <pane xSplit="1" ySplit="1" topLeftCell="T71" activePane="bottomRight" state="frozen"/>
      <selection pane="topRight" activeCell="B1" sqref="B1"/>
      <selection pane="bottomLeft" activeCell="A2" sqref="A2"/>
      <selection pane="bottomRight" activeCell="X78" sqref="W78:X78"/>
    </sheetView>
  </sheetViews>
  <sheetFormatPr defaultColWidth="12" defaultRowHeight="20.25"/>
  <cols>
    <col min="1" max="1" width="91.42578125" style="47" customWidth="1"/>
    <col min="2" max="2" width="12.5703125" style="47" hidden="1" customWidth="1"/>
    <col min="3" max="3" width="12.5703125" style="91" bestFit="1" customWidth="1"/>
    <col min="4" max="7" width="12.5703125" style="47" bestFit="1" customWidth="1"/>
    <col min="8" max="9" width="12.140625" style="47" bestFit="1" customWidth="1"/>
    <col min="10" max="10" width="12.140625" style="46" bestFit="1" customWidth="1"/>
    <col min="11" max="12" width="12.140625" style="47" bestFit="1" customWidth="1"/>
    <col min="13" max="13" width="12.140625" style="46" bestFit="1" customWidth="1"/>
    <col min="14" max="15" width="12.140625" style="47" bestFit="1" customWidth="1"/>
    <col min="16" max="16" width="12.140625" style="46" bestFit="1" customWidth="1"/>
    <col min="17" max="18" width="12.140625" style="47" bestFit="1" customWidth="1"/>
    <col min="19" max="19" width="12.140625" style="47" customWidth="1"/>
    <col min="20" max="22" width="12.140625" style="47" bestFit="1" customWidth="1"/>
    <col min="23" max="23" width="13.85546875" style="95" customWidth="1"/>
    <col min="24" max="24" width="11" style="47" customWidth="1"/>
    <col min="25" max="25" width="12.140625" style="95" bestFit="1" customWidth="1"/>
    <col min="26" max="26" width="12.140625" style="47" bestFit="1" customWidth="1"/>
    <col min="27" max="27" width="12.42578125" style="47" bestFit="1" customWidth="1"/>
    <col min="28" max="16384" width="12" style="47"/>
  </cols>
  <sheetData>
    <row r="1" spans="1:27" s="39" customFormat="1" ht="15.75" customHeight="1">
      <c r="A1" s="37" t="s">
        <v>30</v>
      </c>
      <c r="B1" s="38" t="s">
        <v>83</v>
      </c>
      <c r="C1" s="38" t="s">
        <v>107</v>
      </c>
      <c r="D1" s="38" t="s">
        <v>84</v>
      </c>
      <c r="E1" s="38" t="s">
        <v>85</v>
      </c>
      <c r="F1" s="38" t="s">
        <v>86</v>
      </c>
      <c r="G1" s="38" t="s">
        <v>87</v>
      </c>
      <c r="H1" s="38" t="s">
        <v>88</v>
      </c>
      <c r="I1" s="38" t="s">
        <v>89</v>
      </c>
      <c r="J1" s="38" t="s">
        <v>90</v>
      </c>
      <c r="K1" s="38" t="s">
        <v>91</v>
      </c>
      <c r="L1" s="38" t="s">
        <v>92</v>
      </c>
      <c r="M1" s="38" t="s">
        <v>93</v>
      </c>
      <c r="N1" s="38" t="s">
        <v>94</v>
      </c>
      <c r="O1" s="38" t="s">
        <v>95</v>
      </c>
      <c r="P1" s="38" t="s">
        <v>96</v>
      </c>
      <c r="Q1" s="38" t="s">
        <v>97</v>
      </c>
      <c r="R1" s="38" t="s">
        <v>98</v>
      </c>
      <c r="S1" s="38" t="s">
        <v>99</v>
      </c>
      <c r="T1" s="38" t="s">
        <v>100</v>
      </c>
      <c r="U1" s="38" t="s">
        <v>101</v>
      </c>
      <c r="V1" s="38" t="s">
        <v>102</v>
      </c>
      <c r="W1" s="94" t="s">
        <v>103</v>
      </c>
      <c r="X1" s="38" t="s">
        <v>104</v>
      </c>
      <c r="Y1" s="94" t="s">
        <v>105</v>
      </c>
      <c r="Z1" s="38" t="s">
        <v>106</v>
      </c>
      <c r="AA1" s="38" t="s">
        <v>133</v>
      </c>
    </row>
    <row r="2" spans="1:27">
      <c r="A2" s="40" t="s">
        <v>34</v>
      </c>
      <c r="B2" s="43">
        <v>422997</v>
      </c>
      <c r="C2" s="44">
        <v>423799</v>
      </c>
      <c r="D2" s="41">
        <v>425936</v>
      </c>
      <c r="E2" s="41">
        <v>429128</v>
      </c>
      <c r="F2" s="45">
        <v>428291</v>
      </c>
      <c r="G2" s="41">
        <v>432566</v>
      </c>
      <c r="H2" s="41">
        <v>434191</v>
      </c>
      <c r="I2" s="41">
        <v>442456</v>
      </c>
      <c r="J2" s="45">
        <v>440765</v>
      </c>
      <c r="K2" s="41">
        <v>448369</v>
      </c>
      <c r="L2" s="41">
        <v>447364</v>
      </c>
      <c r="M2" s="46">
        <v>447206</v>
      </c>
      <c r="N2" s="41">
        <v>449784</v>
      </c>
      <c r="O2" s="46">
        <v>449861</v>
      </c>
      <c r="P2" s="46">
        <v>448466</v>
      </c>
      <c r="Q2" s="46">
        <v>452154</v>
      </c>
      <c r="R2" s="46">
        <v>456101</v>
      </c>
      <c r="S2" s="46">
        <v>453638</v>
      </c>
      <c r="T2" s="46">
        <v>466525</v>
      </c>
      <c r="U2" s="41">
        <v>472314</v>
      </c>
      <c r="V2" s="51">
        <v>473537</v>
      </c>
      <c r="W2" s="95">
        <v>474631</v>
      </c>
      <c r="X2" s="47">
        <v>482385</v>
      </c>
      <c r="Y2" s="95">
        <v>486492</v>
      </c>
      <c r="Z2" s="47">
        <v>489650</v>
      </c>
      <c r="AA2" s="47">
        <v>492230</v>
      </c>
    </row>
    <row r="3" spans="1:27" s="51" customFormat="1">
      <c r="A3" s="48" t="s">
        <v>35</v>
      </c>
      <c r="B3" s="49" t="e">
        <f>(B2/#REF!-1)*100</f>
        <v>#REF!</v>
      </c>
      <c r="C3" s="50">
        <f>(C2/B2-1)*100</f>
        <v>0.18959945342402751</v>
      </c>
      <c r="D3" s="50">
        <f t="shared" ref="D3:I3" si="0">(D2/C2-1)*100</f>
        <v>0.50424847628238734</v>
      </c>
      <c r="E3" s="50">
        <f t="shared" si="0"/>
        <v>0.74940836181962567</v>
      </c>
      <c r="F3" s="50">
        <f t="shared" si="0"/>
        <v>-0.19504669935310748</v>
      </c>
      <c r="G3" s="50">
        <f t="shared" si="0"/>
        <v>0.99815312486137842</v>
      </c>
      <c r="H3" s="50">
        <f t="shared" si="0"/>
        <v>0.37566521640628459</v>
      </c>
      <c r="I3" s="50">
        <f t="shared" si="0"/>
        <v>1.9035401470781199</v>
      </c>
      <c r="J3" s="51">
        <v>-0.4</v>
      </c>
      <c r="K3" s="51">
        <v>1.7</v>
      </c>
      <c r="L3" s="51">
        <v>-0.3</v>
      </c>
      <c r="M3" s="51">
        <v>0</v>
      </c>
      <c r="N3" s="51">
        <v>0.6</v>
      </c>
      <c r="O3" s="41">
        <f t="shared" ref="O3:Z3" si="1">(O2/N2)*100-100</f>
        <v>1.7119328388744748E-2</v>
      </c>
      <c r="P3" s="52">
        <f t="shared" si="1"/>
        <v>-0.31009578514252212</v>
      </c>
      <c r="Q3" s="52">
        <f t="shared" si="1"/>
        <v>0.82235888562343007</v>
      </c>
      <c r="R3" s="52">
        <f t="shared" si="1"/>
        <v>0.87293267338120017</v>
      </c>
      <c r="S3" s="52">
        <f t="shared" si="1"/>
        <v>-0.54001197103272602</v>
      </c>
      <c r="T3" s="52">
        <f t="shared" si="1"/>
        <v>2.8408113958707162</v>
      </c>
      <c r="U3" s="52">
        <f t="shared" si="1"/>
        <v>1.2408766947108916</v>
      </c>
      <c r="V3" s="52">
        <f t="shared" si="1"/>
        <v>0.25893790994973642</v>
      </c>
      <c r="W3" s="52">
        <f t="shared" si="1"/>
        <v>0.23102735372316374</v>
      </c>
      <c r="X3" s="52">
        <f t="shared" si="1"/>
        <v>1.6336901719440959</v>
      </c>
      <c r="Y3" s="118">
        <f t="shared" si="1"/>
        <v>0.8513946329176747</v>
      </c>
      <c r="Z3" s="118">
        <f t="shared" si="1"/>
        <v>0.64913708755744892</v>
      </c>
      <c r="AA3" s="128">
        <f t="shared" ref="AA3" si="2">AA2-Z2</f>
        <v>2580</v>
      </c>
    </row>
    <row r="4" spans="1:27" s="51" customFormat="1">
      <c r="A4" s="48"/>
      <c r="B4" s="49"/>
      <c r="C4" s="50"/>
      <c r="D4" s="50"/>
      <c r="E4" s="50"/>
      <c r="F4" s="50"/>
      <c r="G4" s="50"/>
      <c r="H4" s="50"/>
      <c r="I4" s="50"/>
      <c r="O4" s="41"/>
      <c r="P4" s="52"/>
      <c r="Q4" s="52"/>
      <c r="R4" s="52"/>
      <c r="S4" s="41"/>
      <c r="T4" s="52"/>
      <c r="U4" s="52"/>
      <c r="V4" s="52"/>
      <c r="W4" s="41"/>
      <c r="X4" s="49"/>
      <c r="Y4" s="96"/>
      <c r="AA4" s="49"/>
    </row>
    <row r="5" spans="1:27" s="51" customFormat="1">
      <c r="A5" s="72" t="s">
        <v>116</v>
      </c>
      <c r="B5" s="49"/>
      <c r="C5" s="50">
        <f>((C2-C10)/C2)*100</f>
        <v>6.1859513590168929</v>
      </c>
      <c r="D5" s="50">
        <f t="shared" ref="D5:Z5" si="3">((D2-D10)/D2)*100</f>
        <v>5.2845967469291164</v>
      </c>
      <c r="E5" s="50">
        <f t="shared" si="3"/>
        <v>4.3965902947372353</v>
      </c>
      <c r="F5" s="50">
        <f t="shared" si="3"/>
        <v>3.0168740412476565</v>
      </c>
      <c r="G5" s="50">
        <f t="shared" si="3"/>
        <v>2.735073954032448</v>
      </c>
      <c r="H5" s="50">
        <f t="shared" si="3"/>
        <v>1.7994384959614547</v>
      </c>
      <c r="I5" s="50">
        <f t="shared" si="3"/>
        <v>2.5177644782758057</v>
      </c>
      <c r="J5" s="50">
        <f t="shared" si="3"/>
        <v>1.1586673170510364</v>
      </c>
      <c r="K5" s="50">
        <f t="shared" si="3"/>
        <v>2.2325361476819316</v>
      </c>
      <c r="L5" s="50">
        <f t="shared" si="3"/>
        <v>0.79845494943714734</v>
      </c>
      <c r="M5" s="50">
        <f t="shared" si="3"/>
        <v>-8.2735920358850287E-2</v>
      </c>
      <c r="N5" s="50">
        <f t="shared" si="3"/>
        <v>-0.19542713835974604</v>
      </c>
      <c r="O5" s="50">
        <f t="shared" si="3"/>
        <v>0.61485658903527973</v>
      </c>
      <c r="P5" s="50">
        <f t="shared" si="3"/>
        <v>3.1021303733170407</v>
      </c>
      <c r="Q5" s="50">
        <f t="shared" si="3"/>
        <v>3.0261813452938604</v>
      </c>
      <c r="R5" s="50">
        <f t="shared" si="3"/>
        <v>3.0482283529306007</v>
      </c>
      <c r="S5" s="50">
        <f t="shared" si="3"/>
        <v>1.6832805011925811</v>
      </c>
      <c r="T5" s="50">
        <f t="shared" si="3"/>
        <v>5.6565028669417501</v>
      </c>
      <c r="U5" s="50">
        <f t="shared" si="3"/>
        <v>5.4694546424624297</v>
      </c>
      <c r="V5" s="50">
        <f t="shared" si="3"/>
        <v>4.9235856965770362</v>
      </c>
      <c r="W5" s="50">
        <f>((W2-W10)/W2)*100</f>
        <v>3.9382172677300895</v>
      </c>
      <c r="X5" s="50">
        <f t="shared" si="3"/>
        <v>6.290618489380889</v>
      </c>
      <c r="Y5" s="78">
        <f t="shared" si="3"/>
        <v>5.2485960714667454</v>
      </c>
      <c r="Z5" s="78">
        <f t="shared" si="3"/>
        <v>5.2796895741856424</v>
      </c>
      <c r="AA5" s="78">
        <f>((AA2-AA10)/AA2)*100</f>
        <v>5.4618775775552084</v>
      </c>
    </row>
    <row r="6" spans="1:27" s="51" customFormat="1">
      <c r="A6" s="92" t="s">
        <v>117</v>
      </c>
      <c r="B6" s="49"/>
      <c r="C6" s="132">
        <f>AVERAGE(C5:F5)</f>
        <v>4.7210031104827248</v>
      </c>
      <c r="D6" s="132"/>
      <c r="E6" s="132"/>
      <c r="F6" s="132"/>
      <c r="G6" s="132">
        <f>AVERAGE(G5:J5)</f>
        <v>2.0527360613301866</v>
      </c>
      <c r="H6" s="132"/>
      <c r="I6" s="132"/>
      <c r="J6" s="132"/>
      <c r="K6" s="136">
        <f>AVERAGE(K5:N5)</f>
        <v>0.68820700960012071</v>
      </c>
      <c r="L6" s="136"/>
      <c r="M6" s="136"/>
      <c r="N6" s="136"/>
      <c r="O6" s="135">
        <f>AVERAGE(O5:R5)</f>
        <v>2.4478491651441954</v>
      </c>
      <c r="P6" s="135"/>
      <c r="Q6" s="135"/>
      <c r="R6" s="135"/>
      <c r="S6" s="131">
        <f>AVERAGE(S5:V5)</f>
        <v>4.4332059267934492</v>
      </c>
      <c r="T6" s="131"/>
      <c r="U6" s="131"/>
      <c r="V6" s="131"/>
      <c r="W6" s="131">
        <f>AVERAGE(W5:Z5)</f>
        <v>5.1892803506908418</v>
      </c>
      <c r="X6" s="131"/>
      <c r="Y6" s="131"/>
      <c r="Z6" s="131"/>
    </row>
    <row r="7" spans="1:27" s="51" customFormat="1">
      <c r="A7" s="72" t="s">
        <v>119</v>
      </c>
      <c r="B7" s="49"/>
      <c r="C7" s="50">
        <f>((2670)+(C70))/C2*100</f>
        <v>5.9285180002784346</v>
      </c>
      <c r="D7" s="50">
        <f>((2447)+(D70))/D2*100</f>
        <v>5.487444123060742</v>
      </c>
      <c r="E7" s="50">
        <f>((2967)+(E70))/E2*100</f>
        <v>5.0239089502432837</v>
      </c>
      <c r="F7" s="50">
        <f>((3981)+(F70))/F2*100</f>
        <v>4.3381719438419202</v>
      </c>
      <c r="G7" s="50">
        <f>((2491)+(G70))/G2*100</f>
        <v>3.7781517733710004</v>
      </c>
      <c r="H7" s="50">
        <f>((3455)+(H70))/H2*100</f>
        <v>3.2729835487147363</v>
      </c>
      <c r="I7" s="50">
        <f>((3746)+(I70))/I2*100</f>
        <v>3.363272280181532</v>
      </c>
      <c r="J7" s="50">
        <f>((4361)+(J70))/J2*100</f>
        <v>3.41950926230531</v>
      </c>
      <c r="K7" s="50">
        <f>((2906)+(K70))/K2*100</f>
        <v>2.8249053792746599</v>
      </c>
      <c r="L7" s="50">
        <f>((2018)+(L70))/L2*100</f>
        <v>2.5033306211496678</v>
      </c>
      <c r="M7" s="50">
        <f>((2968)+(M70))/M2*100</f>
        <v>2.7414659016202823</v>
      </c>
      <c r="N7" s="50">
        <f>((2893)+(N70))/N2*100</f>
        <v>2.5699002187716773</v>
      </c>
      <c r="O7" s="50">
        <f>((2743)+(O70))/O2*100</f>
        <v>2.6621556436321443</v>
      </c>
      <c r="P7" s="50">
        <f>((2488)+(P70))/P2*100</f>
        <v>2.3966142360847869</v>
      </c>
      <c r="Q7" s="50">
        <f>((4930)+(Q70))/Q2*100</f>
        <v>3.3194442601414562</v>
      </c>
      <c r="R7" s="50">
        <f>((2246)+(R70))/R2*100</f>
        <v>2.8840103398150849</v>
      </c>
      <c r="S7" s="50">
        <f>((3231)+(S70))/S2*100</f>
        <v>3.4902278909615156</v>
      </c>
      <c r="T7" s="50">
        <f>((3624)+(T70))/T2*100</f>
        <v>3.7614275762284981</v>
      </c>
      <c r="U7" s="50">
        <f>((3689)+(U70))/U2*100</f>
        <v>2.9658235834635431</v>
      </c>
      <c r="V7" s="50">
        <f>((3377)+(V70))/V2*100</f>
        <v>2.9718902641187492</v>
      </c>
      <c r="W7" s="50">
        <f>((3055)+(W70))/W2*100</f>
        <v>2.9064683933413535</v>
      </c>
      <c r="X7" s="50">
        <f>((3125)+(X70))/X2*100</f>
        <v>3.1976533266996281</v>
      </c>
      <c r="Y7" s="78">
        <f>((4785)+(Y70))/Y2*100</f>
        <v>2.9373555988587685</v>
      </c>
      <c r="Z7" s="78">
        <f>((Z70)+(4358))/Z2*100</f>
        <v>3.1387725926682326</v>
      </c>
      <c r="AA7" s="50">
        <f>((AA70)+(4186))/AA2*100</f>
        <v>3.0311033459967902</v>
      </c>
    </row>
    <row r="8" spans="1:27" s="51" customFormat="1">
      <c r="A8" s="92" t="s">
        <v>125</v>
      </c>
      <c r="B8" s="49"/>
      <c r="C8" s="132">
        <f>AVERAGE(C7:F7)</f>
        <v>5.1945107543560951</v>
      </c>
      <c r="D8" s="132"/>
      <c r="E8" s="132"/>
      <c r="F8" s="132"/>
      <c r="G8" s="132">
        <f>AVERAGE(G7:J7)</f>
        <v>3.4584792161431444</v>
      </c>
      <c r="H8" s="132"/>
      <c r="I8" s="132"/>
      <c r="J8" s="132"/>
      <c r="K8" s="136">
        <f>AVERAGE(K7:N7)</f>
        <v>2.6599005302040717</v>
      </c>
      <c r="L8" s="136"/>
      <c r="M8" s="136"/>
      <c r="N8" s="136"/>
      <c r="O8" s="131">
        <f>AVERAGE(O7:R7)</f>
        <v>2.8155561199183681</v>
      </c>
      <c r="P8" s="131"/>
      <c r="Q8" s="131"/>
      <c r="R8" s="131"/>
      <c r="S8" s="131">
        <f>AVERAGE(S7:V7)</f>
        <v>3.2973423286930768</v>
      </c>
      <c r="T8" s="131"/>
      <c r="U8" s="131"/>
      <c r="V8" s="131"/>
      <c r="W8" s="131">
        <f>AVERAGE(W7:Z7)</f>
        <v>3.0450624778919955</v>
      </c>
      <c r="X8" s="131"/>
      <c r="Y8" s="131"/>
      <c r="Z8" s="131"/>
    </row>
    <row r="9" spans="1:27" s="51" customFormat="1">
      <c r="A9" s="48"/>
      <c r="B9" s="49"/>
      <c r="C9" s="50"/>
      <c r="D9" s="50"/>
      <c r="E9" s="50"/>
      <c r="F9" s="50"/>
      <c r="G9" s="50"/>
      <c r="H9" s="50"/>
      <c r="I9" s="50"/>
      <c r="O9" s="41"/>
      <c r="P9" s="52"/>
      <c r="Q9" s="52"/>
      <c r="R9" s="52"/>
      <c r="S9" s="52"/>
      <c r="T9" s="52"/>
      <c r="U9" s="52"/>
      <c r="V9" s="52"/>
      <c r="W9" s="52"/>
      <c r="Y9" s="96"/>
    </row>
    <row r="10" spans="1:27" s="102" customFormat="1">
      <c r="A10" s="100" t="s">
        <v>36</v>
      </c>
      <c r="B10" s="101">
        <v>394651</v>
      </c>
      <c r="C10" s="101">
        <v>397583</v>
      </c>
      <c r="D10" s="101">
        <v>403427</v>
      </c>
      <c r="E10" s="101">
        <v>410261</v>
      </c>
      <c r="F10" s="101">
        <v>415370</v>
      </c>
      <c r="G10" s="101">
        <v>420735</v>
      </c>
      <c r="H10" s="101">
        <v>426378</v>
      </c>
      <c r="I10" s="101">
        <v>431316</v>
      </c>
      <c r="J10" s="101">
        <v>435658</v>
      </c>
      <c r="K10" s="101">
        <v>438359</v>
      </c>
      <c r="L10" s="101">
        <v>443792</v>
      </c>
      <c r="M10" s="101">
        <v>447576</v>
      </c>
      <c r="N10" s="101">
        <v>450663</v>
      </c>
      <c r="O10" s="101">
        <v>447095</v>
      </c>
      <c r="P10" s="101">
        <v>434554</v>
      </c>
      <c r="Q10" s="101">
        <v>438471</v>
      </c>
      <c r="R10" s="101">
        <v>442198</v>
      </c>
      <c r="S10" s="101">
        <v>446002</v>
      </c>
      <c r="T10" s="101">
        <v>440136</v>
      </c>
      <c r="U10" s="101">
        <v>446481</v>
      </c>
      <c r="V10" s="101">
        <v>450222</v>
      </c>
      <c r="W10" s="99">
        <v>455939</v>
      </c>
      <c r="X10" s="99">
        <v>452040</v>
      </c>
      <c r="Y10" s="74">
        <v>460958</v>
      </c>
      <c r="Z10" s="53">
        <v>463798</v>
      </c>
      <c r="AA10" s="42">
        <v>465345</v>
      </c>
    </row>
    <row r="11" spans="1:27" s="40" customFormat="1">
      <c r="A11" s="48" t="s">
        <v>35</v>
      </c>
      <c r="B11" s="54" t="e">
        <f>(B10/#REF!-1)*100</f>
        <v>#REF!</v>
      </c>
      <c r="C11" s="54">
        <f>(C10/B10-1)*100</f>
        <v>0.7429348969089089</v>
      </c>
      <c r="D11" s="54">
        <f t="shared" ref="D11:Z11" si="4">(D10/C10-1)*100</f>
        <v>1.469881760538061</v>
      </c>
      <c r="E11" s="54">
        <f t="shared" si="4"/>
        <v>1.6939867683620546</v>
      </c>
      <c r="F11" s="54">
        <f t="shared" si="4"/>
        <v>1.2453048181523485</v>
      </c>
      <c r="G11" s="54">
        <f t="shared" si="4"/>
        <v>1.2916195199460745</v>
      </c>
      <c r="H11" s="54">
        <f t="shared" si="4"/>
        <v>1.3412242860707968</v>
      </c>
      <c r="I11" s="54">
        <f t="shared" si="4"/>
        <v>1.1581272954983568</v>
      </c>
      <c r="J11" s="54">
        <f t="shared" si="4"/>
        <v>1.0066865129046976</v>
      </c>
      <c r="K11" s="54">
        <f t="shared" si="4"/>
        <v>0.61998172878725555</v>
      </c>
      <c r="L11" s="54">
        <f t="shared" si="4"/>
        <v>1.2393951076628884</v>
      </c>
      <c r="M11" s="54">
        <f t="shared" si="4"/>
        <v>0.85265169268486929</v>
      </c>
      <c r="N11" s="54">
        <f t="shared" si="4"/>
        <v>0.68971526623411439</v>
      </c>
      <c r="O11" s="54">
        <f t="shared" si="4"/>
        <v>-0.79172241785990805</v>
      </c>
      <c r="P11" s="54">
        <f t="shared" si="4"/>
        <v>-2.8049967009248555</v>
      </c>
      <c r="Q11" s="54">
        <f t="shared" si="4"/>
        <v>0.90138394767969032</v>
      </c>
      <c r="R11" s="54">
        <f t="shared" si="4"/>
        <v>0.84999920177160071</v>
      </c>
      <c r="S11" s="49">
        <f t="shared" si="4"/>
        <v>0.86024812414349228</v>
      </c>
      <c r="T11" s="49">
        <f t="shared" si="4"/>
        <v>-1.3152407388307696</v>
      </c>
      <c r="U11" s="49">
        <f t="shared" si="4"/>
        <v>1.4415998691313492</v>
      </c>
      <c r="V11" s="49">
        <f t="shared" si="4"/>
        <v>0.83788559871529333</v>
      </c>
      <c r="W11" s="77">
        <f t="shared" si="4"/>
        <v>1.2698180008973381</v>
      </c>
      <c r="X11" s="77">
        <f t="shared" si="4"/>
        <v>-0.85515825581931049</v>
      </c>
      <c r="Y11" s="77">
        <f t="shared" si="4"/>
        <v>1.972834262454648</v>
      </c>
      <c r="Z11" s="77">
        <f t="shared" si="4"/>
        <v>0.61610819206956435</v>
      </c>
      <c r="AA11" s="77">
        <f>(AA10/Z10-1)*100</f>
        <v>0.3335503818472807</v>
      </c>
    </row>
    <row r="12" spans="1:27" s="40" customFormat="1">
      <c r="A12" s="48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3"/>
      <c r="T12" s="49"/>
      <c r="U12" s="49"/>
      <c r="V12" s="49"/>
      <c r="W12" s="74"/>
      <c r="X12" s="77"/>
      <c r="Y12" s="118"/>
      <c r="Z12" s="72"/>
    </row>
    <row r="13" spans="1:27" s="69" customFormat="1">
      <c r="A13" s="100" t="s">
        <v>120</v>
      </c>
      <c r="B13" s="60"/>
      <c r="C13" s="42">
        <v>386614</v>
      </c>
      <c r="D13" s="41">
        <v>410143</v>
      </c>
      <c r="E13" s="41">
        <v>417387</v>
      </c>
      <c r="F13" s="41">
        <v>414378</v>
      </c>
      <c r="G13" s="41">
        <v>407984</v>
      </c>
      <c r="H13" s="41">
        <v>432805</v>
      </c>
      <c r="I13" s="41">
        <v>439276</v>
      </c>
      <c r="J13" s="41">
        <v>435538</v>
      </c>
      <c r="K13" s="41">
        <v>425002</v>
      </c>
      <c r="L13" s="41">
        <v>449513</v>
      </c>
      <c r="M13" s="41">
        <v>455038</v>
      </c>
      <c r="N13" s="41">
        <v>451009</v>
      </c>
      <c r="O13" s="53">
        <v>436241</v>
      </c>
      <c r="P13" s="41">
        <v>439338</v>
      </c>
      <c r="Q13" s="41">
        <v>442895</v>
      </c>
      <c r="R13" s="41">
        <v>440947</v>
      </c>
      <c r="S13" s="41">
        <v>437883</v>
      </c>
      <c r="T13" s="41">
        <v>445235</v>
      </c>
      <c r="U13" s="41">
        <v>450297</v>
      </c>
      <c r="V13" s="41">
        <v>448000</v>
      </c>
      <c r="W13" s="99">
        <v>449219</v>
      </c>
      <c r="X13" s="99">
        <v>457365</v>
      </c>
      <c r="Y13" s="99">
        <v>464389</v>
      </c>
      <c r="Z13" s="53">
        <v>461345</v>
      </c>
      <c r="AA13" s="42">
        <v>458686</v>
      </c>
    </row>
    <row r="14" spans="1:27" s="40" customFormat="1">
      <c r="A14" s="55"/>
      <c r="B14" s="56"/>
      <c r="C14" s="57"/>
      <c r="D14" s="58"/>
      <c r="J14" s="58"/>
      <c r="L14" s="46"/>
      <c r="M14" s="58"/>
      <c r="O14" s="59"/>
      <c r="P14" s="58"/>
      <c r="S14" s="61"/>
      <c r="W14" s="99"/>
      <c r="X14" s="123"/>
      <c r="Y14" s="95"/>
      <c r="AA14" s="99"/>
    </row>
    <row r="15" spans="1:27">
      <c r="A15" s="48" t="s">
        <v>37</v>
      </c>
      <c r="B15" s="60" t="e">
        <f>(B10-#REF!)</f>
        <v>#REF!</v>
      </c>
      <c r="C15" s="60">
        <f>(C10-B10)</f>
        <v>2932</v>
      </c>
      <c r="D15" s="42">
        <f t="shared" ref="D15:F15" si="5">(D10-C10)</f>
        <v>5844</v>
      </c>
      <c r="E15" s="42">
        <f t="shared" si="5"/>
        <v>6834</v>
      </c>
      <c r="F15" s="42">
        <f t="shared" si="5"/>
        <v>5109</v>
      </c>
      <c r="G15" s="42">
        <f>SUM(G10-F10)</f>
        <v>5365</v>
      </c>
      <c r="H15" s="42">
        <f t="shared" ref="H15" si="6">(H10-G10)</f>
        <v>5643</v>
      </c>
      <c r="I15" s="42">
        <f t="shared" ref="I15:AA15" si="7">(I10-H10)</f>
        <v>4938</v>
      </c>
      <c r="J15" s="42">
        <f t="shared" si="7"/>
        <v>4342</v>
      </c>
      <c r="K15" s="42">
        <f t="shared" si="7"/>
        <v>2701</v>
      </c>
      <c r="L15" s="42">
        <f t="shared" si="7"/>
        <v>5433</v>
      </c>
      <c r="M15" s="42">
        <f t="shared" si="7"/>
        <v>3784</v>
      </c>
      <c r="N15" s="42">
        <f t="shared" si="7"/>
        <v>3087</v>
      </c>
      <c r="O15" s="42">
        <f t="shared" si="7"/>
        <v>-3568</v>
      </c>
      <c r="P15" s="42">
        <f t="shared" si="7"/>
        <v>-12541</v>
      </c>
      <c r="Q15" s="42">
        <f t="shared" si="7"/>
        <v>3917</v>
      </c>
      <c r="R15" s="42">
        <f t="shared" si="7"/>
        <v>3727</v>
      </c>
      <c r="S15" s="42">
        <f t="shared" si="7"/>
        <v>3804</v>
      </c>
      <c r="T15" s="42">
        <f t="shared" si="7"/>
        <v>-5866</v>
      </c>
      <c r="U15" s="42">
        <f t="shared" si="7"/>
        <v>6345</v>
      </c>
      <c r="V15" s="42">
        <f t="shared" si="7"/>
        <v>3741</v>
      </c>
      <c r="W15" s="75">
        <f t="shared" si="7"/>
        <v>5717</v>
      </c>
      <c r="X15" s="75">
        <f t="shared" si="7"/>
        <v>-3899</v>
      </c>
      <c r="Y15" s="75">
        <f t="shared" si="7"/>
        <v>8918</v>
      </c>
      <c r="Z15" s="75">
        <f t="shared" si="7"/>
        <v>2840</v>
      </c>
      <c r="AA15" s="75">
        <f t="shared" si="7"/>
        <v>1547</v>
      </c>
    </row>
    <row r="16" spans="1:27">
      <c r="A16" s="55"/>
      <c r="B16" s="61"/>
      <c r="C16" s="62"/>
      <c r="D16" s="41"/>
      <c r="E16" s="61"/>
      <c r="F16" s="61"/>
      <c r="K16" s="46"/>
      <c r="L16" s="46"/>
      <c r="N16" s="46"/>
      <c r="O16" s="53"/>
      <c r="Q16" s="46"/>
      <c r="AA16" s="40"/>
    </row>
    <row r="17" spans="1:27">
      <c r="A17" s="40" t="s">
        <v>38</v>
      </c>
      <c r="B17" s="63">
        <v>181580.50900000002</v>
      </c>
      <c r="C17" s="101">
        <v>182288.86</v>
      </c>
      <c r="D17" s="101">
        <v>184252.69</v>
      </c>
      <c r="E17" s="101">
        <v>186541.21</v>
      </c>
      <c r="F17" s="101">
        <v>188781.01</v>
      </c>
      <c r="G17" s="101">
        <v>190655.66</v>
      </c>
      <c r="H17" s="101">
        <v>192767.63</v>
      </c>
      <c r="I17" s="101">
        <v>194996.22</v>
      </c>
      <c r="J17" s="101">
        <v>197428.35</v>
      </c>
      <c r="K17" s="101">
        <v>200038.07</v>
      </c>
      <c r="L17" s="101">
        <v>202160.15</v>
      </c>
      <c r="M17" s="101">
        <v>203595.06</v>
      </c>
      <c r="N17" s="101">
        <v>205360.76</v>
      </c>
      <c r="O17" s="101">
        <v>201741.19</v>
      </c>
      <c r="P17" s="101">
        <v>174213.96</v>
      </c>
      <c r="Q17" s="101">
        <v>193424.47</v>
      </c>
      <c r="R17" s="101">
        <v>192493.83</v>
      </c>
      <c r="S17" s="101">
        <v>196219.56</v>
      </c>
      <c r="T17" s="101">
        <v>195327.14</v>
      </c>
      <c r="U17" s="101">
        <v>201327.08</v>
      </c>
      <c r="V17" s="101">
        <v>203257.46</v>
      </c>
      <c r="W17" s="99">
        <v>204805.62</v>
      </c>
      <c r="X17" s="61">
        <v>206091.71</v>
      </c>
      <c r="Y17" s="99">
        <v>208195.89</v>
      </c>
      <c r="Z17" s="47">
        <v>209692.4</v>
      </c>
      <c r="AA17" s="75">
        <v>210964.55</v>
      </c>
    </row>
    <row r="18" spans="1:27">
      <c r="A18" s="48" t="s">
        <v>35</v>
      </c>
      <c r="B18" s="64" t="e">
        <f>(B17/#REF!-1)*100</f>
        <v>#REF!</v>
      </c>
      <c r="C18" s="64">
        <f>(C17/B17-1)*100</f>
        <v>0.39010299282724592</v>
      </c>
      <c r="D18" s="65">
        <f t="shared" ref="D18:AA18" si="8">(D17/C17-1)*100</f>
        <v>1.0773176155690622</v>
      </c>
      <c r="E18" s="64">
        <f t="shared" si="8"/>
        <v>1.2420551363456322</v>
      </c>
      <c r="F18" s="64">
        <f t="shared" si="8"/>
        <v>1.2006998346370867</v>
      </c>
      <c r="G18" s="64">
        <f t="shared" si="8"/>
        <v>0.99302890687997802</v>
      </c>
      <c r="H18" s="64">
        <f t="shared" si="8"/>
        <v>1.1077405202656987</v>
      </c>
      <c r="I18" s="64">
        <f t="shared" si="8"/>
        <v>1.1561017791213102</v>
      </c>
      <c r="J18" s="64">
        <f t="shared" si="8"/>
        <v>1.2472703317018219</v>
      </c>
      <c r="K18" s="66">
        <f t="shared" si="8"/>
        <v>1.3218567647452772</v>
      </c>
      <c r="L18" s="66">
        <f t="shared" si="8"/>
        <v>1.0608380694734798</v>
      </c>
      <c r="M18" s="66">
        <f t="shared" si="8"/>
        <v>0.70978874916742818</v>
      </c>
      <c r="N18" s="66">
        <f t="shared" si="8"/>
        <v>0.86726072823182232</v>
      </c>
      <c r="O18" s="64">
        <f t="shared" si="8"/>
        <v>-1.7625421721267576</v>
      </c>
      <c r="P18" s="64">
        <f t="shared" si="8"/>
        <v>-13.644823845839316</v>
      </c>
      <c r="Q18" s="64">
        <f t="shared" si="8"/>
        <v>11.026963625647458</v>
      </c>
      <c r="R18" s="52">
        <f t="shared" si="8"/>
        <v>-0.48113871011253861</v>
      </c>
      <c r="S18" s="49">
        <f t="shared" si="8"/>
        <v>1.9355061925881101</v>
      </c>
      <c r="T18" s="49">
        <f t="shared" si="8"/>
        <v>-0.45480685004083421</v>
      </c>
      <c r="U18" s="49">
        <f t="shared" si="8"/>
        <v>3.071739032271692</v>
      </c>
      <c r="V18" s="49">
        <f t="shared" si="8"/>
        <v>0.95882779405531693</v>
      </c>
      <c r="W18" s="49">
        <f t="shared" si="8"/>
        <v>0.7616743808566806</v>
      </c>
      <c r="X18" s="49">
        <f t="shared" si="8"/>
        <v>0.62795640080579584</v>
      </c>
      <c r="Y18" s="77">
        <f t="shared" si="8"/>
        <v>1.0209920622231916</v>
      </c>
      <c r="Z18" s="77">
        <f t="shared" si="8"/>
        <v>0.71879901183447004</v>
      </c>
      <c r="AA18" s="77">
        <f t="shared" si="8"/>
        <v>0.60667434775889539</v>
      </c>
    </row>
    <row r="19" spans="1:27">
      <c r="A19" s="48"/>
      <c r="B19" s="64"/>
      <c r="C19" s="64"/>
      <c r="D19" s="65"/>
      <c r="E19" s="64"/>
      <c r="F19" s="64"/>
      <c r="G19" s="64"/>
      <c r="H19" s="64"/>
      <c r="I19" s="64"/>
      <c r="J19" s="64"/>
      <c r="K19" s="66"/>
      <c r="L19" s="66"/>
      <c r="M19" s="66"/>
      <c r="N19" s="66"/>
      <c r="O19" s="64"/>
      <c r="P19" s="64"/>
      <c r="Q19" s="64"/>
      <c r="R19" s="52"/>
      <c r="S19" s="53"/>
      <c r="T19" s="49"/>
      <c r="U19" s="49"/>
      <c r="V19" s="49"/>
      <c r="W19" s="53"/>
      <c r="X19" s="49"/>
      <c r="AA19" s="101"/>
    </row>
    <row r="20" spans="1:27">
      <c r="A20" s="48" t="s">
        <v>122</v>
      </c>
      <c r="B20" s="115">
        <v>182531.28599999999</v>
      </c>
      <c r="C20" s="117">
        <v>179336.33</v>
      </c>
      <c r="D20" s="122">
        <v>189516.78</v>
      </c>
      <c r="E20" s="117">
        <v>182837.34</v>
      </c>
      <c r="F20" s="117">
        <v>189896.31</v>
      </c>
      <c r="G20" s="117">
        <v>187709.94</v>
      </c>
      <c r="H20" s="117">
        <v>198740.33</v>
      </c>
      <c r="I20" s="117">
        <v>191034.4</v>
      </c>
      <c r="J20" s="117">
        <v>198453.92</v>
      </c>
      <c r="K20" s="101">
        <v>196561.6</v>
      </c>
      <c r="L20" s="101">
        <v>208170.91</v>
      </c>
      <c r="M20" s="101">
        <v>199948.54</v>
      </c>
      <c r="N20" s="101">
        <v>206589.34</v>
      </c>
      <c r="O20" s="117">
        <v>199286.21</v>
      </c>
      <c r="P20" s="117">
        <v>178504.44</v>
      </c>
      <c r="Q20" s="117">
        <v>189047.89</v>
      </c>
      <c r="R20" s="41">
        <v>193156.46</v>
      </c>
      <c r="S20" s="53">
        <v>194734.25</v>
      </c>
      <c r="T20" s="53">
        <v>199361.83</v>
      </c>
      <c r="U20" s="53">
        <v>198551.55</v>
      </c>
      <c r="V20" s="53">
        <v>204008.5</v>
      </c>
      <c r="W20" s="53">
        <v>202626.48</v>
      </c>
      <c r="X20" s="53">
        <v>208829.88</v>
      </c>
      <c r="Y20" s="99">
        <v>206669.47</v>
      </c>
      <c r="Z20" s="47">
        <v>211234.89</v>
      </c>
      <c r="AA20" s="74">
        <v>208240.25</v>
      </c>
    </row>
    <row r="21" spans="1:27">
      <c r="A21" s="48" t="s">
        <v>123</v>
      </c>
      <c r="B21" s="64"/>
      <c r="C21" s="115"/>
      <c r="D21" s="116"/>
      <c r="E21" s="115"/>
      <c r="F21" s="64">
        <f>(F20-B20)/B20*100</f>
        <v>4.0349378790877557</v>
      </c>
      <c r="G21" s="64">
        <f t="shared" ref="G21:Z21" si="9">(G20-C20)/C20*100</f>
        <v>4.6692212336451941</v>
      </c>
      <c r="H21" s="64">
        <f t="shared" si="9"/>
        <v>4.8668777508777783</v>
      </c>
      <c r="I21" s="64">
        <f t="shared" si="9"/>
        <v>4.4832527097583004</v>
      </c>
      <c r="J21" s="64">
        <f t="shared" si="9"/>
        <v>4.5064646069215435</v>
      </c>
      <c r="K21" s="64">
        <f t="shared" si="9"/>
        <v>4.7156053643190141</v>
      </c>
      <c r="L21" s="64">
        <f t="shared" si="9"/>
        <v>4.7451767841987662</v>
      </c>
      <c r="M21" s="64">
        <f t="shared" si="9"/>
        <v>4.6662485918766539</v>
      </c>
      <c r="N21" s="64">
        <f t="shared" si="9"/>
        <v>4.0994000017737031</v>
      </c>
      <c r="O21" s="64">
        <f t="shared" si="9"/>
        <v>1.3861354404929478</v>
      </c>
      <c r="P21" s="64">
        <f t="shared" si="9"/>
        <v>-14.251016148221671</v>
      </c>
      <c r="Q21" s="64">
        <f t="shared" si="9"/>
        <v>-5.4517277295448086</v>
      </c>
      <c r="R21" s="64">
        <f t="shared" si="9"/>
        <v>-6.5022135217625481</v>
      </c>
      <c r="S21" s="64">
        <f t="shared" si="9"/>
        <v>-2.2841319527327015</v>
      </c>
      <c r="T21" s="64">
        <f t="shared" si="9"/>
        <v>11.684521684726713</v>
      </c>
      <c r="U21" s="64">
        <f t="shared" si="9"/>
        <v>5.0271177319143705</v>
      </c>
      <c r="V21" s="64">
        <f t="shared" si="9"/>
        <v>5.6182640746263459</v>
      </c>
      <c r="W21" s="64">
        <f t="shared" si="9"/>
        <v>4.0528207030863914</v>
      </c>
      <c r="X21" s="64">
        <f t="shared" si="9"/>
        <v>4.7491789175490702</v>
      </c>
      <c r="Y21" s="64">
        <f t="shared" si="9"/>
        <v>4.0885704493367152</v>
      </c>
      <c r="Z21" s="64">
        <f t="shared" si="9"/>
        <v>3.5422004475303797</v>
      </c>
      <c r="AA21" s="64">
        <f>(AA20-W20)/W20*100</f>
        <v>2.7705016639483593</v>
      </c>
    </row>
    <row r="22" spans="1:27">
      <c r="A22" s="48" t="s">
        <v>124</v>
      </c>
      <c r="B22" s="64"/>
      <c r="C22" s="115"/>
      <c r="D22" s="116"/>
      <c r="E22" s="115"/>
      <c r="F22" s="117">
        <f>F20-B20</f>
        <v>7365.0240000000049</v>
      </c>
      <c r="G22" s="117">
        <f t="shared" ref="G22:AA22" si="10">G20-C20</f>
        <v>8373.6100000000151</v>
      </c>
      <c r="H22" s="117">
        <f t="shared" si="10"/>
        <v>9223.5499999999884</v>
      </c>
      <c r="I22" s="117">
        <f t="shared" si="10"/>
        <v>8197.0599999999977</v>
      </c>
      <c r="J22" s="117">
        <f t="shared" si="10"/>
        <v>8557.6100000000151</v>
      </c>
      <c r="K22" s="117">
        <f t="shared" si="10"/>
        <v>8851.6600000000035</v>
      </c>
      <c r="L22" s="117">
        <f t="shared" si="10"/>
        <v>9430.5800000000163</v>
      </c>
      <c r="M22" s="117">
        <f t="shared" si="10"/>
        <v>8914.140000000014</v>
      </c>
      <c r="N22" s="117">
        <f t="shared" si="10"/>
        <v>8135.4199999999837</v>
      </c>
      <c r="O22" s="117">
        <f t="shared" si="10"/>
        <v>2724.609999999986</v>
      </c>
      <c r="P22" s="117">
        <f t="shared" si="10"/>
        <v>-29666.47</v>
      </c>
      <c r="Q22" s="117">
        <f t="shared" si="10"/>
        <v>-10900.649999999994</v>
      </c>
      <c r="R22" s="117">
        <f t="shared" si="10"/>
        <v>-13432.880000000005</v>
      </c>
      <c r="S22" s="117">
        <f t="shared" si="10"/>
        <v>-4551.9599999999919</v>
      </c>
      <c r="T22" s="117">
        <f t="shared" si="10"/>
        <v>20857.389999999985</v>
      </c>
      <c r="U22" s="117">
        <f t="shared" si="10"/>
        <v>9503.6599999999744</v>
      </c>
      <c r="V22" s="117">
        <f t="shared" si="10"/>
        <v>10852.040000000008</v>
      </c>
      <c r="W22" s="117">
        <f t="shared" si="10"/>
        <v>7892.2300000000105</v>
      </c>
      <c r="X22" s="117">
        <f t="shared" si="10"/>
        <v>9468.0500000000175</v>
      </c>
      <c r="Y22" s="117">
        <f t="shared" si="10"/>
        <v>8117.9200000000128</v>
      </c>
      <c r="Z22" s="117">
        <f t="shared" si="10"/>
        <v>7226.390000000014</v>
      </c>
      <c r="AA22" s="117">
        <f t="shared" si="10"/>
        <v>5613.7699999999895</v>
      </c>
    </row>
    <row r="23" spans="1:27" s="40" customFormat="1">
      <c r="A23" s="67"/>
      <c r="B23" s="68"/>
      <c r="C23" s="57"/>
      <c r="D23" s="58"/>
      <c r="J23" s="58"/>
      <c r="L23" s="46"/>
      <c r="M23" s="58"/>
      <c r="N23" s="69"/>
      <c r="O23" s="59"/>
      <c r="P23" s="58"/>
      <c r="R23" s="69"/>
      <c r="S23" s="61"/>
      <c r="W23" s="99"/>
      <c r="X23" s="124"/>
      <c r="Y23" s="95"/>
      <c r="AA23" s="129"/>
    </row>
    <row r="24" spans="1:27">
      <c r="A24" s="40" t="s">
        <v>39</v>
      </c>
      <c r="B24" s="46">
        <v>54.8</v>
      </c>
      <c r="C24" s="70">
        <v>53.2</v>
      </c>
      <c r="D24" s="46">
        <v>55</v>
      </c>
      <c r="E24" s="46">
        <v>55.8</v>
      </c>
      <c r="F24" s="46">
        <v>55.3</v>
      </c>
      <c r="G24" s="46">
        <v>55.3</v>
      </c>
      <c r="H24" s="46">
        <v>57.4</v>
      </c>
      <c r="I24" s="46">
        <v>58.2</v>
      </c>
      <c r="J24" s="46">
        <v>57.8</v>
      </c>
      <c r="K24" s="46">
        <v>57.6</v>
      </c>
      <c r="L24" s="46">
        <v>58.7</v>
      </c>
      <c r="M24" s="46">
        <v>58.7</v>
      </c>
      <c r="N24" s="41">
        <v>59</v>
      </c>
      <c r="O24" s="46">
        <v>57.9</v>
      </c>
      <c r="P24" s="41">
        <v>58</v>
      </c>
      <c r="Q24" s="46">
        <v>57.7</v>
      </c>
      <c r="R24" s="46">
        <v>58.1</v>
      </c>
      <c r="S24" s="46">
        <v>56.8</v>
      </c>
      <c r="T24" s="46">
        <v>58.5</v>
      </c>
      <c r="U24" s="46">
        <v>60.3</v>
      </c>
      <c r="V24" s="46">
        <v>60.5</v>
      </c>
      <c r="W24" s="95">
        <v>60.1</v>
      </c>
      <c r="X24" s="95">
        <v>60.6</v>
      </c>
      <c r="Y24" s="99">
        <v>61</v>
      </c>
      <c r="Z24" s="95">
        <v>61</v>
      </c>
      <c r="AA24" s="118">
        <v>61.2</v>
      </c>
    </row>
    <row r="25" spans="1:27">
      <c r="C25" s="57"/>
      <c r="D25" s="46"/>
      <c r="L25" s="46"/>
      <c r="O25" s="46"/>
      <c r="S25" s="46"/>
      <c r="X25" s="40"/>
      <c r="Z25" s="95"/>
      <c r="AA25" s="95"/>
    </row>
    <row r="26" spans="1:27">
      <c r="A26" s="47" t="s">
        <v>40</v>
      </c>
      <c r="B26" s="41">
        <v>46989</v>
      </c>
      <c r="C26" s="42">
        <v>42027</v>
      </c>
      <c r="D26" s="46">
        <v>53300</v>
      </c>
      <c r="E26" s="46">
        <v>56036</v>
      </c>
      <c r="F26" s="71">
        <v>49331</v>
      </c>
      <c r="G26" s="46">
        <v>43927</v>
      </c>
      <c r="H26" s="46">
        <v>52624</v>
      </c>
      <c r="I26" s="46">
        <v>49499</v>
      </c>
      <c r="J26" s="46">
        <v>43944</v>
      </c>
      <c r="K26" s="46">
        <v>41508</v>
      </c>
      <c r="L26" s="46">
        <v>51934</v>
      </c>
      <c r="M26" s="46">
        <v>51111</v>
      </c>
      <c r="N26" s="46">
        <v>51164</v>
      </c>
      <c r="O26" s="46">
        <v>47638</v>
      </c>
      <c r="P26" s="46">
        <v>49818</v>
      </c>
      <c r="Q26" s="46">
        <v>46849</v>
      </c>
      <c r="R26" s="46">
        <v>47473</v>
      </c>
      <c r="S26" s="46">
        <v>48026</v>
      </c>
      <c r="T26" s="46">
        <v>49461</v>
      </c>
      <c r="U26" s="41">
        <v>50548</v>
      </c>
      <c r="V26" s="41">
        <v>48485</v>
      </c>
      <c r="W26" s="95">
        <v>45273</v>
      </c>
      <c r="X26" s="61">
        <v>45679</v>
      </c>
      <c r="Y26" s="95">
        <v>46636</v>
      </c>
      <c r="Z26" s="95">
        <v>46051</v>
      </c>
      <c r="AA26" s="95">
        <v>49358</v>
      </c>
    </row>
    <row r="27" spans="1:27" s="72" customFormat="1">
      <c r="A27" s="72" t="s">
        <v>41</v>
      </c>
      <c r="B27" s="41">
        <v>55223</v>
      </c>
      <c r="C27" s="42">
        <v>53075</v>
      </c>
      <c r="D27" s="51">
        <v>48779</v>
      </c>
      <c r="E27" s="51">
        <v>46095</v>
      </c>
      <c r="F27" s="71">
        <v>48844</v>
      </c>
      <c r="G27" s="51">
        <v>49315</v>
      </c>
      <c r="H27" s="51">
        <v>48584</v>
      </c>
      <c r="I27" s="51">
        <v>43321</v>
      </c>
      <c r="J27" s="46">
        <v>45644</v>
      </c>
      <c r="K27" s="51">
        <v>49001</v>
      </c>
      <c r="L27" s="51">
        <v>47959</v>
      </c>
      <c r="M27" s="51">
        <v>44241</v>
      </c>
      <c r="N27" s="51">
        <v>46610</v>
      </c>
      <c r="O27" s="51">
        <v>47681</v>
      </c>
      <c r="P27" s="46">
        <v>44700</v>
      </c>
      <c r="Q27" s="51">
        <v>42481</v>
      </c>
      <c r="R27" s="46">
        <v>47716</v>
      </c>
      <c r="S27" s="51">
        <v>50983</v>
      </c>
      <c r="T27" s="51">
        <v>48505</v>
      </c>
      <c r="U27" s="53">
        <v>48482</v>
      </c>
      <c r="V27" s="53">
        <v>49848</v>
      </c>
      <c r="W27" s="96">
        <v>47929</v>
      </c>
      <c r="X27" s="88">
        <v>48858</v>
      </c>
      <c r="Y27" s="74">
        <v>44631</v>
      </c>
      <c r="Z27" s="96">
        <v>45916</v>
      </c>
      <c r="AA27" s="96">
        <v>45308</v>
      </c>
    </row>
    <row r="28" spans="1:27" s="72" customFormat="1">
      <c r="A28" s="92" t="s">
        <v>42</v>
      </c>
      <c r="B28" s="74">
        <f t="shared" ref="B28:Z28" si="11">(B26+B27)</f>
        <v>102212</v>
      </c>
      <c r="C28" s="75">
        <f t="shared" si="11"/>
        <v>95102</v>
      </c>
      <c r="D28" s="75">
        <f t="shared" si="11"/>
        <v>102079</v>
      </c>
      <c r="E28" s="75">
        <f t="shared" si="11"/>
        <v>102131</v>
      </c>
      <c r="F28" s="75">
        <f t="shared" si="11"/>
        <v>98175</v>
      </c>
      <c r="G28" s="51">
        <f t="shared" si="11"/>
        <v>93242</v>
      </c>
      <c r="H28" s="51">
        <f t="shared" si="11"/>
        <v>101208</v>
      </c>
      <c r="I28" s="51">
        <f t="shared" si="11"/>
        <v>92820</v>
      </c>
      <c r="J28" s="51">
        <f t="shared" si="11"/>
        <v>89588</v>
      </c>
      <c r="K28" s="51">
        <f t="shared" si="11"/>
        <v>90509</v>
      </c>
      <c r="L28" s="51">
        <f t="shared" si="11"/>
        <v>99893</v>
      </c>
      <c r="M28" s="51">
        <f t="shared" si="11"/>
        <v>95352</v>
      </c>
      <c r="N28" s="51">
        <f t="shared" si="11"/>
        <v>97774</v>
      </c>
      <c r="O28" s="51">
        <f t="shared" si="11"/>
        <v>95319</v>
      </c>
      <c r="P28" s="51">
        <f t="shared" si="11"/>
        <v>94518</v>
      </c>
      <c r="Q28" s="51">
        <f t="shared" si="11"/>
        <v>89330</v>
      </c>
      <c r="R28" s="51">
        <f t="shared" si="11"/>
        <v>95189</v>
      </c>
      <c r="S28" s="51">
        <f t="shared" si="11"/>
        <v>99009</v>
      </c>
      <c r="T28" s="51">
        <f t="shared" si="11"/>
        <v>97966</v>
      </c>
      <c r="U28" s="51">
        <f t="shared" si="11"/>
        <v>99030</v>
      </c>
      <c r="V28" s="51">
        <f t="shared" si="11"/>
        <v>98333</v>
      </c>
      <c r="W28" s="96">
        <f t="shared" si="11"/>
        <v>93202</v>
      </c>
      <c r="X28" s="96">
        <f t="shared" si="11"/>
        <v>94537</v>
      </c>
      <c r="Y28" s="96">
        <f t="shared" si="11"/>
        <v>91267</v>
      </c>
      <c r="Z28" s="96">
        <f t="shared" si="11"/>
        <v>91967</v>
      </c>
      <c r="AA28" s="74">
        <f t="shared" ref="AA28" si="12">(AA26+AA27)</f>
        <v>94666</v>
      </c>
    </row>
    <row r="29" spans="1:27" ht="21" customHeight="1">
      <c r="B29" s="61"/>
      <c r="C29" s="62"/>
      <c r="D29" s="46"/>
      <c r="L29" s="46"/>
      <c r="O29" s="46"/>
      <c r="S29" s="46"/>
      <c r="W29" s="103"/>
    </row>
    <row r="30" spans="1:27" s="79" customFormat="1">
      <c r="A30" s="76" t="s">
        <v>43</v>
      </c>
      <c r="B30" s="77">
        <f t="shared" ref="B30:X30" si="13">(B28/B2)*100</f>
        <v>24.163764754832776</v>
      </c>
      <c r="C30" s="78">
        <f t="shared" si="13"/>
        <v>22.440354979601178</v>
      </c>
      <c r="D30" s="78">
        <f t="shared" si="13"/>
        <v>23.965807069606701</v>
      </c>
      <c r="E30" s="78">
        <f t="shared" si="13"/>
        <v>23.799658843049158</v>
      </c>
      <c r="F30" s="78">
        <f t="shared" si="13"/>
        <v>22.922498955149653</v>
      </c>
      <c r="G30" s="78">
        <f t="shared" si="13"/>
        <v>21.555554528095133</v>
      </c>
      <c r="H30" s="78">
        <f t="shared" si="13"/>
        <v>23.309557314638027</v>
      </c>
      <c r="I30" s="78">
        <f t="shared" si="13"/>
        <v>20.978357169978484</v>
      </c>
      <c r="J30" s="78">
        <f t="shared" si="13"/>
        <v>20.325570315247354</v>
      </c>
      <c r="K30" s="78">
        <f t="shared" si="13"/>
        <v>20.186275143910485</v>
      </c>
      <c r="L30" s="78">
        <f t="shared" si="13"/>
        <v>22.329244194883806</v>
      </c>
      <c r="M30" s="78">
        <f t="shared" si="13"/>
        <v>21.32171750826241</v>
      </c>
      <c r="N30" s="78">
        <f t="shared" si="13"/>
        <v>21.737989790655071</v>
      </c>
      <c r="O30" s="78">
        <f t="shared" si="13"/>
        <v>21.188544906093217</v>
      </c>
      <c r="P30" s="78">
        <f t="shared" si="13"/>
        <v>21.07584521457591</v>
      </c>
      <c r="Q30" s="78">
        <f t="shared" si="13"/>
        <v>19.756543124687607</v>
      </c>
      <c r="R30" s="78">
        <f t="shared" si="13"/>
        <v>20.870158144796878</v>
      </c>
      <c r="S30" s="78">
        <f t="shared" si="13"/>
        <v>21.825552533077037</v>
      </c>
      <c r="T30" s="78">
        <f t="shared" si="13"/>
        <v>20.999089009163498</v>
      </c>
      <c r="U30" s="78">
        <f t="shared" si="13"/>
        <v>20.966983828554735</v>
      </c>
      <c r="V30" s="78">
        <f t="shared" si="13"/>
        <v>20.765642389084697</v>
      </c>
      <c r="W30" s="78">
        <f t="shared" si="13"/>
        <v>19.636728321580343</v>
      </c>
      <c r="X30" s="78">
        <f t="shared" si="13"/>
        <v>19.597831607533404</v>
      </c>
      <c r="Y30" s="78">
        <f t="shared" ref="Y30:Z30" si="14">(Y28/Y2)*100</f>
        <v>18.76022627299113</v>
      </c>
      <c r="Z30" s="78">
        <f t="shared" si="14"/>
        <v>18.782191361176352</v>
      </c>
      <c r="AA30" s="78">
        <f>(AA28/AA2)*100</f>
        <v>19.232066310464621</v>
      </c>
    </row>
    <row r="31" spans="1:27" s="79" customFormat="1">
      <c r="A31" s="57" t="s">
        <v>44</v>
      </c>
      <c r="B31" s="77">
        <f t="shared" ref="B31:X31" si="15">(B26/B2)*100</f>
        <v>11.108589422620019</v>
      </c>
      <c r="C31" s="78">
        <f t="shared" si="15"/>
        <v>9.9167293929433527</v>
      </c>
      <c r="D31" s="78">
        <f t="shared" si="15"/>
        <v>12.513617069231058</v>
      </c>
      <c r="E31" s="78">
        <f t="shared" si="15"/>
        <v>13.058108536380752</v>
      </c>
      <c r="F31" s="78">
        <f t="shared" si="15"/>
        <v>11.518103345622485</v>
      </c>
      <c r="G31" s="78">
        <f t="shared" si="15"/>
        <v>10.154982129894629</v>
      </c>
      <c r="H31" s="78">
        <f t="shared" si="15"/>
        <v>12.120011699920081</v>
      </c>
      <c r="I31" s="78">
        <f t="shared" si="15"/>
        <v>11.187327101451896</v>
      </c>
      <c r="J31" s="78">
        <f t="shared" si="15"/>
        <v>9.9699386294283805</v>
      </c>
      <c r="K31" s="78">
        <f t="shared" si="15"/>
        <v>9.2575534883098527</v>
      </c>
      <c r="L31" s="78">
        <f t="shared" si="15"/>
        <v>11.608891193748267</v>
      </c>
      <c r="M31" s="78">
        <f t="shared" si="15"/>
        <v>11.428961149895127</v>
      </c>
      <c r="N31" s="78">
        <f t="shared" si="15"/>
        <v>11.375237891965922</v>
      </c>
      <c r="O31" s="78">
        <f t="shared" si="15"/>
        <v>10.589493199010361</v>
      </c>
      <c r="P31" s="78">
        <f t="shared" si="15"/>
        <v>11.108534426244129</v>
      </c>
      <c r="Q31" s="78">
        <f t="shared" si="15"/>
        <v>10.36129283385749</v>
      </c>
      <c r="R31" s="78">
        <f t="shared" si="15"/>
        <v>10.40844023582496</v>
      </c>
      <c r="S31" s="78">
        <f t="shared" si="15"/>
        <v>10.58685559851688</v>
      </c>
      <c r="T31" s="78">
        <f t="shared" si="15"/>
        <v>10.602004179840309</v>
      </c>
      <c r="U31" s="78">
        <f t="shared" si="15"/>
        <v>10.702202348437693</v>
      </c>
      <c r="V31" s="78">
        <f t="shared" si="15"/>
        <v>10.238904246130714</v>
      </c>
      <c r="W31" s="78">
        <f t="shared" si="15"/>
        <v>9.538567855871193</v>
      </c>
      <c r="X31" s="78">
        <f t="shared" si="15"/>
        <v>9.469407216227701</v>
      </c>
      <c r="Y31" s="78">
        <f t="shared" ref="Y31:Z31" si="16">(Y26/Y2)*100</f>
        <v>9.5861802455127734</v>
      </c>
      <c r="Z31" s="78">
        <f t="shared" si="16"/>
        <v>9.4048810374757483</v>
      </c>
      <c r="AA31" s="78">
        <f>(AA26/AA2)*100</f>
        <v>10.027426203197692</v>
      </c>
    </row>
    <row r="32" spans="1:27" s="79" customFormat="1">
      <c r="A32" s="57" t="s">
        <v>45</v>
      </c>
      <c r="B32" s="77">
        <f t="shared" ref="B32:X32" si="17">(B27/B2)*100</f>
        <v>13.055175332212757</v>
      </c>
      <c r="C32" s="78">
        <f t="shared" si="17"/>
        <v>12.523625586657827</v>
      </c>
      <c r="D32" s="78">
        <f t="shared" si="17"/>
        <v>11.452190000375644</v>
      </c>
      <c r="E32" s="78">
        <f t="shared" si="17"/>
        <v>10.741550306668406</v>
      </c>
      <c r="F32" s="78">
        <f t="shared" si="17"/>
        <v>11.404395609527167</v>
      </c>
      <c r="G32" s="78">
        <f t="shared" si="17"/>
        <v>11.400572398200506</v>
      </c>
      <c r="H32" s="78">
        <f t="shared" si="17"/>
        <v>11.189545614717947</v>
      </c>
      <c r="I32" s="78">
        <f t="shared" si="17"/>
        <v>9.7910300685265881</v>
      </c>
      <c r="J32" s="78">
        <f t="shared" si="17"/>
        <v>10.355631685818974</v>
      </c>
      <c r="K32" s="78">
        <f t="shared" si="17"/>
        <v>10.928721655600633</v>
      </c>
      <c r="L32" s="78">
        <f t="shared" si="17"/>
        <v>10.720353001135541</v>
      </c>
      <c r="M32" s="78">
        <f t="shared" si="17"/>
        <v>9.8927563583672846</v>
      </c>
      <c r="N32" s="78">
        <f t="shared" si="17"/>
        <v>10.362751898689149</v>
      </c>
      <c r="O32" s="78">
        <f t="shared" si="17"/>
        <v>10.599051707082854</v>
      </c>
      <c r="P32" s="78">
        <f t="shared" si="17"/>
        <v>9.9673107883317797</v>
      </c>
      <c r="Q32" s="78">
        <f t="shared" si="17"/>
        <v>9.3952502908301145</v>
      </c>
      <c r="R32" s="78">
        <f t="shared" si="17"/>
        <v>10.461717908971917</v>
      </c>
      <c r="S32" s="78">
        <f t="shared" si="17"/>
        <v>11.238696934560156</v>
      </c>
      <c r="T32" s="78">
        <f t="shared" si="17"/>
        <v>10.397084829323187</v>
      </c>
      <c r="U32" s="78">
        <f t="shared" si="17"/>
        <v>10.264781480117041</v>
      </c>
      <c r="V32" s="78">
        <f t="shared" si="17"/>
        <v>10.526738142953983</v>
      </c>
      <c r="W32" s="78">
        <f t="shared" si="17"/>
        <v>10.098160465709151</v>
      </c>
      <c r="X32" s="78">
        <f t="shared" si="17"/>
        <v>10.1284243913057</v>
      </c>
      <c r="Y32" s="78">
        <f t="shared" ref="Y32:Z32" si="18">(Y27/Y2)*100</f>
        <v>9.1740460274783544</v>
      </c>
      <c r="Z32" s="78">
        <f t="shared" si="18"/>
        <v>9.3773103237006019</v>
      </c>
      <c r="AA32" s="78">
        <f>(AA27/AA2)*100</f>
        <v>9.204640107266929</v>
      </c>
    </row>
    <row r="33" spans="1:27" s="79" customFormat="1">
      <c r="A33" s="57"/>
      <c r="C33" s="57"/>
      <c r="D33" s="80"/>
      <c r="J33" s="80"/>
      <c r="L33" s="80"/>
      <c r="M33" s="80"/>
      <c r="O33" s="93">
        <f>SUM(O30:R30)/4</f>
        <v>20.722772847538401</v>
      </c>
      <c r="P33" s="80"/>
      <c r="S33" s="93">
        <f>SUM(S30:V30)/4</f>
        <v>21.139316939969994</v>
      </c>
      <c r="W33" s="97"/>
      <c r="X33" s="92"/>
      <c r="Y33" s="96"/>
      <c r="Z33" s="92"/>
      <c r="AA33" s="92"/>
    </row>
    <row r="34" spans="1:27" hidden="1">
      <c r="A34" s="47" t="s">
        <v>46</v>
      </c>
      <c r="B34" s="41">
        <v>82047</v>
      </c>
      <c r="C34" s="42">
        <v>80243</v>
      </c>
      <c r="D34" s="46">
        <v>77941</v>
      </c>
      <c r="E34" s="46">
        <v>72153</v>
      </c>
      <c r="F34" s="51">
        <v>71735</v>
      </c>
      <c r="G34" s="81">
        <v>65953</v>
      </c>
      <c r="H34" s="82">
        <v>58738</v>
      </c>
      <c r="I34" s="41">
        <v>49888</v>
      </c>
      <c r="J34" s="46">
        <v>46440</v>
      </c>
      <c r="K34" s="46">
        <v>47799</v>
      </c>
      <c r="L34" s="46">
        <v>45865</v>
      </c>
      <c r="M34" s="46">
        <v>45697</v>
      </c>
      <c r="N34" s="41">
        <f>[2]Sheet1!$B$2</f>
        <v>50252</v>
      </c>
      <c r="O34" s="46">
        <v>49300</v>
      </c>
      <c r="P34" s="46">
        <v>47427</v>
      </c>
      <c r="Q34" s="46">
        <v>48833</v>
      </c>
      <c r="R34" s="46">
        <v>52667</v>
      </c>
      <c r="S34" s="46" t="s">
        <v>22</v>
      </c>
      <c r="T34" s="46" t="s">
        <v>22</v>
      </c>
      <c r="U34" s="46" t="s">
        <v>22</v>
      </c>
      <c r="V34" s="46" t="s">
        <v>22</v>
      </c>
      <c r="W34" s="46" t="s">
        <v>22</v>
      </c>
      <c r="X34" s="46" t="s">
        <v>22</v>
      </c>
      <c r="Y34" s="95" t="s">
        <v>22</v>
      </c>
      <c r="Z34" s="95" t="s">
        <v>22</v>
      </c>
    </row>
    <row r="35" spans="1:27" hidden="1">
      <c r="A35" s="47" t="s">
        <v>47</v>
      </c>
      <c r="B35" s="52" t="e">
        <f>(B34/#REF!)*100-100</f>
        <v>#REF!</v>
      </c>
      <c r="C35" s="52">
        <f>(C34/B34)*100-100</f>
        <v>-2.1987397467305243</v>
      </c>
      <c r="D35" s="50">
        <f t="shared" ref="D35:R35" si="19">(D34/C34)*100-100</f>
        <v>-2.8687860623356585</v>
      </c>
      <c r="E35" s="50">
        <f t="shared" si="19"/>
        <v>-7.4261300214264594</v>
      </c>
      <c r="F35" s="50">
        <f t="shared" si="19"/>
        <v>-0.57932449101215866</v>
      </c>
      <c r="G35" s="50">
        <f t="shared" si="19"/>
        <v>-8.0602216491252534</v>
      </c>
      <c r="H35" s="50">
        <f t="shared" si="19"/>
        <v>-10.939608509089808</v>
      </c>
      <c r="I35" s="50">
        <f t="shared" si="19"/>
        <v>-15.066907283189749</v>
      </c>
      <c r="J35" s="50">
        <f t="shared" si="19"/>
        <v>-6.9114817190506699</v>
      </c>
      <c r="K35" s="50">
        <f t="shared" si="19"/>
        <v>2.9263565891472894</v>
      </c>
      <c r="L35" s="50">
        <f t="shared" si="19"/>
        <v>-4.0461097512500288</v>
      </c>
      <c r="M35" s="50">
        <f t="shared" si="19"/>
        <v>-0.36629237981031793</v>
      </c>
      <c r="N35" s="50">
        <f t="shared" si="19"/>
        <v>9.9678315863185816</v>
      </c>
      <c r="O35" s="50">
        <f t="shared" si="19"/>
        <v>-1.8944519621109634</v>
      </c>
      <c r="P35" s="50">
        <f t="shared" si="19"/>
        <v>-3.7991886409736253</v>
      </c>
      <c r="Q35" s="50">
        <f t="shared" si="19"/>
        <v>2.9645560545680638</v>
      </c>
      <c r="R35" s="50">
        <f t="shared" si="19"/>
        <v>7.851248131386555</v>
      </c>
      <c r="S35" s="46" t="s">
        <v>22</v>
      </c>
      <c r="T35" s="46" t="s">
        <v>22</v>
      </c>
      <c r="U35" s="46" t="s">
        <v>22</v>
      </c>
      <c r="V35" s="46" t="s">
        <v>22</v>
      </c>
      <c r="W35" s="46" t="s">
        <v>22</v>
      </c>
      <c r="X35" s="46" t="s">
        <v>22</v>
      </c>
      <c r="Y35" s="95" t="s">
        <v>22</v>
      </c>
      <c r="Z35" s="95" t="s">
        <v>22</v>
      </c>
    </row>
    <row r="36" spans="1:27" s="40" customFormat="1" hidden="1">
      <c r="A36" s="47" t="s">
        <v>48</v>
      </c>
      <c r="B36" s="52">
        <f t="shared" ref="B36:R36" si="20">(B34/B2)*100</f>
        <v>19.396591465187697</v>
      </c>
      <c r="C36" s="50">
        <f t="shared" si="20"/>
        <v>18.934211737167857</v>
      </c>
      <c r="D36" s="50">
        <f t="shared" si="20"/>
        <v>18.298758498929416</v>
      </c>
      <c r="E36" s="50">
        <f t="shared" si="20"/>
        <v>16.813864394772654</v>
      </c>
      <c r="F36" s="50">
        <f t="shared" si="20"/>
        <v>16.749126178229286</v>
      </c>
      <c r="G36" s="50">
        <f t="shared" si="20"/>
        <v>15.246921857011417</v>
      </c>
      <c r="H36" s="50">
        <f t="shared" si="20"/>
        <v>13.528147750644301</v>
      </c>
      <c r="I36" s="50">
        <f t="shared" si="20"/>
        <v>11.275245448134957</v>
      </c>
      <c r="J36" s="50">
        <f t="shared" si="20"/>
        <v>10.536226787517158</v>
      </c>
      <c r="K36" s="50">
        <f t="shared" si="20"/>
        <v>10.660638893411454</v>
      </c>
      <c r="L36" s="50">
        <f t="shared" si="20"/>
        <v>10.25227778721578</v>
      </c>
      <c r="M36" s="50">
        <f t="shared" si="20"/>
        <v>10.218333385509139</v>
      </c>
      <c r="N36" s="50">
        <f t="shared" si="20"/>
        <v>11.17247389858243</v>
      </c>
      <c r="O36" s="50">
        <f t="shared" si="20"/>
        <v>10.958940650556505</v>
      </c>
      <c r="P36" s="50">
        <f t="shared" si="20"/>
        <v>10.575383641123295</v>
      </c>
      <c r="Q36" s="50">
        <f t="shared" si="20"/>
        <v>10.800081388199596</v>
      </c>
      <c r="R36" s="52">
        <f t="shared" si="20"/>
        <v>11.54722309313069</v>
      </c>
      <c r="S36" s="46" t="s">
        <v>22</v>
      </c>
      <c r="T36" s="46" t="s">
        <v>22</v>
      </c>
      <c r="U36" s="46" t="s">
        <v>22</v>
      </c>
      <c r="V36" s="46" t="s">
        <v>22</v>
      </c>
      <c r="W36" s="46" t="s">
        <v>22</v>
      </c>
      <c r="X36" s="46" t="s">
        <v>22</v>
      </c>
      <c r="Y36" s="95" t="s">
        <v>22</v>
      </c>
      <c r="Z36" s="95" t="s">
        <v>22</v>
      </c>
    </row>
    <row r="37" spans="1:27">
      <c r="C37" s="57"/>
      <c r="D37" s="46"/>
      <c r="E37" s="57"/>
      <c r="F37" s="57"/>
      <c r="L37" s="46"/>
      <c r="O37" s="46"/>
      <c r="R37" s="52"/>
      <c r="S37" s="46"/>
    </row>
    <row r="38" spans="1:27" s="72" customFormat="1">
      <c r="A38" s="72" t="s">
        <v>49</v>
      </c>
      <c r="B38" s="83">
        <v>48019</v>
      </c>
      <c r="C38" s="83">
        <v>48135</v>
      </c>
      <c r="D38" s="83">
        <v>48053</v>
      </c>
      <c r="E38" s="83">
        <v>47967</v>
      </c>
      <c r="F38" s="83">
        <v>48482</v>
      </c>
      <c r="G38" s="53">
        <v>48774</v>
      </c>
      <c r="H38" s="53">
        <v>48778</v>
      </c>
      <c r="I38" s="53">
        <v>48869</v>
      </c>
      <c r="J38" s="53">
        <v>48962</v>
      </c>
      <c r="K38" s="53">
        <v>47400</v>
      </c>
      <c r="L38" s="51">
        <v>47352</v>
      </c>
      <c r="M38" s="51">
        <v>47628</v>
      </c>
      <c r="N38" s="51">
        <v>47533</v>
      </c>
      <c r="O38" s="51">
        <v>47567</v>
      </c>
      <c r="P38" s="51">
        <v>47522</v>
      </c>
      <c r="Q38" s="53">
        <v>47634</v>
      </c>
      <c r="R38" s="41">
        <v>47611</v>
      </c>
      <c r="S38" s="51">
        <v>47594</v>
      </c>
      <c r="T38" s="51">
        <v>47925</v>
      </c>
      <c r="U38" s="51">
        <v>48120</v>
      </c>
      <c r="V38" s="51">
        <v>48124</v>
      </c>
      <c r="W38" s="96">
        <v>48433</v>
      </c>
      <c r="X38" s="72">
        <v>48658</v>
      </c>
      <c r="Y38" s="74">
        <v>48779</v>
      </c>
      <c r="Z38" s="96">
        <v>49099</v>
      </c>
      <c r="AA38" s="96">
        <v>48932</v>
      </c>
    </row>
    <row r="39" spans="1:27" s="84" customFormat="1">
      <c r="A39" s="72" t="s">
        <v>50</v>
      </c>
      <c r="B39" s="49">
        <f t="shared" ref="B39:Z39" si="21">(B38/B10)*100</f>
        <v>12.167459350160016</v>
      </c>
      <c r="C39" s="49">
        <f t="shared" si="21"/>
        <v>12.106905979380405</v>
      </c>
      <c r="D39" s="49">
        <f t="shared" si="21"/>
        <v>11.911200787255192</v>
      </c>
      <c r="E39" s="49">
        <f t="shared" si="21"/>
        <v>11.691825447702804</v>
      </c>
      <c r="F39" s="49">
        <f t="shared" si="21"/>
        <v>11.672003274189278</v>
      </c>
      <c r="G39" s="49">
        <f t="shared" si="21"/>
        <v>11.592570145103211</v>
      </c>
      <c r="H39" s="49">
        <f t="shared" si="21"/>
        <v>11.440083681615844</v>
      </c>
      <c r="I39" s="49">
        <f t="shared" si="21"/>
        <v>11.330208014541544</v>
      </c>
      <c r="J39" s="49">
        <f t="shared" si="21"/>
        <v>11.238632138053244</v>
      </c>
      <c r="K39" s="49">
        <f t="shared" si="21"/>
        <v>10.813055053050126</v>
      </c>
      <c r="L39" s="49">
        <f t="shared" si="21"/>
        <v>10.669863359411616</v>
      </c>
      <c r="M39" s="49">
        <f t="shared" si="21"/>
        <v>10.641321250469193</v>
      </c>
      <c r="N39" s="49">
        <f t="shared" si="21"/>
        <v>10.547349127840537</v>
      </c>
      <c r="O39" s="49">
        <f t="shared" si="21"/>
        <v>10.639125912837317</v>
      </c>
      <c r="P39" s="49">
        <f t="shared" si="21"/>
        <v>10.935810048923726</v>
      </c>
      <c r="Q39" s="49">
        <f t="shared" si="21"/>
        <v>10.863660310488036</v>
      </c>
      <c r="R39" s="52">
        <f t="shared" si="21"/>
        <v>10.766896277233275</v>
      </c>
      <c r="S39" s="49">
        <f t="shared" si="21"/>
        <v>10.67125259527984</v>
      </c>
      <c r="T39" s="49">
        <f t="shared" si="21"/>
        <v>10.888679862587928</v>
      </c>
      <c r="U39" s="49">
        <f t="shared" si="21"/>
        <v>10.77761427697931</v>
      </c>
      <c r="V39" s="49">
        <f t="shared" si="21"/>
        <v>10.688949007378582</v>
      </c>
      <c r="W39" s="49">
        <f t="shared" si="21"/>
        <v>10.622692947960143</v>
      </c>
      <c r="X39" s="49">
        <f t="shared" si="21"/>
        <v>10.764091673303247</v>
      </c>
      <c r="Y39" s="77">
        <f t="shared" si="21"/>
        <v>10.582092077803184</v>
      </c>
      <c r="Z39" s="77">
        <f t="shared" si="21"/>
        <v>10.586289720956106</v>
      </c>
      <c r="AA39" s="83">
        <f>AA38-W41</f>
        <v>48932</v>
      </c>
    </row>
    <row r="40" spans="1:27" s="84" customFormat="1">
      <c r="A40" s="72"/>
      <c r="D40" s="85"/>
      <c r="G40" s="133"/>
      <c r="H40" s="134"/>
      <c r="J40" s="85"/>
      <c r="L40" s="85"/>
      <c r="M40" s="85"/>
      <c r="O40" s="85"/>
      <c r="P40" s="85"/>
      <c r="S40" s="85"/>
      <c r="W40" s="98"/>
      <c r="Y40" s="98"/>
      <c r="Z40" s="98"/>
      <c r="AA40" s="98"/>
    </row>
    <row r="41" spans="1:27">
      <c r="A41" s="40" t="s">
        <v>51</v>
      </c>
      <c r="C41" s="86"/>
      <c r="D41" s="46"/>
      <c r="L41" s="46"/>
      <c r="S41" s="46"/>
      <c r="Z41" s="95"/>
      <c r="AA41" s="95"/>
    </row>
    <row r="42" spans="1:27" s="72" customFormat="1">
      <c r="A42" s="48" t="s">
        <v>52</v>
      </c>
      <c r="B42" s="72">
        <v>303355</v>
      </c>
      <c r="C42" s="70">
        <v>291800</v>
      </c>
      <c r="D42" s="51">
        <v>302861</v>
      </c>
      <c r="E42" s="51">
        <v>311220</v>
      </c>
      <c r="F42" s="51">
        <v>313120</v>
      </c>
      <c r="G42" s="51">
        <v>313439</v>
      </c>
      <c r="H42" s="51">
        <v>326050</v>
      </c>
      <c r="I42" s="87">
        <v>332996</v>
      </c>
      <c r="J42" s="51">
        <v>329931</v>
      </c>
      <c r="K42" s="51">
        <v>332724</v>
      </c>
      <c r="L42" s="51">
        <v>332020</v>
      </c>
      <c r="M42" s="51">
        <v>327681</v>
      </c>
      <c r="N42" s="51">
        <v>328487</v>
      </c>
      <c r="O42" s="51">
        <v>323072</v>
      </c>
      <c r="P42" s="51">
        <v>321590</v>
      </c>
      <c r="Q42" s="51">
        <v>318798</v>
      </c>
      <c r="R42" s="51">
        <v>328444</v>
      </c>
      <c r="S42" s="51">
        <v>323903</v>
      </c>
      <c r="T42" s="51">
        <v>330990</v>
      </c>
      <c r="U42" s="51">
        <v>344461</v>
      </c>
      <c r="V42" s="53">
        <v>350844</v>
      </c>
      <c r="W42" s="96">
        <v>349155</v>
      </c>
      <c r="X42" s="72">
        <v>348715</v>
      </c>
      <c r="Y42" s="96">
        <v>347099</v>
      </c>
      <c r="Z42" s="96">
        <v>355394</v>
      </c>
      <c r="AA42" s="96">
        <v>354107</v>
      </c>
    </row>
    <row r="43" spans="1:27" s="72" customFormat="1">
      <c r="A43" s="48" t="s">
        <v>35</v>
      </c>
      <c r="B43" s="49" t="e">
        <f>(B42/#REF!)*100-100</f>
        <v>#REF!</v>
      </c>
      <c r="C43" s="50">
        <f t="shared" ref="C43:AA43" si="22">(C42/B42)*100-100</f>
        <v>-3.8090685830132998</v>
      </c>
      <c r="D43" s="50">
        <f t="shared" si="22"/>
        <v>3.7906100068540098</v>
      </c>
      <c r="E43" s="50">
        <f t="shared" si="22"/>
        <v>2.7600120187148462</v>
      </c>
      <c r="F43" s="50">
        <f t="shared" si="22"/>
        <v>0.61050061050060833</v>
      </c>
      <c r="G43" s="49">
        <f t="shared" si="22"/>
        <v>0.10187787429738648</v>
      </c>
      <c r="H43" s="49">
        <f t="shared" si="22"/>
        <v>4.0234303963450486</v>
      </c>
      <c r="I43" s="49">
        <f t="shared" si="22"/>
        <v>2.1303481061187028</v>
      </c>
      <c r="J43" s="49">
        <f t="shared" si="22"/>
        <v>-0.92043147665437175</v>
      </c>
      <c r="K43" s="49">
        <f t="shared" si="22"/>
        <v>0.84654064031570897</v>
      </c>
      <c r="L43" s="49">
        <f t="shared" si="22"/>
        <v>-0.21158678063500247</v>
      </c>
      <c r="M43" s="49">
        <f t="shared" si="22"/>
        <v>-1.3068489850009115</v>
      </c>
      <c r="N43" s="49">
        <f t="shared" si="22"/>
        <v>0.24597092904379281</v>
      </c>
      <c r="O43" s="49">
        <f t="shared" si="22"/>
        <v>-1.6484670626234816</v>
      </c>
      <c r="P43" s="49">
        <f t="shared" si="22"/>
        <v>-0.45872127575276522</v>
      </c>
      <c r="Q43" s="49">
        <f t="shared" si="22"/>
        <v>-0.86818619981964673</v>
      </c>
      <c r="R43" s="49">
        <f t="shared" si="22"/>
        <v>3.0257404375184223</v>
      </c>
      <c r="S43" s="49">
        <f t="shared" si="22"/>
        <v>-1.3825796787275806</v>
      </c>
      <c r="T43" s="49">
        <f t="shared" si="22"/>
        <v>2.1880007286132042</v>
      </c>
      <c r="U43" s="49">
        <f t="shared" si="22"/>
        <v>4.0699114776881373</v>
      </c>
      <c r="V43" s="49">
        <f t="shared" si="22"/>
        <v>1.8530399667886996</v>
      </c>
      <c r="W43" s="49">
        <f t="shared" si="22"/>
        <v>-0.48141054143722783</v>
      </c>
      <c r="X43" s="49">
        <f t="shared" si="22"/>
        <v>-0.126018530452086</v>
      </c>
      <c r="Y43" s="77">
        <f t="shared" si="22"/>
        <v>-0.46341568329437166</v>
      </c>
      <c r="Z43" s="77">
        <f t="shared" si="22"/>
        <v>2.3898080950967966</v>
      </c>
      <c r="AA43" s="77">
        <f t="shared" si="22"/>
        <v>-0.36213329431559771</v>
      </c>
    </row>
    <row r="44" spans="1:27" s="72" customFormat="1">
      <c r="A44" s="48" t="s">
        <v>113</v>
      </c>
      <c r="B44" s="53">
        <v>46337</v>
      </c>
      <c r="C44" s="70">
        <v>48066</v>
      </c>
      <c r="D44" s="51">
        <v>49725</v>
      </c>
      <c r="E44" s="51">
        <v>46716</v>
      </c>
      <c r="F44" s="51">
        <v>42481</v>
      </c>
      <c r="G44" s="53">
        <v>43767</v>
      </c>
      <c r="H44" s="51">
        <v>45990</v>
      </c>
      <c r="I44" s="51">
        <v>45209</v>
      </c>
      <c r="J44" s="51">
        <v>46566</v>
      </c>
      <c r="K44" s="51">
        <v>45378</v>
      </c>
      <c r="L44" s="51">
        <v>52705</v>
      </c>
      <c r="M44" s="51">
        <v>52755</v>
      </c>
      <c r="N44" s="51">
        <v>54149</v>
      </c>
      <c r="O44" s="51">
        <v>47353</v>
      </c>
      <c r="P44" s="51">
        <v>51892</v>
      </c>
      <c r="Q44" s="51">
        <v>51167</v>
      </c>
      <c r="R44" s="51">
        <v>48246</v>
      </c>
      <c r="S44" s="51">
        <v>43253</v>
      </c>
      <c r="T44" s="51">
        <v>46092</v>
      </c>
      <c r="U44" s="51">
        <v>49475</v>
      </c>
      <c r="V44" s="53">
        <v>47177</v>
      </c>
      <c r="W44" s="96">
        <v>47601</v>
      </c>
      <c r="X44" s="72">
        <v>48311</v>
      </c>
      <c r="Y44" s="96">
        <v>53607</v>
      </c>
      <c r="Z44" s="96">
        <v>51700</v>
      </c>
      <c r="AA44" s="96">
        <v>50633</v>
      </c>
    </row>
    <row r="45" spans="1:27" s="72" customFormat="1">
      <c r="A45" s="48" t="s">
        <v>35</v>
      </c>
      <c r="B45" s="49" t="e">
        <f>(B44/#REF!)*100-100</f>
        <v>#REF!</v>
      </c>
      <c r="C45" s="50">
        <f>(C44/B44)*100-100</f>
        <v>3.7313593888253394</v>
      </c>
      <c r="D45" s="50">
        <f>(D44/C44)*100-100</f>
        <v>3.4515041817500816</v>
      </c>
      <c r="E45" s="50">
        <f>(E44/D44)*100-100</f>
        <v>-6.051282051282044</v>
      </c>
      <c r="F45" s="50">
        <f>(F44/E44)*100-100</f>
        <v>-9.065416559636958</v>
      </c>
      <c r="G45" s="49">
        <f t="shared" ref="G45:AA45" si="23">(G44/F44)*100-100</f>
        <v>3.0272357053741814</v>
      </c>
      <c r="H45" s="49">
        <f t="shared" si="23"/>
        <v>5.079169237096437</v>
      </c>
      <c r="I45" s="49">
        <f t="shared" si="23"/>
        <v>-1.6981952598390961</v>
      </c>
      <c r="J45" s="49">
        <f t="shared" si="23"/>
        <v>3.0016147227321994</v>
      </c>
      <c r="K45" s="49">
        <f t="shared" si="23"/>
        <v>-2.5512176265945214</v>
      </c>
      <c r="L45" s="49">
        <f t="shared" si="23"/>
        <v>16.146590859006565</v>
      </c>
      <c r="M45" s="49">
        <f t="shared" si="23"/>
        <v>9.4867659614834565E-2</v>
      </c>
      <c r="N45" s="49">
        <f t="shared" si="23"/>
        <v>2.6424035636432421</v>
      </c>
      <c r="O45" s="49">
        <f t="shared" si="23"/>
        <v>-12.550554950229923</v>
      </c>
      <c r="P45" s="49">
        <f t="shared" si="23"/>
        <v>9.5854539311131219</v>
      </c>
      <c r="Q45" s="49">
        <f t="shared" si="23"/>
        <v>-1.3971325059739428</v>
      </c>
      <c r="R45" s="49">
        <f t="shared" si="23"/>
        <v>-5.7087575976703704</v>
      </c>
      <c r="S45" s="49">
        <f t="shared" si="23"/>
        <v>-10.349044480371433</v>
      </c>
      <c r="T45" s="49">
        <f t="shared" si="23"/>
        <v>6.5637065637065746</v>
      </c>
      <c r="U45" s="49">
        <f t="shared" si="23"/>
        <v>7.339668489108746</v>
      </c>
      <c r="V45" s="49">
        <f t="shared" si="23"/>
        <v>-4.6447700859019676</v>
      </c>
      <c r="W45" s="49">
        <f t="shared" si="23"/>
        <v>0.89874303156199176</v>
      </c>
      <c r="X45" s="49">
        <f t="shared" si="23"/>
        <v>1.4915653032499421</v>
      </c>
      <c r="Y45" s="77">
        <f t="shared" si="23"/>
        <v>10.962306721036612</v>
      </c>
      <c r="Z45" s="77">
        <f t="shared" si="23"/>
        <v>-3.5573712388307541</v>
      </c>
      <c r="AA45" s="77">
        <f t="shared" si="23"/>
        <v>-2.0638297872340416</v>
      </c>
    </row>
    <row r="46" spans="1:27" s="72" customFormat="1">
      <c r="A46" s="48" t="s">
        <v>112</v>
      </c>
      <c r="B46" s="88">
        <v>24959</v>
      </c>
      <c r="C46" s="70">
        <v>26595</v>
      </c>
      <c r="D46" s="51">
        <v>28123</v>
      </c>
      <c r="E46" s="51">
        <v>28473</v>
      </c>
      <c r="F46" s="51">
        <v>29310</v>
      </c>
      <c r="G46" s="53">
        <v>28892</v>
      </c>
      <c r="H46" s="51">
        <v>30262</v>
      </c>
      <c r="I46" s="51">
        <v>29524</v>
      </c>
      <c r="J46" s="51">
        <v>30885</v>
      </c>
      <c r="K46" s="51">
        <v>31016</v>
      </c>
      <c r="L46" s="51">
        <v>33650</v>
      </c>
      <c r="M46" s="51">
        <v>36681</v>
      </c>
      <c r="N46" s="51">
        <v>38667</v>
      </c>
      <c r="O46" s="51">
        <v>46632</v>
      </c>
      <c r="P46" s="51">
        <v>44533</v>
      </c>
      <c r="Q46" s="51">
        <v>44955</v>
      </c>
      <c r="R46" s="51">
        <v>42734</v>
      </c>
      <c r="S46" s="51">
        <v>47512</v>
      </c>
      <c r="T46" s="51">
        <v>50218</v>
      </c>
      <c r="U46" s="51">
        <v>47023</v>
      </c>
      <c r="V46" s="73">
        <v>45916</v>
      </c>
      <c r="W46" s="96">
        <v>46571</v>
      </c>
      <c r="X46" s="72">
        <v>52455</v>
      </c>
      <c r="Y46" s="96">
        <v>52919</v>
      </c>
      <c r="Z46" s="96">
        <v>48634</v>
      </c>
      <c r="AA46" s="96">
        <v>54095</v>
      </c>
    </row>
    <row r="47" spans="1:27" s="72" customFormat="1">
      <c r="A47" s="48" t="s">
        <v>35</v>
      </c>
      <c r="B47" s="49" t="e">
        <f>(B46/#REF!)*100-100</f>
        <v>#REF!</v>
      </c>
      <c r="C47" s="49">
        <f>(C46/B46)*100-100</f>
        <v>6.5547497896550198</v>
      </c>
      <c r="D47" s="49">
        <f t="shared" ref="D47:AA47" si="24">(D46/C46)*100-100</f>
        <v>5.7454408723444317</v>
      </c>
      <c r="E47" s="49">
        <f t="shared" si="24"/>
        <v>1.244532944564952</v>
      </c>
      <c r="F47" s="49">
        <f t="shared" si="24"/>
        <v>2.9396270150669181</v>
      </c>
      <c r="G47" s="49">
        <f t="shared" si="24"/>
        <v>-1.4261344251108881</v>
      </c>
      <c r="H47" s="49">
        <f t="shared" si="24"/>
        <v>4.7417970372421365</v>
      </c>
      <c r="I47" s="49">
        <f t="shared" si="24"/>
        <v>-2.4387020025114055</v>
      </c>
      <c r="J47" s="49">
        <f t="shared" si="24"/>
        <v>4.6098089689743773</v>
      </c>
      <c r="K47" s="49">
        <f t="shared" si="24"/>
        <v>0.42415412012304898</v>
      </c>
      <c r="L47" s="49">
        <f t="shared" si="24"/>
        <v>8.4923910239876221</v>
      </c>
      <c r="M47" s="49">
        <f t="shared" si="24"/>
        <v>9.0074294205052041</v>
      </c>
      <c r="N47" s="49">
        <f t="shared" si="24"/>
        <v>5.414247157929168</v>
      </c>
      <c r="O47" s="49">
        <f t="shared" si="24"/>
        <v>20.598960353790048</v>
      </c>
      <c r="P47" s="49">
        <f t="shared" si="24"/>
        <v>-4.5012008920912763</v>
      </c>
      <c r="Q47" s="49">
        <f t="shared" si="24"/>
        <v>0.94761188332248025</v>
      </c>
      <c r="R47" s="49">
        <f t="shared" si="24"/>
        <v>-4.9404960516071554</v>
      </c>
      <c r="S47" s="49">
        <f t="shared" si="24"/>
        <v>11.180792811344588</v>
      </c>
      <c r="T47" s="49">
        <f t="shared" si="24"/>
        <v>5.6954032665431811</v>
      </c>
      <c r="U47" s="49">
        <f t="shared" si="24"/>
        <v>-6.3622605440280466</v>
      </c>
      <c r="V47" s="49">
        <f t="shared" si="24"/>
        <v>-2.3541671097122645</v>
      </c>
      <c r="W47" s="49">
        <f t="shared" si="24"/>
        <v>1.4265179893719022</v>
      </c>
      <c r="X47" s="49">
        <f t="shared" si="24"/>
        <v>12.634472096368981</v>
      </c>
      <c r="Y47" s="77">
        <f t="shared" si="24"/>
        <v>0.88456772471643319</v>
      </c>
      <c r="Z47" s="77">
        <f t="shared" si="24"/>
        <v>-8.0972807498252024</v>
      </c>
      <c r="AA47" s="77">
        <f t="shared" si="24"/>
        <v>11.228769996298894</v>
      </c>
    </row>
    <row r="48" spans="1:27" s="72" customForma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7"/>
      <c r="Y48" s="96"/>
      <c r="AA48" s="47"/>
    </row>
    <row r="49" spans="1:27">
      <c r="A49" s="89" t="s">
        <v>31</v>
      </c>
      <c r="B49" s="90" t="s">
        <v>83</v>
      </c>
      <c r="C49" s="90" t="s">
        <v>107</v>
      </c>
      <c r="D49" s="90" t="s">
        <v>84</v>
      </c>
      <c r="E49" s="90" t="s">
        <v>85</v>
      </c>
      <c r="F49" s="90" t="s">
        <v>86</v>
      </c>
      <c r="G49" s="90" t="s">
        <v>87</v>
      </c>
      <c r="H49" s="90" t="s">
        <v>88</v>
      </c>
      <c r="I49" s="90" t="s">
        <v>89</v>
      </c>
      <c r="J49" s="90" t="s">
        <v>90</v>
      </c>
      <c r="K49" s="90" t="s">
        <v>91</v>
      </c>
      <c r="L49" s="38" t="s">
        <v>92</v>
      </c>
      <c r="M49" s="38" t="s">
        <v>93</v>
      </c>
      <c r="N49" s="38" t="s">
        <v>94</v>
      </c>
      <c r="O49" s="38" t="s">
        <v>95</v>
      </c>
      <c r="P49" s="38" t="s">
        <v>96</v>
      </c>
      <c r="Q49" s="38" t="s">
        <v>97</v>
      </c>
      <c r="R49" s="38" t="s">
        <v>98</v>
      </c>
      <c r="S49" s="38" t="s">
        <v>99</v>
      </c>
      <c r="T49" s="38" t="s">
        <v>100</v>
      </c>
      <c r="U49" s="38" t="s">
        <v>101</v>
      </c>
      <c r="V49" s="38" t="s">
        <v>102</v>
      </c>
      <c r="W49" s="94" t="s">
        <v>103</v>
      </c>
      <c r="X49" s="38" t="s">
        <v>104</v>
      </c>
      <c r="Y49" s="94" t="s">
        <v>105</v>
      </c>
      <c r="Z49" s="38" t="s">
        <v>106</v>
      </c>
      <c r="AA49" s="38" t="s">
        <v>133</v>
      </c>
    </row>
    <row r="50" spans="1:27">
      <c r="A50" s="40" t="s">
        <v>78</v>
      </c>
      <c r="D50" s="46"/>
      <c r="F50" s="46"/>
      <c r="L50" s="46"/>
      <c r="R50" s="46"/>
      <c r="S50" s="123">
        <f>AVERAGE(S51:U51)</f>
        <v>2.3333333333333335</v>
      </c>
    </row>
    <row r="51" spans="1:27">
      <c r="A51" s="47" t="s">
        <v>55</v>
      </c>
      <c r="B51" s="46">
        <v>1.2</v>
      </c>
      <c r="C51" s="51">
        <v>1.1000000000000001</v>
      </c>
      <c r="D51" s="46">
        <v>0.8</v>
      </c>
      <c r="E51" s="46">
        <v>1.4</v>
      </c>
      <c r="F51" s="52">
        <v>1</v>
      </c>
      <c r="G51" s="46">
        <v>1</v>
      </c>
      <c r="H51" s="46">
        <v>1.4</v>
      </c>
      <c r="I51" s="46">
        <v>2.1</v>
      </c>
      <c r="J51" s="52">
        <v>1</v>
      </c>
      <c r="K51" s="52">
        <v>2</v>
      </c>
      <c r="L51" s="46">
        <v>1.7</v>
      </c>
      <c r="M51" s="52">
        <v>2</v>
      </c>
      <c r="N51" s="46">
        <v>1.3</v>
      </c>
      <c r="O51" s="46">
        <v>2</v>
      </c>
      <c r="P51" s="46">
        <v>1.2</v>
      </c>
      <c r="Q51" s="46">
        <v>1.7</v>
      </c>
      <c r="R51" s="51">
        <v>1.3</v>
      </c>
      <c r="S51" s="46">
        <v>2</v>
      </c>
      <c r="T51" s="46">
        <v>2.6</v>
      </c>
      <c r="U51" s="46">
        <v>2.4</v>
      </c>
      <c r="V51" s="46">
        <v>2.4</v>
      </c>
      <c r="W51" s="95">
        <v>3.2</v>
      </c>
      <c r="X51" s="95">
        <v>2.7</v>
      </c>
      <c r="Y51" s="95">
        <v>2.2000000000000002</v>
      </c>
      <c r="Z51" s="47">
        <v>1.9</v>
      </c>
      <c r="AA51" s="95">
        <v>2.8</v>
      </c>
    </row>
    <row r="52" spans="1:27">
      <c r="A52" s="47" t="s">
        <v>56</v>
      </c>
      <c r="B52" s="46">
        <v>13.1</v>
      </c>
      <c r="C52" s="49">
        <f>C57</f>
        <v>13.5</v>
      </c>
      <c r="D52" s="49">
        <f t="shared" ref="D52:W52" si="25">D57</f>
        <v>10.6</v>
      </c>
      <c r="E52" s="49">
        <f t="shared" si="25"/>
        <v>10</v>
      </c>
      <c r="F52" s="49">
        <f t="shared" si="25"/>
        <v>10.1</v>
      </c>
      <c r="G52" s="49">
        <f t="shared" si="25"/>
        <v>10.7</v>
      </c>
      <c r="H52" s="49">
        <f t="shared" si="25"/>
        <v>7.3</v>
      </c>
      <c r="I52" s="49">
        <f t="shared" si="25"/>
        <v>7.8</v>
      </c>
      <c r="J52" s="49">
        <f t="shared" si="25"/>
        <v>7.6</v>
      </c>
      <c r="K52" s="49">
        <f t="shared" si="25"/>
        <v>8.8000000000000007</v>
      </c>
      <c r="L52" s="49">
        <f t="shared" si="25"/>
        <v>6.5</v>
      </c>
      <c r="M52" s="49">
        <f t="shared" si="25"/>
        <v>6.7</v>
      </c>
      <c r="N52" s="49">
        <f t="shared" si="25"/>
        <v>6.3</v>
      </c>
      <c r="O52" s="49">
        <f t="shared" si="25"/>
        <v>7.3</v>
      </c>
      <c r="P52" s="49">
        <f t="shared" si="25"/>
        <v>6.8</v>
      </c>
      <c r="Q52" s="49">
        <f t="shared" si="25"/>
        <v>8.1999999999999993</v>
      </c>
      <c r="R52" s="49">
        <f t="shared" si="25"/>
        <v>8</v>
      </c>
      <c r="S52" s="49">
        <f t="shared" si="25"/>
        <v>8.6</v>
      </c>
      <c r="T52" s="49">
        <f t="shared" si="25"/>
        <v>8.4</v>
      </c>
      <c r="U52" s="49">
        <f t="shared" si="25"/>
        <v>6.6</v>
      </c>
      <c r="V52" s="49">
        <f t="shared" si="25"/>
        <v>6.3</v>
      </c>
      <c r="W52" s="49">
        <f t="shared" si="25"/>
        <v>6.6</v>
      </c>
      <c r="X52" s="77">
        <v>6.8</v>
      </c>
      <c r="Y52" s="95">
        <v>6.8</v>
      </c>
      <c r="Z52" s="47">
        <v>6.9</v>
      </c>
      <c r="AA52" s="95">
        <v>6.8</v>
      </c>
    </row>
    <row r="53" spans="1:27">
      <c r="A53" s="47" t="s">
        <v>57</v>
      </c>
      <c r="B53" s="46" t="s">
        <v>1</v>
      </c>
      <c r="C53" s="51" t="s">
        <v>2</v>
      </c>
      <c r="D53" s="46" t="s">
        <v>6</v>
      </c>
      <c r="E53" s="46" t="s">
        <v>7</v>
      </c>
      <c r="F53" s="46" t="s">
        <v>8</v>
      </c>
      <c r="G53" s="46" t="s">
        <v>9</v>
      </c>
      <c r="H53" s="46" t="s">
        <v>10</v>
      </c>
      <c r="I53" s="46" t="s">
        <v>11</v>
      </c>
      <c r="J53" s="46" t="s">
        <v>12</v>
      </c>
      <c r="K53" s="46" t="s">
        <v>13</v>
      </c>
      <c r="L53" s="46" t="s">
        <v>14</v>
      </c>
      <c r="M53" s="46" t="s">
        <v>15</v>
      </c>
      <c r="N53" s="46" t="s">
        <v>16</v>
      </c>
      <c r="O53" s="46" t="s">
        <v>17</v>
      </c>
      <c r="P53" s="46" t="s">
        <v>18</v>
      </c>
      <c r="Q53" s="46" t="s">
        <v>19</v>
      </c>
      <c r="R53" s="51" t="s">
        <v>20</v>
      </c>
      <c r="S53" s="46" t="s">
        <v>21</v>
      </c>
      <c r="T53" s="46" t="s">
        <v>23</v>
      </c>
      <c r="U53" s="46" t="s">
        <v>24</v>
      </c>
      <c r="V53" s="46" t="s">
        <v>25</v>
      </c>
      <c r="W53" s="95" t="s">
        <v>26</v>
      </c>
      <c r="X53" s="95" t="s">
        <v>121</v>
      </c>
      <c r="Y53" s="95" t="s">
        <v>126</v>
      </c>
      <c r="Z53" s="95" t="s">
        <v>130</v>
      </c>
      <c r="AA53" s="95" t="s">
        <v>132</v>
      </c>
    </row>
    <row r="54" spans="1:27">
      <c r="R54" s="46"/>
    </row>
    <row r="55" spans="1:27" s="89" customFormat="1">
      <c r="A55" s="89" t="s">
        <v>81</v>
      </c>
      <c r="Y55" s="119"/>
    </row>
    <row r="56" spans="1:27">
      <c r="A56" s="40" t="s">
        <v>58</v>
      </c>
      <c r="B56" s="53">
        <v>55516</v>
      </c>
      <c r="C56" s="53">
        <v>57339</v>
      </c>
      <c r="D56" s="53">
        <v>45227</v>
      </c>
      <c r="E56" s="53">
        <v>42720</v>
      </c>
      <c r="F56" s="53">
        <v>43380</v>
      </c>
      <c r="G56" s="53">
        <v>46468</v>
      </c>
      <c r="H56" s="53">
        <v>31888</v>
      </c>
      <c r="I56" s="53">
        <v>34728</v>
      </c>
      <c r="J56" s="53">
        <v>33383</v>
      </c>
      <c r="K56" s="53">
        <v>39252</v>
      </c>
      <c r="L56" s="53">
        <v>28989</v>
      </c>
      <c r="M56" s="53">
        <v>30088</v>
      </c>
      <c r="N56" s="53">
        <v>28481</v>
      </c>
      <c r="O56" s="53">
        <v>32803</v>
      </c>
      <c r="P56" s="53">
        <v>30451</v>
      </c>
      <c r="Q56" s="53">
        <v>37234</v>
      </c>
      <c r="R56" s="46">
        <v>36677</v>
      </c>
      <c r="S56" s="46">
        <v>38970</v>
      </c>
      <c r="T56" s="46">
        <v>39224</v>
      </c>
      <c r="U56" s="46">
        <v>31355</v>
      </c>
      <c r="V56" s="46">
        <v>29600</v>
      </c>
      <c r="W56" s="95">
        <v>31305</v>
      </c>
      <c r="X56" s="47">
        <v>32903</v>
      </c>
      <c r="Y56" s="95">
        <v>32868</v>
      </c>
      <c r="Z56" s="47">
        <v>33922</v>
      </c>
      <c r="AA56" s="95">
        <v>33394</v>
      </c>
    </row>
    <row r="57" spans="1:27">
      <c r="A57" s="47" t="s">
        <v>59</v>
      </c>
      <c r="B57" s="49">
        <v>12.9</v>
      </c>
      <c r="C57" s="49">
        <v>13.5</v>
      </c>
      <c r="D57" s="49">
        <v>10.6</v>
      </c>
      <c r="E57" s="49">
        <v>10</v>
      </c>
      <c r="F57" s="49">
        <v>10.1</v>
      </c>
      <c r="G57" s="49">
        <v>10.7</v>
      </c>
      <c r="H57" s="49">
        <v>7.3</v>
      </c>
      <c r="I57" s="49">
        <v>7.8</v>
      </c>
      <c r="J57" s="49">
        <v>7.6</v>
      </c>
      <c r="K57" s="49">
        <v>8.8000000000000007</v>
      </c>
      <c r="L57" s="49">
        <v>6.5</v>
      </c>
      <c r="M57" s="49">
        <v>6.7</v>
      </c>
      <c r="N57" s="49">
        <v>6.3</v>
      </c>
      <c r="O57" s="49">
        <v>7.3</v>
      </c>
      <c r="P57" s="49">
        <v>6.8</v>
      </c>
      <c r="Q57" s="49">
        <v>8.1999999999999993</v>
      </c>
      <c r="R57" s="52">
        <v>8</v>
      </c>
      <c r="S57" s="46">
        <v>8.6</v>
      </c>
      <c r="T57" s="46">
        <v>8.4</v>
      </c>
      <c r="U57" s="46">
        <v>6.6</v>
      </c>
      <c r="V57" s="46">
        <v>6.3</v>
      </c>
      <c r="W57" s="95">
        <v>6.6</v>
      </c>
      <c r="X57" s="47">
        <v>6.8</v>
      </c>
      <c r="Y57" s="118">
        <f>Y56/Y2*100</f>
        <v>6.7561234306011198</v>
      </c>
      <c r="Z57" s="47">
        <v>6.9</v>
      </c>
      <c r="AA57" s="130">
        <v>6.8</v>
      </c>
    </row>
    <row r="58" spans="1:27">
      <c r="A58" s="47" t="s">
        <v>60</v>
      </c>
      <c r="B58" s="49">
        <v>29.8</v>
      </c>
      <c r="C58" s="49">
        <v>26.7</v>
      </c>
      <c r="D58" s="49">
        <v>25.3</v>
      </c>
      <c r="E58" s="49">
        <v>24</v>
      </c>
      <c r="F58" s="49">
        <v>22.9</v>
      </c>
      <c r="G58" s="49">
        <v>25.3</v>
      </c>
      <c r="H58" s="49">
        <v>17.899999999999999</v>
      </c>
      <c r="I58" s="49">
        <v>17</v>
      </c>
      <c r="J58" s="49">
        <v>20.6</v>
      </c>
      <c r="K58" s="49">
        <v>19.8</v>
      </c>
      <c r="L58" s="49">
        <v>14.9</v>
      </c>
      <c r="M58" s="49">
        <v>15.6</v>
      </c>
      <c r="N58" s="49">
        <v>16</v>
      </c>
      <c r="O58" s="49">
        <v>14.5</v>
      </c>
      <c r="P58" s="49">
        <v>17.8</v>
      </c>
      <c r="Q58" s="49">
        <v>20.399999999999999</v>
      </c>
      <c r="R58" s="46">
        <v>19.899999999999999</v>
      </c>
      <c r="S58" s="46">
        <v>19.5</v>
      </c>
      <c r="T58" s="46">
        <v>17</v>
      </c>
      <c r="U58" s="46">
        <v>14.5</v>
      </c>
      <c r="V58" s="46">
        <v>17.399999999999999</v>
      </c>
      <c r="W58" s="95">
        <v>17.7</v>
      </c>
      <c r="X58" s="47">
        <v>17.600000000000001</v>
      </c>
      <c r="Y58" s="95">
        <v>19.899999999999999</v>
      </c>
      <c r="Z58" s="47">
        <v>19.2</v>
      </c>
      <c r="AA58" s="95">
        <v>16</v>
      </c>
    </row>
    <row r="59" spans="1:27">
      <c r="A59" s="40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49"/>
      <c r="P59" s="53"/>
      <c r="Q59" s="53"/>
      <c r="R59" s="46"/>
      <c r="S59" s="47">
        <f>AVERAGE(S56:U56)</f>
        <v>36516.333333333336</v>
      </c>
      <c r="T59" s="46">
        <f>AVERAGE(S2:U2)</f>
        <v>464159</v>
      </c>
      <c r="U59" s="123">
        <f>S59/T59*100</f>
        <v>7.867203551656508</v>
      </c>
      <c r="Y59" s="118"/>
    </row>
    <row r="60" spans="1:27">
      <c r="A60" s="47" t="s">
        <v>52</v>
      </c>
      <c r="B60" s="53">
        <v>44793</v>
      </c>
      <c r="C60" s="53">
        <v>45192</v>
      </c>
      <c r="D60" s="53">
        <v>37765</v>
      </c>
      <c r="E60" s="53">
        <v>35270</v>
      </c>
      <c r="F60" s="53">
        <v>35237</v>
      </c>
      <c r="G60" s="53">
        <v>38508</v>
      </c>
      <c r="H60" s="53">
        <v>26093</v>
      </c>
      <c r="I60" s="53">
        <v>28396</v>
      </c>
      <c r="J60" s="53">
        <v>26191</v>
      </c>
      <c r="K60" s="53">
        <v>32245</v>
      </c>
      <c r="L60" s="53">
        <v>23339</v>
      </c>
      <c r="M60" s="53">
        <v>25698</v>
      </c>
      <c r="N60" s="53">
        <v>23224</v>
      </c>
      <c r="O60" s="53">
        <v>24841</v>
      </c>
      <c r="P60" s="53">
        <v>22209</v>
      </c>
      <c r="Q60" s="53">
        <v>28948</v>
      </c>
      <c r="R60" s="46">
        <v>25049</v>
      </c>
      <c r="S60" s="46">
        <v>26569</v>
      </c>
      <c r="T60" s="46">
        <v>26954</v>
      </c>
      <c r="U60" s="46">
        <v>23517</v>
      </c>
      <c r="V60" s="46">
        <v>21489</v>
      </c>
      <c r="W60" s="95">
        <v>22908</v>
      </c>
      <c r="X60" s="47">
        <v>22638</v>
      </c>
      <c r="Y60" s="95">
        <v>24227</v>
      </c>
      <c r="Z60" s="47">
        <v>23470</v>
      </c>
      <c r="AA60" s="95">
        <v>22949</v>
      </c>
    </row>
    <row r="61" spans="1:27">
      <c r="A61" s="47" t="s">
        <v>53</v>
      </c>
      <c r="B61" s="53">
        <v>7883</v>
      </c>
      <c r="C61" s="53">
        <v>8444</v>
      </c>
      <c r="D61" s="53">
        <v>4420</v>
      </c>
      <c r="E61" s="53">
        <v>4253</v>
      </c>
      <c r="F61" s="53">
        <v>4789</v>
      </c>
      <c r="G61" s="53">
        <v>5714</v>
      </c>
      <c r="H61" s="53">
        <v>4186</v>
      </c>
      <c r="I61" s="53">
        <v>3628</v>
      </c>
      <c r="J61" s="53">
        <v>4707</v>
      </c>
      <c r="K61" s="53">
        <v>4798</v>
      </c>
      <c r="L61" s="53">
        <v>3247</v>
      </c>
      <c r="M61" s="53">
        <v>2507</v>
      </c>
      <c r="N61" s="53">
        <v>3393</v>
      </c>
      <c r="O61" s="53">
        <v>5294</v>
      </c>
      <c r="P61" s="53">
        <v>4922</v>
      </c>
      <c r="Q61" s="53">
        <v>4440</v>
      </c>
      <c r="R61" s="46">
        <v>5243</v>
      </c>
      <c r="S61" s="46">
        <v>5413</v>
      </c>
      <c r="T61" s="46">
        <v>5246</v>
      </c>
      <c r="U61" s="46">
        <v>3660</v>
      </c>
      <c r="V61" s="46">
        <v>3078</v>
      </c>
      <c r="W61" s="95">
        <v>2829</v>
      </c>
      <c r="X61" s="47">
        <v>2913</v>
      </c>
      <c r="Y61" s="95">
        <v>2409</v>
      </c>
      <c r="Z61" s="47">
        <v>3978</v>
      </c>
      <c r="AA61" s="95">
        <v>3127</v>
      </c>
    </row>
    <row r="62" spans="1:27">
      <c r="A62" s="47" t="s">
        <v>54</v>
      </c>
      <c r="B62" s="53">
        <v>2841</v>
      </c>
      <c r="C62" s="53">
        <v>3703</v>
      </c>
      <c r="D62" s="53">
        <v>3042</v>
      </c>
      <c r="E62" s="53">
        <v>3197</v>
      </c>
      <c r="F62" s="53">
        <v>3355</v>
      </c>
      <c r="G62" s="53">
        <v>2246</v>
      </c>
      <c r="H62" s="53">
        <v>1609</v>
      </c>
      <c r="I62" s="53">
        <v>2704</v>
      </c>
      <c r="J62" s="53">
        <v>2485</v>
      </c>
      <c r="K62" s="53">
        <v>2209</v>
      </c>
      <c r="L62" s="53">
        <v>2403</v>
      </c>
      <c r="M62" s="53">
        <v>1883</v>
      </c>
      <c r="N62" s="53">
        <v>1864</v>
      </c>
      <c r="O62" s="53">
        <v>2669</v>
      </c>
      <c r="P62" s="53">
        <v>3320</v>
      </c>
      <c r="Q62" s="53">
        <v>3845</v>
      </c>
      <c r="R62" s="46">
        <v>6385</v>
      </c>
      <c r="S62" s="46">
        <v>6988</v>
      </c>
      <c r="T62" s="46">
        <v>7024</v>
      </c>
      <c r="U62" s="46">
        <v>4178</v>
      </c>
      <c r="V62" s="46">
        <v>5033</v>
      </c>
      <c r="W62" s="95">
        <v>5568</v>
      </c>
      <c r="X62" s="47">
        <v>7352</v>
      </c>
      <c r="Y62" s="95">
        <v>6232</v>
      </c>
      <c r="Z62" s="47">
        <v>6474</v>
      </c>
      <c r="AA62" s="95">
        <v>7318</v>
      </c>
    </row>
    <row r="63" spans="1:27">
      <c r="A63" s="40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46"/>
      <c r="U63" s="46"/>
      <c r="Z63" s="95"/>
      <c r="AA63" s="95"/>
    </row>
    <row r="64" spans="1:27">
      <c r="A64" s="47" t="s">
        <v>52</v>
      </c>
      <c r="B64" s="49">
        <v>-3.6833956908785979</v>
      </c>
      <c r="C64" s="49">
        <v>1.1050833835643914</v>
      </c>
      <c r="D64" s="49">
        <v>-17.075163398692808</v>
      </c>
      <c r="E64" s="49">
        <v>-6.6142990280921339</v>
      </c>
      <c r="F64" s="49">
        <v>-0.33931168201648632</v>
      </c>
      <c r="G64" s="49">
        <v>1.4</v>
      </c>
      <c r="H64" s="49">
        <v>-28.5</v>
      </c>
      <c r="I64" s="49">
        <v>8.8000000000000007</v>
      </c>
      <c r="J64" s="49">
        <v>4.7</v>
      </c>
      <c r="K64" s="49">
        <v>8.1999999999999993</v>
      </c>
      <c r="L64" s="49">
        <v>-28</v>
      </c>
      <c r="M64" s="49">
        <v>10.1</v>
      </c>
      <c r="N64" s="49">
        <v>-9.6</v>
      </c>
      <c r="O64" s="49">
        <v>6.9</v>
      </c>
      <c r="P64" s="49">
        <v>-10.6</v>
      </c>
      <c r="Q64" s="49">
        <v>23.2</v>
      </c>
      <c r="R64" s="52">
        <v>-13.4</v>
      </c>
      <c r="S64" s="46">
        <v>6.1</v>
      </c>
      <c r="T64" s="46">
        <v>1.4</v>
      </c>
      <c r="U64" s="46">
        <v>-12.8</v>
      </c>
      <c r="V64" s="52">
        <f t="shared" ref="V64:AA66" si="26">(V60/U60)*100-100</f>
        <v>-8.6235489220563863</v>
      </c>
      <c r="W64" s="52">
        <f t="shared" si="26"/>
        <v>6.6033784727069502</v>
      </c>
      <c r="X64" s="52">
        <f t="shared" si="26"/>
        <v>-1.1786275536930333</v>
      </c>
      <c r="Y64" s="52">
        <f t="shared" si="26"/>
        <v>7.0191713048855888</v>
      </c>
      <c r="Z64" s="118">
        <f t="shared" si="26"/>
        <v>-3.1246130350435379</v>
      </c>
      <c r="AA64" s="118">
        <f t="shared" si="26"/>
        <v>-2.219855134213887</v>
      </c>
    </row>
    <row r="65" spans="1:27">
      <c r="A65" s="47" t="s">
        <v>53</v>
      </c>
      <c r="B65" s="49">
        <v>26.879124416545963</v>
      </c>
      <c r="C65" s="49">
        <v>7.1546365596854002</v>
      </c>
      <c r="D65" s="49">
        <v>-41.588729726530126</v>
      </c>
      <c r="E65" s="49">
        <v>-13.37657073368463</v>
      </c>
      <c r="F65" s="49">
        <v>13.102480112306964</v>
      </c>
      <c r="G65" s="49">
        <v>18.2</v>
      </c>
      <c r="H65" s="49">
        <v>-26.7</v>
      </c>
      <c r="I65" s="49">
        <v>-13.3</v>
      </c>
      <c r="J65" s="49">
        <v>25.6</v>
      </c>
      <c r="K65" s="49">
        <v>5.2</v>
      </c>
      <c r="L65" s="49">
        <v>-32.299999999999997</v>
      </c>
      <c r="M65" s="49">
        <v>-22.7</v>
      </c>
      <c r="N65" s="49">
        <v>35.299999999999997</v>
      </c>
      <c r="O65" s="49">
        <v>65.900000000000006</v>
      </c>
      <c r="P65" s="49">
        <v>-12.6</v>
      </c>
      <c r="Q65" s="49">
        <v>9.8000000000000007</v>
      </c>
      <c r="R65" s="52">
        <v>10.6</v>
      </c>
      <c r="S65" s="46">
        <v>10.3</v>
      </c>
      <c r="T65" s="46">
        <v>-3.1</v>
      </c>
      <c r="U65" s="46">
        <v>-30.2</v>
      </c>
      <c r="V65" s="52">
        <f t="shared" si="26"/>
        <v>-15.901639344262293</v>
      </c>
      <c r="W65" s="52">
        <f t="shared" si="26"/>
        <v>-8.089668615984408</v>
      </c>
      <c r="X65" s="52">
        <f t="shared" si="26"/>
        <v>2.9692470837752012</v>
      </c>
      <c r="Y65" s="52">
        <f t="shared" si="26"/>
        <v>-17.3017507723996</v>
      </c>
      <c r="Z65" s="118">
        <f t="shared" si="26"/>
        <v>65.130759651307585</v>
      </c>
      <c r="AA65" s="118">
        <f t="shared" si="26"/>
        <v>-21.392659627953748</v>
      </c>
    </row>
    <row r="66" spans="1:27">
      <c r="A66" s="47" t="s">
        <v>54</v>
      </c>
      <c r="B66" s="49">
        <v>-0.45550105115627559</v>
      </c>
      <c r="C66" s="49">
        <v>29.707849348820844</v>
      </c>
      <c r="D66" s="49">
        <v>-18.154681139755766</v>
      </c>
      <c r="E66" s="49">
        <v>5.4376657824933545</v>
      </c>
      <c r="F66" s="49">
        <v>4.6226415094339615</v>
      </c>
      <c r="G66" s="49">
        <v>-32.4</v>
      </c>
      <c r="H66" s="49">
        <v>-28.3</v>
      </c>
      <c r="I66" s="49">
        <v>68</v>
      </c>
      <c r="J66" s="49">
        <v>-16.399999999999999</v>
      </c>
      <c r="K66" s="49">
        <v>-2.2999999999999998</v>
      </c>
      <c r="L66" s="49">
        <v>8.8000000000000007</v>
      </c>
      <c r="M66" s="49">
        <v>-21.6</v>
      </c>
      <c r="N66" s="49">
        <v>-1</v>
      </c>
      <c r="O66" s="49">
        <v>25.1</v>
      </c>
      <c r="P66" s="49">
        <v>42.3</v>
      </c>
      <c r="Q66" s="49">
        <v>15.8</v>
      </c>
      <c r="R66" s="52">
        <v>74.8</v>
      </c>
      <c r="S66" s="52">
        <v>4</v>
      </c>
      <c r="T66" s="46">
        <v>0.5</v>
      </c>
      <c r="U66" s="46">
        <v>-41</v>
      </c>
      <c r="V66" s="52">
        <f t="shared" si="26"/>
        <v>20.464337003350892</v>
      </c>
      <c r="W66" s="52">
        <f t="shared" si="26"/>
        <v>10.629843035962637</v>
      </c>
      <c r="X66" s="52">
        <f t="shared" si="26"/>
        <v>32.040229885057471</v>
      </c>
      <c r="Y66" s="52">
        <f t="shared" si="26"/>
        <v>-15.233949945593039</v>
      </c>
      <c r="Z66" s="118">
        <f t="shared" si="26"/>
        <v>3.8831835686777794</v>
      </c>
      <c r="AA66" s="118">
        <f t="shared" si="26"/>
        <v>13.036762434352795</v>
      </c>
    </row>
    <row r="67" spans="1:27">
      <c r="A67" s="40" t="s">
        <v>62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Z67" s="95"/>
      <c r="AA67" s="95"/>
    </row>
    <row r="68" spans="1:27">
      <c r="A68" s="47" t="s">
        <v>63</v>
      </c>
      <c r="B68" s="53">
        <v>22001</v>
      </c>
      <c r="C68" s="53">
        <v>27867</v>
      </c>
      <c r="D68" s="53">
        <v>16158</v>
      </c>
      <c r="E68" s="53">
        <v>17479</v>
      </c>
      <c r="F68" s="53">
        <v>23231</v>
      </c>
      <c r="G68" s="53">
        <v>26288</v>
      </c>
      <c r="H68" s="53">
        <v>14273</v>
      </c>
      <c r="I68" s="53">
        <v>18927</v>
      </c>
      <c r="J68" s="53">
        <v>17920</v>
      </c>
      <c r="K68" s="53">
        <v>24898</v>
      </c>
      <c r="L68" s="53">
        <v>14729</v>
      </c>
      <c r="M68" s="53">
        <v>17382</v>
      </c>
      <c r="N68" s="53">
        <v>14354</v>
      </c>
      <c r="O68" s="53">
        <v>18996</v>
      </c>
      <c r="P68" s="53">
        <v>17548</v>
      </c>
      <c r="Q68" s="53">
        <v>19855</v>
      </c>
      <c r="R68" s="46">
        <v>16531</v>
      </c>
      <c r="S68" s="46">
        <v>16501</v>
      </c>
      <c r="T68" s="46">
        <v>15903</v>
      </c>
      <c r="U68" s="46">
        <v>13424</v>
      </c>
      <c r="V68" s="41">
        <v>14112</v>
      </c>
      <c r="W68" s="95">
        <v>15883</v>
      </c>
      <c r="X68" s="47">
        <v>16212</v>
      </c>
      <c r="Y68" s="95">
        <v>18476</v>
      </c>
      <c r="Z68" s="95">
        <v>18305</v>
      </c>
      <c r="AA68" s="95">
        <v>17075</v>
      </c>
    </row>
    <row r="69" spans="1:27">
      <c r="A69" s="47" t="s">
        <v>64</v>
      </c>
      <c r="B69" s="53">
        <v>8864</v>
      </c>
      <c r="C69" s="53">
        <v>7016</v>
      </c>
      <c r="D69" s="53">
        <v>8143</v>
      </c>
      <c r="E69" s="53">
        <v>6649</v>
      </c>
      <c r="F69" s="53">
        <v>5552</v>
      </c>
      <c r="G69" s="53">
        <v>6327</v>
      </c>
      <c r="H69" s="53">
        <v>6860</v>
      </c>
      <c r="I69" s="53">
        <v>4665</v>
      </c>
      <c r="J69" s="53">
        <v>4752</v>
      </c>
      <c r="K69" s="53">
        <v>4596</v>
      </c>
      <c r="L69" s="53">
        <v>5080</v>
      </c>
      <c r="M69" s="53">
        <v>3414</v>
      </c>
      <c r="N69" s="53">
        <v>5461</v>
      </c>
      <c r="O69" s="53">
        <v>4573</v>
      </c>
      <c r="P69" s="53">
        <v>4643</v>
      </c>
      <c r="Q69" s="53">
        <v>7299</v>
      </c>
      <c r="R69" s="46">
        <v>9239</v>
      </c>
      <c r="S69" s="46">
        <v>9866</v>
      </c>
      <c r="T69" s="46">
        <v>9395</v>
      </c>
      <c r="U69" s="46">
        <v>7612</v>
      </c>
      <c r="V69" s="46">
        <v>4792</v>
      </c>
      <c r="W69" s="95">
        <v>4681</v>
      </c>
      <c r="X69" s="47">
        <v>4389</v>
      </c>
      <c r="Y69" s="95">
        <v>4887</v>
      </c>
      <c r="Z69" s="95">
        <v>4605</v>
      </c>
      <c r="AA69" s="95">
        <v>5584</v>
      </c>
    </row>
    <row r="70" spans="1:27">
      <c r="A70" s="47" t="s">
        <v>65</v>
      </c>
      <c r="B70" s="53">
        <v>24652</v>
      </c>
      <c r="C70" s="53">
        <v>22455</v>
      </c>
      <c r="D70" s="53">
        <v>20926</v>
      </c>
      <c r="E70" s="53">
        <v>18592</v>
      </c>
      <c r="F70" s="53">
        <v>14599</v>
      </c>
      <c r="G70" s="53">
        <v>13852</v>
      </c>
      <c r="H70" s="53">
        <v>10756</v>
      </c>
      <c r="I70" s="53">
        <v>11135</v>
      </c>
      <c r="J70" s="53">
        <v>10711</v>
      </c>
      <c r="K70" s="53">
        <v>9760</v>
      </c>
      <c r="L70" s="53">
        <v>9181</v>
      </c>
      <c r="M70" s="53">
        <v>9292</v>
      </c>
      <c r="N70" s="53">
        <v>8666</v>
      </c>
      <c r="O70" s="53">
        <v>9233</v>
      </c>
      <c r="P70" s="53">
        <v>8260</v>
      </c>
      <c r="Q70" s="53">
        <v>10079</v>
      </c>
      <c r="R70" s="46">
        <v>10908</v>
      </c>
      <c r="S70" s="46">
        <v>12602</v>
      </c>
      <c r="T70" s="46">
        <v>13924</v>
      </c>
      <c r="U70" s="46">
        <v>10319</v>
      </c>
      <c r="V70" s="46">
        <v>10696</v>
      </c>
      <c r="W70" s="95">
        <v>10740</v>
      </c>
      <c r="X70" s="47">
        <v>12300</v>
      </c>
      <c r="Y70" s="95">
        <v>9505</v>
      </c>
      <c r="Z70" s="95">
        <v>11011</v>
      </c>
      <c r="AA70" s="95">
        <v>10734</v>
      </c>
    </row>
    <row r="71" spans="1:27">
      <c r="A71" s="47" t="s">
        <v>66</v>
      </c>
      <c r="B71" s="49">
        <f t="shared" ref="B71:X71" si="27">(B70/B2)*100</f>
        <v>5.8279373139762214</v>
      </c>
      <c r="C71" s="49">
        <f t="shared" si="27"/>
        <v>5.2985023560697408</v>
      </c>
      <c r="D71" s="49">
        <f t="shared" si="27"/>
        <v>4.9129446677435107</v>
      </c>
      <c r="E71" s="49">
        <f t="shared" si="27"/>
        <v>4.3325068511027016</v>
      </c>
      <c r="F71" s="49">
        <f t="shared" si="27"/>
        <v>3.4086637356376857</v>
      </c>
      <c r="G71" s="49">
        <f t="shared" si="27"/>
        <v>3.202285893944508</v>
      </c>
      <c r="H71" s="49">
        <f t="shared" si="27"/>
        <v>2.4772507951569702</v>
      </c>
      <c r="I71" s="49">
        <f t="shared" si="27"/>
        <v>2.5166344224058439</v>
      </c>
      <c r="J71" s="49">
        <f t="shared" si="27"/>
        <v>2.4300931335292049</v>
      </c>
      <c r="K71" s="49">
        <f t="shared" si="27"/>
        <v>2.1767785016359293</v>
      </c>
      <c r="L71" s="49">
        <f t="shared" si="27"/>
        <v>2.0522438104094207</v>
      </c>
      <c r="M71" s="49">
        <f t="shared" si="27"/>
        <v>2.0777896539849645</v>
      </c>
      <c r="N71" s="49">
        <f t="shared" si="27"/>
        <v>1.9267025950233891</v>
      </c>
      <c r="O71" s="49">
        <f t="shared" si="27"/>
        <v>2.0524117449612214</v>
      </c>
      <c r="P71" s="49">
        <f t="shared" si="27"/>
        <v>1.8418341635709286</v>
      </c>
      <c r="Q71" s="49">
        <f t="shared" si="27"/>
        <v>2.229107781861932</v>
      </c>
      <c r="R71" s="52">
        <f t="shared" si="27"/>
        <v>2.3915755501522686</v>
      </c>
      <c r="S71" s="52">
        <f t="shared" si="27"/>
        <v>2.7779859711928894</v>
      </c>
      <c r="T71" s="52">
        <f t="shared" si="27"/>
        <v>2.9846203311719628</v>
      </c>
      <c r="U71" s="52">
        <f t="shared" si="27"/>
        <v>2.1847753824786054</v>
      </c>
      <c r="V71" s="52">
        <f t="shared" si="27"/>
        <v>2.2587464126351269</v>
      </c>
      <c r="W71" s="52">
        <f t="shared" si="27"/>
        <v>2.2628104780345151</v>
      </c>
      <c r="X71" s="52">
        <f t="shared" si="27"/>
        <v>2.5498305295562673</v>
      </c>
      <c r="Y71" s="118">
        <v>2</v>
      </c>
      <c r="Z71" s="118">
        <v>2.2000000000000002</v>
      </c>
      <c r="AA71" s="118">
        <f>(AA70/AA2)*100</f>
        <v>2.1806878898076101</v>
      </c>
    </row>
    <row r="72" spans="1:27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52"/>
      <c r="S72" s="46"/>
      <c r="W72" s="105"/>
      <c r="Z72" s="95"/>
      <c r="AA72" s="95"/>
    </row>
    <row r="73" spans="1:27">
      <c r="A73" s="47" t="s">
        <v>80</v>
      </c>
      <c r="B73" s="49"/>
      <c r="C73" s="49"/>
      <c r="D73" s="49"/>
      <c r="E73" s="49"/>
      <c r="F73" s="49"/>
      <c r="G73" s="49"/>
      <c r="H73" s="49"/>
      <c r="I73" s="49"/>
      <c r="J73" s="49"/>
      <c r="K73" s="53">
        <v>21107</v>
      </c>
      <c r="L73" s="53">
        <v>14095</v>
      </c>
      <c r="M73" s="53">
        <v>17635</v>
      </c>
      <c r="N73" s="53">
        <v>14893</v>
      </c>
      <c r="O73" s="53">
        <v>15939</v>
      </c>
      <c r="P73" s="53">
        <v>13830</v>
      </c>
      <c r="Q73" s="53">
        <v>18186</v>
      </c>
      <c r="R73" s="41">
        <v>16429</v>
      </c>
      <c r="S73" s="41">
        <v>17613</v>
      </c>
      <c r="T73" s="61">
        <v>20805</v>
      </c>
      <c r="U73" s="61">
        <v>16222</v>
      </c>
      <c r="V73" s="61">
        <v>14968</v>
      </c>
      <c r="W73" s="99">
        <v>15997</v>
      </c>
      <c r="X73" s="61">
        <v>17815</v>
      </c>
      <c r="Y73" s="95">
        <v>18801</v>
      </c>
      <c r="Z73" s="95">
        <v>18631</v>
      </c>
      <c r="AA73" s="95">
        <v>17404</v>
      </c>
    </row>
    <row r="74" spans="1:27">
      <c r="A74" s="47" t="s">
        <v>27</v>
      </c>
      <c r="B74" s="49"/>
      <c r="C74" s="49"/>
      <c r="D74" s="49"/>
      <c r="E74" s="49"/>
      <c r="F74" s="49"/>
      <c r="G74" s="49"/>
      <c r="H74" s="49"/>
      <c r="I74" s="49"/>
      <c r="J74" s="49"/>
      <c r="K74" s="53"/>
      <c r="L74" s="49">
        <f>(L73-K73)/K73*100</f>
        <v>-33.221206234898375</v>
      </c>
      <c r="M74" s="49">
        <f t="shared" ref="M74:Y74" si="28">(M73-L73)/L73*100</f>
        <v>25.115289109613336</v>
      </c>
      <c r="N74" s="49">
        <f t="shared" si="28"/>
        <v>-15.548624893677346</v>
      </c>
      <c r="O74" s="49">
        <f t="shared" si="28"/>
        <v>7.0234338279728732</v>
      </c>
      <c r="P74" s="49">
        <f t="shared" si="28"/>
        <v>-13.231695840391492</v>
      </c>
      <c r="Q74" s="49">
        <f t="shared" si="28"/>
        <v>31.496746203904557</v>
      </c>
      <c r="R74" s="49">
        <f t="shared" si="28"/>
        <v>-9.661277906081601</v>
      </c>
      <c r="S74" s="49">
        <f t="shared" si="28"/>
        <v>7.2067685190821118</v>
      </c>
      <c r="T74" s="49">
        <f t="shared" si="28"/>
        <v>18.122977346278319</v>
      </c>
      <c r="U74" s="49">
        <f t="shared" si="28"/>
        <v>-22.028358567652006</v>
      </c>
      <c r="V74" s="49">
        <f t="shared" si="28"/>
        <v>-7.7302428800394525</v>
      </c>
      <c r="W74" s="49">
        <f t="shared" si="28"/>
        <v>6.874665954035275</v>
      </c>
      <c r="X74" s="49">
        <f t="shared" si="28"/>
        <v>11.364630868287803</v>
      </c>
      <c r="Y74" s="49">
        <f t="shared" si="28"/>
        <v>5.5346618018523719</v>
      </c>
      <c r="Z74" s="77">
        <f t="shared" ref="Z74" si="29">(Z73-Y73)/Y73*100</f>
        <v>-0.90420722302005219</v>
      </c>
      <c r="AA74" s="77">
        <f t="shared" ref="AA74" si="30">(AA73-Z73)/Z73*100</f>
        <v>-6.5857978637754275</v>
      </c>
    </row>
    <row r="75" spans="1:27">
      <c r="B75" s="49"/>
      <c r="C75" s="49"/>
      <c r="D75" s="49"/>
      <c r="E75" s="49"/>
      <c r="F75" s="49"/>
      <c r="G75" s="49"/>
      <c r="H75" s="49"/>
      <c r="I75" s="49"/>
      <c r="J75" s="49"/>
      <c r="K75" s="53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61"/>
      <c r="Y75" s="118"/>
      <c r="Z75" s="95"/>
      <c r="AA75" s="95"/>
    </row>
    <row r="76" spans="1:27">
      <c r="A76" s="89" t="s">
        <v>82</v>
      </c>
      <c r="B76" s="41">
        <v>253888</v>
      </c>
      <c r="C76" s="53">
        <v>264820</v>
      </c>
      <c r="D76" s="41">
        <v>266888</v>
      </c>
      <c r="E76" s="41">
        <v>263843</v>
      </c>
      <c r="F76" s="41">
        <v>267151</v>
      </c>
      <c r="G76" s="46">
        <v>265602</v>
      </c>
      <c r="H76" s="41">
        <v>266608</v>
      </c>
      <c r="I76" s="41">
        <v>258388</v>
      </c>
      <c r="J76" s="41">
        <v>264056</v>
      </c>
      <c r="K76" s="41">
        <v>261611</v>
      </c>
      <c r="L76" s="41">
        <v>265133</v>
      </c>
      <c r="M76" s="41">
        <v>263152</v>
      </c>
      <c r="N76" s="41">
        <v>264774</v>
      </c>
      <c r="O76" s="41">
        <v>269845</v>
      </c>
      <c r="P76" s="41">
        <v>272337</v>
      </c>
      <c r="Q76" s="41">
        <v>266533</v>
      </c>
      <c r="R76" s="46">
        <v>266216</v>
      </c>
      <c r="S76" s="46">
        <v>275933</v>
      </c>
      <c r="T76" s="46">
        <v>263559</v>
      </c>
      <c r="U76" s="46">
        <v>258846</v>
      </c>
      <c r="V76" s="46">
        <v>260805</v>
      </c>
      <c r="W76" s="95">
        <v>263193</v>
      </c>
      <c r="X76" s="47">
        <v>258764</v>
      </c>
      <c r="Y76" s="95">
        <v>256998</v>
      </c>
      <c r="Z76" s="95">
        <v>257912</v>
      </c>
      <c r="AA76" s="95">
        <v>257933</v>
      </c>
    </row>
    <row r="77" spans="1:27">
      <c r="A77" s="47" t="s">
        <v>67</v>
      </c>
      <c r="B77" s="52" t="e">
        <f>(B76/#REF!)*100-100</f>
        <v>#REF!</v>
      </c>
      <c r="C77" s="52">
        <f>(C76/B76)*100-100</f>
        <v>4.3058356440635208</v>
      </c>
      <c r="D77" s="52">
        <f t="shared" ref="D77:J77" si="31">(D76/C76)*100-100</f>
        <v>0.78090778642096836</v>
      </c>
      <c r="E77" s="52">
        <f t="shared" si="31"/>
        <v>-1.1409280297353206</v>
      </c>
      <c r="F77" s="52">
        <f t="shared" si="31"/>
        <v>1.2537759197704759</v>
      </c>
      <c r="G77" s="52">
        <f t="shared" si="31"/>
        <v>-0.57982189847689369</v>
      </c>
      <c r="H77" s="52">
        <f t="shared" si="31"/>
        <v>0.37876220811590144</v>
      </c>
      <c r="I77" s="52">
        <f t="shared" si="31"/>
        <v>-3.0831782992258354</v>
      </c>
      <c r="J77" s="52">
        <f t="shared" si="31"/>
        <v>2.1936003219963851</v>
      </c>
      <c r="K77" s="52">
        <f>(K76/J76)*100-100</f>
        <v>-0.92593995213137248</v>
      </c>
      <c r="L77" s="52">
        <f t="shared" ref="L77" si="32">(L76/K76)*100-100</f>
        <v>1.3462736658626824</v>
      </c>
      <c r="M77" s="52">
        <f t="shared" ref="M77" si="33">(M76/L76)*100-100</f>
        <v>-0.7471721739655095</v>
      </c>
      <c r="N77" s="52">
        <f t="shared" ref="N77" si="34">(N76/M76)*100-100</f>
        <v>0.61637380677326803</v>
      </c>
      <c r="O77" s="52">
        <f t="shared" ref="O77" si="35">(O76/N76)*100-100</f>
        <v>1.9152182616117841</v>
      </c>
      <c r="P77" s="52">
        <f t="shared" ref="P77" si="36">(P76/O76)*100-100</f>
        <v>0.92349311641868326</v>
      </c>
      <c r="Q77" s="52">
        <f t="shared" ref="Q77:T77" si="37">(Q76/P76)*100-100</f>
        <v>-2.1311830562868721</v>
      </c>
      <c r="R77" s="52">
        <f t="shared" si="37"/>
        <v>-0.11893461597625787</v>
      </c>
      <c r="S77" s="52">
        <f t="shared" si="37"/>
        <v>3.6500435736394508</v>
      </c>
      <c r="T77" s="52">
        <f t="shared" si="37"/>
        <v>-4.4844219430079022</v>
      </c>
      <c r="U77" s="52">
        <f t="shared" ref="U77:AA77" si="38">(U76/T76)*100-100</f>
        <v>-1.7882144036060197</v>
      </c>
      <c r="V77" s="52">
        <f t="shared" si="38"/>
        <v>0.75682065784288</v>
      </c>
      <c r="W77" s="52">
        <f t="shared" si="38"/>
        <v>0.91562661758786135</v>
      </c>
      <c r="X77" s="52">
        <f t="shared" si="38"/>
        <v>-1.6827955150782827</v>
      </c>
      <c r="Y77" s="52">
        <f t="shared" si="38"/>
        <v>-0.68247515110293477</v>
      </c>
      <c r="Z77" s="118">
        <f t="shared" si="38"/>
        <v>0.3556447910100502</v>
      </c>
      <c r="AA77" s="118">
        <f t="shared" si="38"/>
        <v>8.1423121064574389E-3</v>
      </c>
    </row>
    <row r="78" spans="1:27">
      <c r="S78" s="47">
        <f>AVERAGE(S76:U76)</f>
        <v>266112.66666666669</v>
      </c>
      <c r="W78" s="99"/>
      <c r="X78" s="123"/>
    </row>
    <row r="79" spans="1:27">
      <c r="A79" s="107" t="s">
        <v>68</v>
      </c>
      <c r="B79" s="108"/>
      <c r="C79" s="109"/>
      <c r="D79" s="108"/>
      <c r="E79" s="108"/>
      <c r="F79" s="108"/>
      <c r="G79" s="108"/>
      <c r="H79" s="108"/>
      <c r="I79" s="108"/>
      <c r="J79" s="110"/>
      <c r="K79" s="108"/>
      <c r="L79" s="108"/>
      <c r="M79" s="110"/>
      <c r="N79" s="108"/>
      <c r="O79" s="108"/>
      <c r="P79" s="110"/>
      <c r="Q79" s="108"/>
      <c r="R79" s="108"/>
      <c r="S79" s="108"/>
      <c r="T79" s="108"/>
      <c r="U79" s="108"/>
      <c r="V79" s="108"/>
      <c r="W79" s="111"/>
      <c r="X79" s="108"/>
      <c r="Y79" s="113"/>
      <c r="Z79" s="108"/>
      <c r="AA79" s="108"/>
    </row>
    <row r="80" spans="1:27">
      <c r="A80" s="112" t="s">
        <v>69</v>
      </c>
      <c r="B80" s="108"/>
      <c r="C80" s="109"/>
      <c r="D80" s="108"/>
      <c r="E80" s="108"/>
      <c r="F80" s="108"/>
      <c r="G80" s="108"/>
      <c r="H80" s="108"/>
      <c r="I80" s="108"/>
      <c r="J80" s="110"/>
      <c r="K80" s="108"/>
      <c r="L80" s="108"/>
      <c r="M80" s="110"/>
      <c r="N80" s="108"/>
      <c r="O80" s="108"/>
      <c r="P80" s="110"/>
      <c r="Q80" s="108"/>
      <c r="R80" s="108"/>
      <c r="S80" s="110">
        <v>15.5</v>
      </c>
      <c r="T80" s="110">
        <v>14.3</v>
      </c>
      <c r="U80" s="110">
        <v>16.899999999999999</v>
      </c>
      <c r="V80" s="110">
        <v>14.9</v>
      </c>
      <c r="W80" s="113">
        <v>13.7</v>
      </c>
      <c r="X80" s="108">
        <v>13.4</v>
      </c>
      <c r="Y80" s="113">
        <v>16.2</v>
      </c>
      <c r="Z80" s="113">
        <v>15.6</v>
      </c>
      <c r="AA80" s="113">
        <v>13.8</v>
      </c>
    </row>
    <row r="81" spans="1:27">
      <c r="A81" s="112" t="s">
        <v>70</v>
      </c>
      <c r="B81" s="108"/>
      <c r="C81" s="109"/>
      <c r="D81" s="108"/>
      <c r="E81" s="108"/>
      <c r="F81" s="108"/>
      <c r="G81" s="108"/>
      <c r="H81" s="108"/>
      <c r="I81" s="108"/>
      <c r="J81" s="110"/>
      <c r="K81" s="108"/>
      <c r="L81" s="108"/>
      <c r="M81" s="110"/>
      <c r="N81" s="108"/>
      <c r="O81" s="108"/>
      <c r="P81" s="110"/>
      <c r="Q81" s="108"/>
      <c r="R81" s="108"/>
      <c r="S81" s="110">
        <v>25712</v>
      </c>
      <c r="T81" s="110">
        <v>23762</v>
      </c>
      <c r="U81" s="110">
        <v>27956</v>
      </c>
      <c r="V81" s="110">
        <v>24883</v>
      </c>
      <c r="W81" s="113">
        <v>22963</v>
      </c>
      <c r="X81" s="108">
        <v>22565</v>
      </c>
      <c r="Y81" s="113">
        <v>27337</v>
      </c>
      <c r="Z81" s="113">
        <v>26585</v>
      </c>
      <c r="AA81" s="113">
        <v>23607</v>
      </c>
    </row>
    <row r="82" spans="1:27">
      <c r="A82" s="107" t="s">
        <v>71</v>
      </c>
      <c r="B82" s="108"/>
      <c r="C82" s="109"/>
      <c r="D82" s="108"/>
      <c r="E82" s="108"/>
      <c r="F82" s="108"/>
      <c r="G82" s="108"/>
      <c r="H82" s="108"/>
      <c r="I82" s="108"/>
      <c r="J82" s="110"/>
      <c r="K82" s="108"/>
      <c r="L82" s="108"/>
      <c r="M82" s="110"/>
      <c r="N82" s="108"/>
      <c r="O82" s="108"/>
      <c r="P82" s="110"/>
      <c r="Q82" s="108"/>
      <c r="R82" s="108"/>
      <c r="S82" s="110"/>
      <c r="T82" s="110"/>
      <c r="U82" s="110"/>
      <c r="V82" s="110"/>
      <c r="W82" s="113"/>
      <c r="X82" s="108"/>
      <c r="Y82" s="113"/>
      <c r="Z82" s="113"/>
      <c r="AA82" s="113"/>
    </row>
    <row r="83" spans="1:27">
      <c r="A83" s="108" t="s">
        <v>72</v>
      </c>
      <c r="B83" s="108"/>
      <c r="C83" s="109"/>
      <c r="D83" s="108"/>
      <c r="E83" s="108"/>
      <c r="F83" s="108"/>
      <c r="G83" s="108"/>
      <c r="H83" s="108"/>
      <c r="I83" s="108"/>
      <c r="J83" s="110"/>
      <c r="K83" s="108"/>
      <c r="L83" s="108"/>
      <c r="M83" s="110"/>
      <c r="N83" s="108"/>
      <c r="O83" s="108"/>
      <c r="P83" s="110"/>
      <c r="Q83" s="108"/>
      <c r="R83" s="108"/>
      <c r="S83" s="110">
        <v>3.5</v>
      </c>
      <c r="T83" s="110">
        <v>3.4</v>
      </c>
      <c r="U83" s="114">
        <v>3</v>
      </c>
      <c r="V83" s="110">
        <v>3.1</v>
      </c>
      <c r="W83" s="113">
        <v>3.1</v>
      </c>
      <c r="X83" s="108">
        <v>2.8</v>
      </c>
      <c r="Y83" s="113">
        <v>2.5</v>
      </c>
      <c r="Z83" s="113">
        <v>2.7</v>
      </c>
      <c r="AA83" s="113">
        <v>2.5</v>
      </c>
    </row>
    <row r="84" spans="1:27">
      <c r="A84" s="108" t="s">
        <v>73</v>
      </c>
      <c r="B84" s="108"/>
      <c r="C84" s="109"/>
      <c r="D84" s="108"/>
      <c r="E84" s="108"/>
      <c r="F84" s="108"/>
      <c r="G84" s="108"/>
      <c r="H84" s="108"/>
      <c r="I84" s="108"/>
      <c r="J84" s="110"/>
      <c r="K84" s="108"/>
      <c r="L84" s="108"/>
      <c r="M84" s="110"/>
      <c r="N84" s="108"/>
      <c r="O84" s="108"/>
      <c r="P84" s="110"/>
      <c r="Q84" s="108"/>
      <c r="R84" s="108"/>
      <c r="S84" s="110">
        <v>23607</v>
      </c>
      <c r="T84" s="110">
        <v>22899</v>
      </c>
      <c r="U84" s="110">
        <v>20465</v>
      </c>
      <c r="V84" s="110">
        <v>20883</v>
      </c>
      <c r="W84" s="113">
        <v>20900</v>
      </c>
      <c r="X84" s="108">
        <v>19153</v>
      </c>
      <c r="Y84" s="113">
        <v>17186</v>
      </c>
      <c r="Z84" s="113">
        <v>18363</v>
      </c>
      <c r="AA84" s="113">
        <v>17024</v>
      </c>
    </row>
    <row r="85" spans="1:27">
      <c r="A85" s="108"/>
      <c r="B85" s="108"/>
      <c r="C85" s="109"/>
      <c r="D85" s="108"/>
      <c r="E85" s="108"/>
      <c r="F85" s="108"/>
      <c r="G85" s="108"/>
      <c r="H85" s="108"/>
      <c r="I85" s="108"/>
      <c r="J85" s="110"/>
      <c r="K85" s="108"/>
      <c r="L85" s="108"/>
      <c r="M85" s="110"/>
      <c r="N85" s="108"/>
      <c r="O85" s="108"/>
      <c r="P85" s="110"/>
      <c r="Q85" s="108"/>
      <c r="R85" s="108"/>
      <c r="S85" s="110"/>
      <c r="T85" s="110"/>
      <c r="U85" s="110"/>
      <c r="V85" s="110"/>
      <c r="W85" s="113"/>
      <c r="X85" s="108"/>
      <c r="Y85" s="113"/>
      <c r="Z85" s="113"/>
      <c r="AA85" s="113"/>
    </row>
    <row r="86" spans="1:27">
      <c r="A86" s="108" t="s">
        <v>74</v>
      </c>
      <c r="B86" s="108"/>
      <c r="C86" s="109"/>
      <c r="D86" s="108"/>
      <c r="E86" s="108"/>
      <c r="F86" s="108"/>
      <c r="G86" s="108"/>
      <c r="H86" s="108"/>
      <c r="I86" s="108"/>
      <c r="J86" s="110"/>
      <c r="K86" s="108"/>
      <c r="L86" s="108"/>
      <c r="M86" s="110"/>
      <c r="N86" s="108"/>
      <c r="O86" s="108"/>
      <c r="P86" s="110"/>
      <c r="Q86" s="108"/>
      <c r="R86" s="108"/>
      <c r="S86" s="110">
        <v>0.5</v>
      </c>
      <c r="T86" s="110">
        <v>0.4</v>
      </c>
      <c r="U86" s="110">
        <v>0.6</v>
      </c>
      <c r="V86" s="110">
        <v>0.5</v>
      </c>
      <c r="W86" s="113">
        <v>0.5</v>
      </c>
      <c r="X86" s="108">
        <v>0.5</v>
      </c>
      <c r="Y86" s="113">
        <v>0.3</v>
      </c>
      <c r="Z86" s="113">
        <v>0.4</v>
      </c>
      <c r="AA86" s="113">
        <v>0.4</v>
      </c>
    </row>
    <row r="87" spans="1:27">
      <c r="A87" s="108" t="s">
        <v>75</v>
      </c>
      <c r="B87" s="108"/>
      <c r="C87" s="109"/>
      <c r="D87" s="108"/>
      <c r="E87" s="108"/>
      <c r="F87" s="108"/>
      <c r="G87" s="108"/>
      <c r="H87" s="108"/>
      <c r="I87" s="108"/>
      <c r="J87" s="110"/>
      <c r="K87" s="108"/>
      <c r="L87" s="108"/>
      <c r="M87" s="110"/>
      <c r="N87" s="108"/>
      <c r="O87" s="108"/>
      <c r="P87" s="110"/>
      <c r="Q87" s="108"/>
      <c r="R87" s="108"/>
      <c r="S87" s="110">
        <v>3124</v>
      </c>
      <c r="T87" s="110">
        <v>2576</v>
      </c>
      <c r="U87" s="110">
        <v>4090</v>
      </c>
      <c r="V87" s="110">
        <v>3363</v>
      </c>
      <c r="W87" s="113">
        <v>3261</v>
      </c>
      <c r="X87" s="108">
        <v>3509</v>
      </c>
      <c r="Y87" s="113">
        <v>1886</v>
      </c>
      <c r="Z87" s="113">
        <v>2405</v>
      </c>
      <c r="AA87" s="113">
        <v>2465</v>
      </c>
    </row>
    <row r="88" spans="1:27">
      <c r="A88" s="108"/>
      <c r="B88" s="108"/>
      <c r="C88" s="109"/>
      <c r="D88" s="108"/>
      <c r="E88" s="108"/>
      <c r="F88" s="108"/>
      <c r="G88" s="108"/>
      <c r="H88" s="108"/>
      <c r="I88" s="108"/>
      <c r="J88" s="110"/>
      <c r="K88" s="108"/>
      <c r="L88" s="108"/>
      <c r="M88" s="110"/>
      <c r="N88" s="108"/>
      <c r="O88" s="108"/>
      <c r="P88" s="110"/>
      <c r="Q88" s="108"/>
      <c r="R88" s="108"/>
      <c r="S88" s="110"/>
      <c r="T88" s="110"/>
      <c r="U88" s="110"/>
      <c r="V88" s="110"/>
      <c r="W88" s="113"/>
      <c r="X88" s="108"/>
      <c r="Y88" s="113"/>
      <c r="Z88" s="113"/>
      <c r="AA88" s="113"/>
    </row>
    <row r="89" spans="1:27">
      <c r="A89" s="108" t="s">
        <v>76</v>
      </c>
      <c r="B89" s="108"/>
      <c r="C89" s="109"/>
      <c r="D89" s="108"/>
      <c r="E89" s="108"/>
      <c r="F89" s="108"/>
      <c r="G89" s="108"/>
      <c r="H89" s="108"/>
      <c r="I89" s="108"/>
      <c r="J89" s="110"/>
      <c r="K89" s="108"/>
      <c r="L89" s="108"/>
      <c r="M89" s="110"/>
      <c r="N89" s="108"/>
      <c r="O89" s="108"/>
      <c r="P89" s="110"/>
      <c r="Q89" s="108"/>
      <c r="R89" s="108"/>
      <c r="S89" s="110">
        <v>2.5</v>
      </c>
      <c r="T89" s="110">
        <v>1.7</v>
      </c>
      <c r="U89" s="110">
        <v>1.4</v>
      </c>
      <c r="V89" s="110">
        <v>1.5</v>
      </c>
      <c r="W89" s="113">
        <v>1.4</v>
      </c>
      <c r="X89" s="108">
        <v>0.8</v>
      </c>
      <c r="Y89" s="113">
        <v>0.9</v>
      </c>
      <c r="Z89" s="113">
        <v>1.1000000000000001</v>
      </c>
      <c r="AA89" s="113">
        <v>1.2</v>
      </c>
    </row>
    <row r="90" spans="1:27">
      <c r="A90" s="108" t="s">
        <v>77</v>
      </c>
      <c r="B90" s="108"/>
      <c r="C90" s="109"/>
      <c r="D90" s="108"/>
      <c r="E90" s="108"/>
      <c r="F90" s="108"/>
      <c r="G90" s="108"/>
      <c r="H90" s="108"/>
      <c r="I90" s="108"/>
      <c r="J90" s="110"/>
      <c r="K90" s="108"/>
      <c r="L90" s="108"/>
      <c r="M90" s="110"/>
      <c r="N90" s="108"/>
      <c r="O90" s="108"/>
      <c r="P90" s="110"/>
      <c r="Q90" s="108"/>
      <c r="R90" s="108"/>
      <c r="S90" s="110">
        <v>16443</v>
      </c>
      <c r="T90" s="110">
        <v>11651</v>
      </c>
      <c r="U90" s="110">
        <v>9600</v>
      </c>
      <c r="V90" s="110">
        <v>9922</v>
      </c>
      <c r="W90" s="113">
        <v>9242</v>
      </c>
      <c r="X90" s="108">
        <v>5733</v>
      </c>
      <c r="Y90" s="113">
        <v>6478</v>
      </c>
      <c r="Z90" s="113">
        <v>7315</v>
      </c>
      <c r="AA90" s="113">
        <v>8201</v>
      </c>
    </row>
    <row r="94" spans="1:27">
      <c r="J94" s="47"/>
      <c r="M94" s="47"/>
      <c r="P94" s="47"/>
      <c r="W94" s="104"/>
    </row>
    <row r="98" spans="10:23">
      <c r="J98" s="47"/>
      <c r="M98" s="47"/>
      <c r="P98" s="47"/>
      <c r="W98" s="47"/>
    </row>
  </sheetData>
  <mergeCells count="13">
    <mergeCell ref="W8:Z8"/>
    <mergeCell ref="W6:Z6"/>
    <mergeCell ref="C6:F6"/>
    <mergeCell ref="G40:H40"/>
    <mergeCell ref="S6:V6"/>
    <mergeCell ref="O6:R6"/>
    <mergeCell ref="K6:N6"/>
    <mergeCell ref="G6:J6"/>
    <mergeCell ref="C8:F8"/>
    <mergeCell ref="G8:J8"/>
    <mergeCell ref="K8:N8"/>
    <mergeCell ref="O8:R8"/>
    <mergeCell ref="S8:V8"/>
  </mergeCells>
  <phoneticPr fontId="36" type="noConversion"/>
  <pageMargins left="1" right="1" top="1" bottom="1" header="0.5" footer="0.5"/>
  <pageSetup paperSize="9" scale="17" fitToWidth="0" orientation="landscape" r:id="rId1"/>
  <headerFooter>
    <oddFooter>&amp;LΕΔ Εποχικά Διορθωμένο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94"/>
  <sheetViews>
    <sheetView tabSelected="1" topLeftCell="F58" zoomScaleNormal="100" workbookViewId="0">
      <selection activeCell="V17" sqref="V17"/>
    </sheetView>
  </sheetViews>
  <sheetFormatPr defaultColWidth="9.140625" defaultRowHeight="15"/>
  <cols>
    <col min="1" max="2" width="0" style="22" hidden="1" customWidth="1"/>
    <col min="3" max="3" width="9.42578125" style="22" hidden="1" customWidth="1"/>
    <col min="4" max="4" width="16.28515625" style="22" hidden="1" customWidth="1"/>
    <col min="5" max="5" width="13.7109375" style="22" hidden="1" customWidth="1"/>
    <col min="6" max="6" width="17.7109375" style="22" bestFit="1" customWidth="1"/>
    <col min="7" max="7" width="10" style="22" customWidth="1"/>
    <col min="8" max="8" width="9.42578125" style="22" customWidth="1"/>
    <col min="9" max="10" width="11.5703125" style="22" bestFit="1" customWidth="1"/>
    <col min="11" max="11" width="11.42578125" style="22" bestFit="1" customWidth="1"/>
    <col min="12" max="12" width="10.7109375" style="22" customWidth="1"/>
    <col min="13" max="13" width="11.5703125" style="22" bestFit="1" customWidth="1"/>
    <col min="14" max="14" width="11" style="22" bestFit="1" customWidth="1"/>
    <col min="15" max="15" width="13" style="22" customWidth="1"/>
    <col min="16" max="16" width="11.5703125" style="22" customWidth="1"/>
    <col min="17" max="17" width="10" style="22" customWidth="1"/>
    <col min="18" max="19" width="10.42578125" style="22" bestFit="1" customWidth="1"/>
    <col min="20" max="20" width="10" style="22" customWidth="1"/>
    <col min="21" max="21" width="10.140625" style="22" customWidth="1"/>
    <col min="22" max="22" width="10.5703125" style="22" customWidth="1"/>
    <col min="23" max="23" width="11.7109375" style="22" customWidth="1"/>
    <col min="24" max="24" width="10" style="22" customWidth="1"/>
    <col min="25" max="26" width="11.85546875" style="22" customWidth="1"/>
    <col min="27" max="27" width="15.42578125" style="22" customWidth="1"/>
    <col min="28" max="28" width="10.7109375" style="22" customWidth="1"/>
    <col min="29" max="16384" width="9.140625" style="22"/>
  </cols>
  <sheetData>
    <row r="2" spans="4:17">
      <c r="G2" s="120" t="s">
        <v>127</v>
      </c>
      <c r="I2" s="23"/>
      <c r="J2" s="24"/>
      <c r="K2" s="25"/>
      <c r="L2" s="25"/>
      <c r="M2" s="25"/>
      <c r="N2" s="25"/>
      <c r="O2" s="26"/>
      <c r="P2" s="26"/>
    </row>
    <row r="3" spans="4:17">
      <c r="D3" s="27"/>
    </row>
    <row r="13" spans="4:17">
      <c r="L13" s="29"/>
      <c r="M13" s="29"/>
      <c r="N13" s="29"/>
      <c r="O13" s="29"/>
      <c r="P13" s="10"/>
      <c r="Q13" s="29"/>
    </row>
    <row r="19" spans="1:30">
      <c r="G19" s="121" t="s">
        <v>118</v>
      </c>
    </row>
    <row r="20" spans="1:30">
      <c r="E20" s="23" t="s">
        <v>4</v>
      </c>
      <c r="I20" s="28"/>
      <c r="J20" s="28"/>
      <c r="K20" s="28"/>
      <c r="L20" s="28"/>
      <c r="M20" s="28"/>
      <c r="S20" s="28"/>
      <c r="AA20" s="28"/>
      <c r="AD20" s="28"/>
    </row>
    <row r="21" spans="1:30" s="30" customFormat="1">
      <c r="A21" s="21" t="e">
        <f>#REF!</f>
        <v>#REF!</v>
      </c>
      <c r="B21" s="21" t="e">
        <f>#REF!</f>
        <v>#REF!</v>
      </c>
      <c r="C21" s="21" t="e">
        <f>#REF!</f>
        <v>#REF!</v>
      </c>
      <c r="D21" s="21" t="e">
        <f>#REF!</f>
        <v>#REF!</v>
      </c>
      <c r="E21" s="21" t="e">
        <f>#REF!</f>
        <v>#REF!</v>
      </c>
      <c r="F21" s="21"/>
      <c r="G21" s="21"/>
      <c r="H21" s="21"/>
      <c r="I21" s="21"/>
      <c r="J21" s="21"/>
      <c r="K21" s="21"/>
      <c r="L21" s="21"/>
    </row>
    <row r="22" spans="1:30">
      <c r="A22" s="20" t="e">
        <f>'A-D'!#REF!</f>
        <v>#REF!</v>
      </c>
      <c r="B22" s="20">
        <v>-2.1369818198812895</v>
      </c>
      <c r="C22" s="20">
        <v>-1.4780501199871066</v>
      </c>
      <c r="D22" s="20">
        <v>-0.78464875607421325</v>
      </c>
      <c r="E22" s="20">
        <v>-0.6</v>
      </c>
      <c r="F22" s="20"/>
      <c r="G22" s="20"/>
      <c r="H22" s="20"/>
      <c r="I22" s="20"/>
      <c r="J22" s="20"/>
      <c r="K22" s="20"/>
      <c r="L22" s="20"/>
    </row>
    <row r="37" spans="3:22">
      <c r="H37" s="120" t="s">
        <v>128</v>
      </c>
    </row>
    <row r="40" spans="3:22">
      <c r="C40" s="27"/>
      <c r="E40" s="27"/>
      <c r="F40" s="27"/>
      <c r="G40" s="23"/>
      <c r="H40" s="27"/>
    </row>
    <row r="41" spans="3:22">
      <c r="V41" s="21"/>
    </row>
    <row r="42" spans="3:22">
      <c r="C42" s="27"/>
      <c r="D42" s="27"/>
      <c r="E42" s="27"/>
      <c r="F42" s="27"/>
      <c r="G42" s="27"/>
      <c r="H42" s="27"/>
    </row>
    <row r="43" spans="3:22">
      <c r="C43" s="27"/>
      <c r="D43" s="27"/>
      <c r="E43" s="27"/>
      <c r="F43" s="27"/>
      <c r="G43" s="27"/>
      <c r="H43" s="27"/>
    </row>
    <row r="44" spans="3:22" ht="17.25" customHeight="1">
      <c r="C44" s="27"/>
      <c r="D44" s="27"/>
      <c r="E44" s="27"/>
      <c r="F44" s="27"/>
      <c r="G44" s="27"/>
      <c r="H44" s="27"/>
      <c r="T44" s="23"/>
    </row>
    <row r="45" spans="3:22" ht="12" customHeight="1">
      <c r="C45" s="27"/>
      <c r="D45" s="27"/>
      <c r="E45" s="27"/>
      <c r="F45" s="27"/>
      <c r="G45" s="27"/>
      <c r="H45" s="27"/>
    </row>
    <row r="53" spans="1:27">
      <c r="H53" s="121" t="s">
        <v>134</v>
      </c>
    </row>
    <row r="61" spans="1:27">
      <c r="D61" s="27"/>
      <c r="E61" s="23" t="s">
        <v>5</v>
      </c>
      <c r="F61" s="23"/>
      <c r="G61" s="27"/>
      <c r="H61" s="27"/>
    </row>
    <row r="63" spans="1:27">
      <c r="A63" s="27"/>
      <c r="B63" s="27"/>
      <c r="C63" s="27"/>
      <c r="D63" s="16"/>
      <c r="E63" s="27"/>
      <c r="F63" s="27"/>
      <c r="G63" s="27"/>
      <c r="H63" s="27"/>
      <c r="I63" s="27"/>
      <c r="J63" s="27"/>
      <c r="K63" s="27"/>
      <c r="L63" s="27"/>
      <c r="M63" s="21"/>
      <c r="N63" s="27"/>
      <c r="O63" s="21"/>
      <c r="P63" s="27"/>
      <c r="Q63" s="27"/>
      <c r="R63" s="27"/>
      <c r="S63" s="27"/>
      <c r="T63" s="21"/>
      <c r="U63" s="21"/>
      <c r="V63" s="21"/>
      <c r="W63" s="21"/>
      <c r="X63" s="21"/>
      <c r="Y63" s="21"/>
      <c r="Z63" s="21"/>
      <c r="AA63" s="21"/>
    </row>
    <row r="64" spans="1:27">
      <c r="A64" s="27"/>
      <c r="B64" s="27"/>
      <c r="C64" s="27" t="e">
        <f>#REF!</f>
        <v>#REF!</v>
      </c>
      <c r="D64" s="16" t="e">
        <f>#REF!</f>
        <v>#REF!</v>
      </c>
      <c r="E64" s="27" t="e">
        <f>#REF!</f>
        <v>#REF!</v>
      </c>
      <c r="F64" s="21"/>
      <c r="G64" s="21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30" ht="19.5" customHeight="1">
      <c r="A65" s="27" t="s">
        <v>0</v>
      </c>
      <c r="B65" s="27"/>
      <c r="C65" s="21" t="e">
        <f>#REF!</f>
        <v>#REF!</v>
      </c>
      <c r="D65" s="21" t="e">
        <f>#REF!</f>
        <v>#REF!</v>
      </c>
      <c r="E65" s="21" t="e">
        <f>#REF!</f>
        <v>#REF!</v>
      </c>
      <c r="F65" s="32"/>
      <c r="G65" s="32"/>
      <c r="H65" s="32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30" ht="17.25" customHeight="1">
      <c r="A66" s="27" t="s">
        <v>3</v>
      </c>
      <c r="B66" s="27"/>
      <c r="C66" s="32">
        <v>14.9</v>
      </c>
      <c r="D66" s="32">
        <v>15.7</v>
      </c>
      <c r="E66" s="32">
        <v>16.5</v>
      </c>
      <c r="V66" s="27"/>
      <c r="AB66" s="32"/>
      <c r="AD66" s="32"/>
    </row>
    <row r="67" spans="1:30" ht="18" customHeight="1">
      <c r="U67" s="33"/>
      <c r="AB67" s="34"/>
      <c r="AD67" s="32"/>
    </row>
    <row r="68" spans="1:30">
      <c r="AB68" s="34"/>
      <c r="AD68" s="32"/>
    </row>
    <row r="69" spans="1:30">
      <c r="AB69" s="34"/>
      <c r="AD69" s="32"/>
    </row>
    <row r="70" spans="1:30">
      <c r="AB70" s="34"/>
      <c r="AD70" s="32"/>
    </row>
    <row r="71" spans="1:30">
      <c r="H71" s="120" t="s">
        <v>129</v>
      </c>
      <c r="AB71" s="34"/>
      <c r="AD71" s="32"/>
    </row>
    <row r="72" spans="1:30">
      <c r="AB72" s="34"/>
      <c r="AD72" s="32"/>
    </row>
    <row r="73" spans="1:30">
      <c r="AB73" s="34"/>
      <c r="AD73" s="20"/>
    </row>
    <row r="74" spans="1:30">
      <c r="AB74" s="34"/>
      <c r="AD74" s="20"/>
    </row>
    <row r="75" spans="1:30">
      <c r="AB75" s="34"/>
      <c r="AD75" s="20"/>
    </row>
    <row r="76" spans="1:30">
      <c r="AB76" s="34"/>
      <c r="AD76" s="20"/>
    </row>
    <row r="77" spans="1:30">
      <c r="AB77" s="34"/>
      <c r="AD77" s="20"/>
    </row>
    <row r="78" spans="1:30">
      <c r="AB78" s="34"/>
      <c r="AD78" s="20"/>
    </row>
    <row r="79" spans="1:30">
      <c r="AB79" s="34"/>
      <c r="AD79" s="20"/>
    </row>
    <row r="80" spans="1:30">
      <c r="AB80" s="34"/>
      <c r="AD80" s="20"/>
    </row>
    <row r="81" spans="1:30">
      <c r="AB81" s="34"/>
      <c r="AD81" s="20"/>
    </row>
    <row r="82" spans="1:30">
      <c r="AB82" s="34"/>
      <c r="AD82" s="20"/>
    </row>
    <row r="83" spans="1:30">
      <c r="AB83" s="34"/>
      <c r="AD83" s="20"/>
    </row>
    <row r="84" spans="1:30">
      <c r="AB84" s="34"/>
      <c r="AD84" s="20"/>
    </row>
    <row r="85" spans="1:30" ht="18.75">
      <c r="A85" s="27"/>
      <c r="B85" s="27"/>
      <c r="C85" s="23"/>
      <c r="D85" s="23"/>
      <c r="E85" s="23"/>
      <c r="F85" s="23"/>
      <c r="G85" s="35"/>
      <c r="H85" s="23"/>
      <c r="I85" s="27"/>
      <c r="J85" s="27"/>
      <c r="K85" s="27"/>
      <c r="L85" s="27"/>
      <c r="M85" s="27"/>
      <c r="N85" s="27"/>
      <c r="O85" s="27"/>
      <c r="P85" s="27"/>
      <c r="X85" s="31"/>
      <c r="AB85" s="34"/>
      <c r="AD85" s="20"/>
    </row>
    <row r="86" spans="1:30">
      <c r="L86" s="30"/>
      <c r="M86" s="30"/>
      <c r="N86" s="30"/>
      <c r="O86" s="30"/>
      <c r="P86" s="30"/>
      <c r="AB86" s="34"/>
      <c r="AD86" s="20"/>
    </row>
    <row r="87" spans="1:30">
      <c r="AB87" s="34"/>
      <c r="AD87" s="20"/>
    </row>
    <row r="88" spans="1:30">
      <c r="AB88" s="34"/>
      <c r="AD88" s="20"/>
    </row>
    <row r="89" spans="1:30">
      <c r="AB89" s="34"/>
      <c r="AD89" s="20"/>
    </row>
    <row r="94" spans="1:30">
      <c r="Y94" s="27"/>
    </row>
  </sheetData>
  <phoneticPr fontId="3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workbookViewId="0">
      <pane ySplit="1" topLeftCell="A2" activePane="bottomLeft" state="frozen"/>
      <selection pane="bottomLeft" activeCell="A22" sqref="A22"/>
    </sheetView>
  </sheetViews>
  <sheetFormatPr defaultRowHeight="15"/>
  <cols>
    <col min="1" max="1" width="55.28515625" customWidth="1"/>
    <col min="2" max="10" width="9.7109375" bestFit="1" customWidth="1"/>
  </cols>
  <sheetData>
    <row r="1" spans="1:11">
      <c r="B1" s="13">
        <v>2013</v>
      </c>
      <c r="C1" s="13">
        <v>2014</v>
      </c>
      <c r="D1" s="13">
        <v>2015</v>
      </c>
      <c r="E1" s="13">
        <v>2016</v>
      </c>
      <c r="F1" s="13">
        <v>2017</v>
      </c>
      <c r="G1" s="13">
        <v>2018</v>
      </c>
      <c r="H1" s="13">
        <v>2019</v>
      </c>
      <c r="I1" s="13">
        <v>2020</v>
      </c>
      <c r="J1" s="13">
        <v>2021</v>
      </c>
      <c r="K1" s="13">
        <v>2022</v>
      </c>
    </row>
    <row r="2" spans="1:11">
      <c r="B2" s="13"/>
      <c r="C2" s="13"/>
      <c r="D2" s="13"/>
      <c r="E2" s="13"/>
      <c r="F2" s="13"/>
      <c r="G2" s="13"/>
      <c r="H2" s="13"/>
      <c r="I2" s="13"/>
      <c r="J2" s="13"/>
    </row>
    <row r="3" spans="1:11" s="125" customFormat="1" ht="15.75" hidden="1">
      <c r="A3" s="125">
        <v>385227</v>
      </c>
      <c r="B3" s="126">
        <v>365078</v>
      </c>
      <c r="C3" s="126">
        <v>362741</v>
      </c>
      <c r="D3" s="126">
        <v>358202</v>
      </c>
      <c r="E3" s="126">
        <v>363060</v>
      </c>
      <c r="F3" s="126">
        <v>406652</v>
      </c>
      <c r="G3" s="126">
        <v>428513</v>
      </c>
      <c r="H3" s="126">
        <v>445108</v>
      </c>
      <c r="I3" s="126">
        <v>440578</v>
      </c>
      <c r="J3" s="126">
        <v>445734</v>
      </c>
      <c r="K3" s="125">
        <v>458257</v>
      </c>
    </row>
    <row r="4" spans="1:11">
      <c r="B4" s="13"/>
      <c r="C4" s="13"/>
      <c r="D4" s="13"/>
      <c r="E4" s="13"/>
      <c r="F4" s="13"/>
      <c r="G4" s="13"/>
      <c r="H4" s="13"/>
      <c r="I4" s="13"/>
      <c r="J4" s="13"/>
    </row>
    <row r="5" spans="1:11">
      <c r="A5" s="15" t="s">
        <v>108</v>
      </c>
      <c r="B5" s="11">
        <f>(B3-A3)/A3*100</f>
        <v>-5.230422582010088</v>
      </c>
      <c r="C5" s="11">
        <f t="shared" ref="C5:K5" si="0">(C3-B3)/B3*100</f>
        <v>-0.64013717616509347</v>
      </c>
      <c r="D5" s="11">
        <f t="shared" si="0"/>
        <v>-1.251306028268103</v>
      </c>
      <c r="E5" s="11">
        <f t="shared" si="0"/>
        <v>1.3562179998994981</v>
      </c>
      <c r="F5" s="11">
        <f t="shared" si="0"/>
        <v>12.006830826860574</v>
      </c>
      <c r="G5" s="11">
        <f t="shared" si="0"/>
        <v>5.3758496208059965</v>
      </c>
      <c r="H5" s="11">
        <f t="shared" si="0"/>
        <v>3.87269464403647</v>
      </c>
      <c r="I5" s="11">
        <f t="shared" si="0"/>
        <v>-1.0177305283212166</v>
      </c>
      <c r="J5" s="11">
        <f t="shared" si="0"/>
        <v>1.1702808583270159</v>
      </c>
      <c r="K5" s="11">
        <f t="shared" si="0"/>
        <v>2.8095231685265203</v>
      </c>
    </row>
    <row r="6" spans="1:11">
      <c r="A6" s="15"/>
      <c r="B6" s="11"/>
      <c r="C6" s="11"/>
      <c r="D6" s="11"/>
      <c r="E6" s="11"/>
      <c r="F6" s="11"/>
      <c r="G6" s="11"/>
      <c r="H6" s="11"/>
      <c r="I6" s="11"/>
      <c r="J6" s="11"/>
    </row>
    <row r="7" spans="1:11" hidden="1">
      <c r="A7">
        <v>723973.1</v>
      </c>
      <c r="B7">
        <v>671938.61</v>
      </c>
      <c r="C7">
        <v>658808.59</v>
      </c>
      <c r="D7">
        <v>673953.94</v>
      </c>
      <c r="E7">
        <v>709892.81</v>
      </c>
      <c r="F7">
        <v>741795.04</v>
      </c>
      <c r="G7">
        <v>775834.46</v>
      </c>
      <c r="H7">
        <v>811174.5</v>
      </c>
      <c r="I7">
        <v>761872.19</v>
      </c>
      <c r="J7">
        <v>796172.19</v>
      </c>
      <c r="K7">
        <v>829058.97</v>
      </c>
    </row>
    <row r="8" spans="1:11">
      <c r="A8" s="106" t="s">
        <v>109</v>
      </c>
      <c r="B8" s="11">
        <f>(B7-A7)/A7*100</f>
        <v>-7.1873512979971199</v>
      </c>
      <c r="C8" s="11">
        <f t="shared" ref="C8:K8" si="1">(C7-B7)/B7*100</f>
        <v>-1.9540505344677277</v>
      </c>
      <c r="D8" s="11">
        <f t="shared" si="1"/>
        <v>2.2988998974649033</v>
      </c>
      <c r="E8" s="11">
        <f t="shared" si="1"/>
        <v>5.3325409745360517</v>
      </c>
      <c r="F8" s="11">
        <f t="shared" si="1"/>
        <v>4.4939502908896882</v>
      </c>
      <c r="G8" s="11">
        <f t="shared" si="1"/>
        <v>4.5887904561885344</v>
      </c>
      <c r="H8" s="11">
        <f t="shared" si="1"/>
        <v>4.5551005816369692</v>
      </c>
      <c r="I8" s="11">
        <f t="shared" si="1"/>
        <v>-6.0778919948790371</v>
      </c>
      <c r="J8" s="11">
        <f t="shared" si="1"/>
        <v>4.502067466197972</v>
      </c>
      <c r="K8" s="11">
        <f t="shared" si="1"/>
        <v>4.1306114949832686</v>
      </c>
    </row>
    <row r="9" spans="1:11">
      <c r="B9" s="2"/>
      <c r="C9" s="2"/>
      <c r="D9" s="2"/>
      <c r="E9" s="2"/>
      <c r="F9" s="2"/>
      <c r="G9" s="1"/>
    </row>
    <row r="10" spans="1:11">
      <c r="A10" s="106" t="s">
        <v>110</v>
      </c>
      <c r="B10" s="13">
        <v>2013</v>
      </c>
      <c r="C10" s="13">
        <v>2014</v>
      </c>
      <c r="D10" s="13">
        <v>2015</v>
      </c>
      <c r="E10" s="13">
        <v>2016</v>
      </c>
      <c r="F10" s="13">
        <v>2017</v>
      </c>
      <c r="G10" s="13">
        <v>2018</v>
      </c>
      <c r="H10" s="13">
        <v>2019</v>
      </c>
      <c r="I10" s="13">
        <v>2020</v>
      </c>
      <c r="J10" s="13">
        <v>2021</v>
      </c>
      <c r="K10" s="13">
        <v>2022</v>
      </c>
    </row>
    <row r="11" spans="1:11" hidden="1">
      <c r="A11" s="1">
        <v>297791</v>
      </c>
      <c r="B11" s="2">
        <v>287994</v>
      </c>
      <c r="C11" s="2">
        <v>293107</v>
      </c>
      <c r="D11" s="2">
        <v>288498</v>
      </c>
      <c r="E11" s="2">
        <v>292587</v>
      </c>
      <c r="F11" s="2">
        <v>304750</v>
      </c>
      <c r="G11" s="2">
        <v>325604</v>
      </c>
      <c r="H11" s="2">
        <v>330228</v>
      </c>
      <c r="I11" s="2">
        <v>322976</v>
      </c>
      <c r="J11" s="2">
        <v>337550</v>
      </c>
      <c r="K11">
        <v>350091</v>
      </c>
    </row>
    <row r="12" spans="1:11">
      <c r="A12" s="14" t="s">
        <v>52</v>
      </c>
      <c r="B12" s="11">
        <f>(B11-A11)/A11*100</f>
        <v>-3.289891232441545</v>
      </c>
      <c r="C12" s="11">
        <f t="shared" ref="C12:K12" si="2">(C11-B11)/B11*100</f>
        <v>1.7753842093932513</v>
      </c>
      <c r="D12" s="11">
        <f t="shared" si="2"/>
        <v>-1.5724632983859135</v>
      </c>
      <c r="E12" s="11">
        <f t="shared" si="2"/>
        <v>1.4173408481167982</v>
      </c>
      <c r="F12" s="11">
        <f t="shared" si="2"/>
        <v>4.1570541411614323</v>
      </c>
      <c r="G12" s="11">
        <f t="shared" si="2"/>
        <v>6.8429860541427399</v>
      </c>
      <c r="H12" s="11">
        <f t="shared" si="2"/>
        <v>1.4201299738332454</v>
      </c>
      <c r="I12" s="11">
        <f t="shared" si="2"/>
        <v>-2.1960584808072001</v>
      </c>
      <c r="J12" s="11">
        <f t="shared" si="2"/>
        <v>4.5124095908055084</v>
      </c>
      <c r="K12" s="11">
        <f t="shared" si="2"/>
        <v>3.7153014368241739</v>
      </c>
    </row>
    <row r="13" spans="1:11" hidden="1">
      <c r="A13" s="14">
        <v>53286</v>
      </c>
      <c r="B13" s="21">
        <v>43576</v>
      </c>
      <c r="C13" s="20">
        <v>37372</v>
      </c>
      <c r="D13" s="21">
        <v>39711</v>
      </c>
      <c r="E13" s="21">
        <v>44489</v>
      </c>
      <c r="F13" s="21">
        <v>46747</v>
      </c>
      <c r="G13" s="20">
        <v>45383</v>
      </c>
      <c r="H13" s="21">
        <v>51247</v>
      </c>
      <c r="I13" s="21">
        <v>49664</v>
      </c>
      <c r="J13">
        <v>46499</v>
      </c>
      <c r="K13">
        <v>50305</v>
      </c>
    </row>
    <row r="14" spans="1:11">
      <c r="A14" s="14" t="s">
        <v>113</v>
      </c>
      <c r="B14" s="20">
        <f>(B13-A13)/A13*100</f>
        <v>-18.222422399879893</v>
      </c>
      <c r="C14" s="20">
        <f t="shared" ref="C14:K14" si="3">(C13-B13)/B13*100</f>
        <v>-14.237194786120799</v>
      </c>
      <c r="D14" s="20">
        <f t="shared" si="3"/>
        <v>6.2586963502087114</v>
      </c>
      <c r="E14" s="20">
        <f t="shared" si="3"/>
        <v>12.03193069930246</v>
      </c>
      <c r="F14" s="20">
        <f t="shared" si="3"/>
        <v>5.0754118995706801</v>
      </c>
      <c r="G14" s="20">
        <f t="shared" si="3"/>
        <v>-2.9178342995272422</v>
      </c>
      <c r="H14" s="20">
        <f t="shared" si="3"/>
        <v>12.921137871008966</v>
      </c>
      <c r="I14" s="20">
        <f t="shared" si="3"/>
        <v>-3.0889613050520031</v>
      </c>
      <c r="J14" s="20">
        <f t="shared" si="3"/>
        <v>-6.3728253865979383</v>
      </c>
      <c r="K14" s="20">
        <f t="shared" si="3"/>
        <v>8.1851222606937775</v>
      </c>
    </row>
    <row r="15" spans="1:11" hidden="1">
      <c r="A15" s="14">
        <v>34150</v>
      </c>
      <c r="B15" s="21">
        <v>33508</v>
      </c>
      <c r="C15" s="21">
        <v>32262</v>
      </c>
      <c r="D15" s="21">
        <v>29993</v>
      </c>
      <c r="E15" s="21">
        <v>25984</v>
      </c>
      <c r="F15" s="21">
        <v>28125</v>
      </c>
      <c r="G15" s="20">
        <v>29891</v>
      </c>
      <c r="H15" s="21">
        <v>35003</v>
      </c>
      <c r="I15" s="36">
        <v>44714</v>
      </c>
      <c r="J15">
        <v>47667</v>
      </c>
      <c r="K15">
        <v>50145</v>
      </c>
    </row>
    <row r="16" spans="1:11">
      <c r="A16" s="14" t="s">
        <v>112</v>
      </c>
      <c r="B16" s="20">
        <f>(B15-A15)/A15*100</f>
        <v>-1.8799414348462666</v>
      </c>
      <c r="C16" s="20">
        <f t="shared" ref="C16:K16" si="4">(C15-B15)/B15*100</f>
        <v>-3.7185149814969556</v>
      </c>
      <c r="D16" s="20">
        <f t="shared" si="4"/>
        <v>-7.0330419688797967</v>
      </c>
      <c r="E16" s="20">
        <f t="shared" si="4"/>
        <v>-13.366452172173506</v>
      </c>
      <c r="F16" s="20">
        <f t="shared" si="4"/>
        <v>8.2396859605911317</v>
      </c>
      <c r="G16" s="20">
        <f t="shared" si="4"/>
        <v>6.2791111111111118</v>
      </c>
      <c r="H16" s="20">
        <f t="shared" si="4"/>
        <v>17.102137767220903</v>
      </c>
      <c r="I16" s="20">
        <f t="shared" si="4"/>
        <v>27.743336285461247</v>
      </c>
      <c r="J16" s="20">
        <f t="shared" si="4"/>
        <v>6.6041955539652015</v>
      </c>
      <c r="K16" s="20">
        <f t="shared" si="4"/>
        <v>5.1985650449996852</v>
      </c>
    </row>
    <row r="17" spans="1:11">
      <c r="A17" s="14"/>
      <c r="B17" s="20"/>
      <c r="C17" s="20"/>
      <c r="D17" s="20"/>
      <c r="E17" s="20"/>
      <c r="F17" s="20"/>
      <c r="G17" s="20"/>
      <c r="H17" s="20"/>
      <c r="I17" s="20"/>
      <c r="J17" s="20"/>
    </row>
    <row r="18" spans="1:11">
      <c r="A18" s="14"/>
      <c r="B18" s="13">
        <v>2013</v>
      </c>
      <c r="C18" s="13">
        <v>2014</v>
      </c>
      <c r="D18" s="13">
        <v>2015</v>
      </c>
      <c r="E18" s="13">
        <v>2016</v>
      </c>
      <c r="F18" s="13">
        <v>2017</v>
      </c>
      <c r="G18" s="13">
        <v>2018</v>
      </c>
      <c r="H18" s="13">
        <v>2019</v>
      </c>
      <c r="I18" s="13">
        <v>2020</v>
      </c>
      <c r="J18" s="13">
        <v>2021</v>
      </c>
      <c r="K18" s="13">
        <v>2022</v>
      </c>
    </row>
    <row r="19" spans="1:11" s="22" customFormat="1">
      <c r="A19" s="27" t="s">
        <v>111</v>
      </c>
      <c r="B19" s="21">
        <v>0.4</v>
      </c>
      <c r="C19" s="21">
        <v>0.7</v>
      </c>
      <c r="D19" s="21">
        <v>0.9</v>
      </c>
      <c r="E19" s="21">
        <v>1</v>
      </c>
      <c r="F19" s="20">
        <v>1.1000000000000001</v>
      </c>
      <c r="G19" s="21">
        <v>1.4</v>
      </c>
      <c r="H19" s="21">
        <v>1.7</v>
      </c>
      <c r="I19" s="21">
        <v>1.6</v>
      </c>
      <c r="J19" s="21">
        <v>2.2999999999999998</v>
      </c>
      <c r="K19" s="22">
        <v>2.5</v>
      </c>
    </row>
    <row r="20" spans="1:11" s="22" customFormat="1">
      <c r="A20" s="27" t="s">
        <v>114</v>
      </c>
      <c r="B20" s="21">
        <v>15.9</v>
      </c>
      <c r="C20" s="21">
        <v>16.100000000000001</v>
      </c>
      <c r="D20" s="21">
        <v>14.9</v>
      </c>
      <c r="E20" s="20">
        <v>12.9</v>
      </c>
      <c r="F20" s="20">
        <v>11.1</v>
      </c>
      <c r="G20" s="21">
        <v>8.4</v>
      </c>
      <c r="H20" s="21">
        <v>7.1</v>
      </c>
      <c r="I20" s="21">
        <v>7.6</v>
      </c>
      <c r="J20" s="21">
        <v>7.5</v>
      </c>
      <c r="K20" s="22">
        <v>6.8</v>
      </c>
    </row>
    <row r="21" spans="1:11">
      <c r="A21" s="17"/>
      <c r="B21" s="18"/>
      <c r="C21" s="18"/>
      <c r="D21" s="18"/>
      <c r="E21" s="19"/>
      <c r="F21" s="19"/>
      <c r="G21" s="18"/>
      <c r="H21" s="18"/>
      <c r="I21" s="18"/>
      <c r="J21" s="18"/>
    </row>
    <row r="22" spans="1:11">
      <c r="A22" s="17"/>
      <c r="B22" s="13">
        <v>2013</v>
      </c>
      <c r="C22" s="13">
        <v>2014</v>
      </c>
      <c r="D22" s="13">
        <v>2015</v>
      </c>
      <c r="E22" s="13">
        <v>2016</v>
      </c>
      <c r="F22" s="13">
        <v>2017</v>
      </c>
      <c r="G22" s="13">
        <v>2018</v>
      </c>
      <c r="H22" s="13">
        <v>2019</v>
      </c>
      <c r="I22" s="13">
        <v>2020</v>
      </c>
      <c r="J22" s="13">
        <v>2021</v>
      </c>
      <c r="K22" s="13">
        <v>2022</v>
      </c>
    </row>
    <row r="23" spans="1:11">
      <c r="A23" s="16" t="s">
        <v>115</v>
      </c>
      <c r="B23" s="11">
        <v>6.1</v>
      </c>
      <c r="C23" s="2">
        <v>7.7</v>
      </c>
      <c r="D23" s="2">
        <v>6.8</v>
      </c>
      <c r="E23" s="2">
        <v>5.8</v>
      </c>
      <c r="F23" s="2">
        <v>4.5</v>
      </c>
      <c r="G23" s="2">
        <v>2.7</v>
      </c>
      <c r="H23" s="2">
        <v>2.1</v>
      </c>
      <c r="I23" s="2">
        <v>2.1</v>
      </c>
      <c r="J23" s="2">
        <v>2.5</v>
      </c>
      <c r="K23" s="2">
        <v>2.2999999999999998</v>
      </c>
    </row>
    <row r="24" spans="1:11">
      <c r="B24" s="12"/>
      <c r="C24" s="12"/>
      <c r="D24" s="12"/>
      <c r="E24" s="12"/>
      <c r="F24" s="12"/>
    </row>
    <row r="49" spans="15:15">
      <c r="O49" s="22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"/>
  <sheetViews>
    <sheetView workbookViewId="0">
      <selection activeCell="L10" sqref="L10"/>
    </sheetView>
  </sheetViews>
  <sheetFormatPr defaultRowHeight="15"/>
  <sheetData>
    <row r="3" spans="3:3">
      <c r="C3" s="127" t="s">
        <v>131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Contents</vt:lpstr>
      <vt:lpstr>A-D</vt:lpstr>
      <vt:lpstr>Graphs</vt:lpstr>
      <vt:lpstr>Yearly</vt:lpstr>
      <vt:lpstr>Flows</vt:lpstr>
      <vt:lpstr>Flows!_edn1</vt:lpstr>
      <vt:lpstr>Flows!_ednref1</vt:lpstr>
      <vt:lpstr>Flows!_Hlk103165466</vt:lpstr>
      <vt:lpstr>A._Προσφορά_Εργασίας</vt:lpstr>
      <vt:lpstr>'A-D'!Print_Area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Pophaides</cp:lastModifiedBy>
  <cp:lastPrinted>2022-06-03T08:17:35Z</cp:lastPrinted>
  <dcterms:created xsi:type="dcterms:W3CDTF">2016-07-13T06:54:27Z</dcterms:created>
  <dcterms:modified xsi:type="dcterms:W3CDTF">2023-06-21T05:53:31Z</dcterms:modified>
</cp:coreProperties>
</file>