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pophaides\Downloads\Αγορά Εργασίας\2022Τ4\"/>
    </mc:Choice>
  </mc:AlternateContent>
  <xr:revisionPtr revIDLastSave="0" documentId="13_ncr:1_{22241F35-CA12-478A-AF36-DC7CEA97EA5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Περιεχόμενα" sheetId="3" r:id="rId1"/>
    <sheet name="Α-Δ" sheetId="1" r:id="rId2"/>
    <sheet name="Γραφήματα" sheetId="12" r:id="rId3"/>
    <sheet name="ΕΤΗΣΙΑ" sheetId="13" r:id="rId4"/>
    <sheet name="ΡΟΕΣ" sheetId="14" r:id="rId5"/>
  </sheets>
  <externalReferences>
    <externalReference r:id="rId6"/>
    <externalReference r:id="rId7"/>
  </externalReferences>
  <definedNames>
    <definedName name="_edn1" localSheetId="4">ΡΟΕΣ!$G$25</definedName>
    <definedName name="_ednref1" localSheetId="4">ΡΟΕΣ!$G$4</definedName>
    <definedName name="_Hlk103165466" localSheetId="4">ΡΟΕΣ!$G$15</definedName>
    <definedName name="A._Προσφορά_Εργασίας">'Α-Δ'!$A$1</definedName>
    <definedName name="Obs_status_code" localSheetId="1">'[1]T0111PS-S'!$A$501:$A$513</definedName>
    <definedName name="_xlnm.Print_Area" localSheetId="1">'Α-Δ'!$A$1:$AB$96</definedName>
    <definedName name="_xlnm.Print_Area" localSheetId="0">Περιεχόμενα!$A$1:$A$10</definedName>
    <definedName name="_xlnm.Print_Titles" localSheetId="1">'Α-Δ'!$A:$A</definedName>
  </definedNames>
  <calcPr calcId="191029"/>
</workbook>
</file>

<file path=xl/calcChain.xml><?xml version="1.0" encoding="utf-8"?>
<calcChain xmlns="http://schemas.openxmlformats.org/spreadsheetml/2006/main">
  <c r="Z18" i="1" l="1"/>
  <c r="K16" i="13" l="1"/>
  <c r="K14" i="13"/>
  <c r="K12" i="13"/>
  <c r="K8" i="13"/>
  <c r="K5" i="13"/>
  <c r="Z82" i="1"/>
  <c r="Z79" i="1"/>
  <c r="Z69" i="1"/>
  <c r="Z70" i="1"/>
  <c r="Z71" i="1"/>
  <c r="Z52" i="1"/>
  <c r="Z50" i="1"/>
  <c r="Z24" i="1"/>
  <c r="Z25" i="1"/>
  <c r="Z21" i="1"/>
  <c r="Z15" i="1"/>
  <c r="Z16" i="1"/>
  <c r="Z12" i="1"/>
  <c r="W9" i="1"/>
  <c r="Z8" i="1"/>
  <c r="W7" i="1"/>
  <c r="B31" i="1"/>
  <c r="B33" i="1"/>
  <c r="B34" i="1"/>
  <c r="B35" i="1"/>
  <c r="B38" i="1"/>
  <c r="B39" i="1"/>
  <c r="B43" i="1"/>
  <c r="B47" i="1"/>
  <c r="B18" i="1"/>
  <c r="B21" i="1"/>
  <c r="Z48" i="1" l="1"/>
  <c r="Z47" i="1" l="1"/>
  <c r="Z35" i="1"/>
  <c r="Z34" i="1"/>
  <c r="Z33" i="1"/>
  <c r="Z31" i="1"/>
  <c r="Y76" i="1"/>
  <c r="Z76" i="1"/>
  <c r="Z6" i="1" l="1"/>
  <c r="Z4" i="1"/>
  <c r="Z3" i="1"/>
  <c r="Z42" i="1" l="1"/>
  <c r="Z43" i="1"/>
  <c r="Y24" i="1" l="1"/>
  <c r="Y21" i="1"/>
  <c r="Y16" i="1"/>
  <c r="Y12" i="1"/>
  <c r="Y82" i="1"/>
  <c r="Y79" i="1"/>
  <c r="Y48" i="1"/>
  <c r="Y8" i="1"/>
  <c r="Y25" i="1" l="1"/>
  <c r="Y18" i="1"/>
  <c r="Y15" i="1"/>
  <c r="Y3" i="1"/>
  <c r="Y4" i="1"/>
  <c r="Y52" i="1"/>
  <c r="Y50" i="1"/>
  <c r="Y47" i="1"/>
  <c r="Y69" i="1"/>
  <c r="Y70" i="1"/>
  <c r="Y71" i="1"/>
  <c r="Y62" i="1"/>
  <c r="X47" i="1"/>
  <c r="Y33" i="1"/>
  <c r="Y34" i="1"/>
  <c r="Y35" i="1"/>
  <c r="Y31" i="1"/>
  <c r="Y6" i="1"/>
  <c r="C12" i="1"/>
  <c r="C18" i="1"/>
  <c r="C21" i="1"/>
  <c r="C31" i="1"/>
  <c r="C33" i="1"/>
  <c r="X8" i="1" l="1"/>
  <c r="Y42" i="1"/>
  <c r="X42" i="1"/>
  <c r="Y43" i="1"/>
  <c r="X6" i="1" l="1"/>
  <c r="C6" i="1" l="1"/>
  <c r="X87" i="1"/>
  <c r="S77" i="1" l="1"/>
  <c r="W77" i="1"/>
  <c r="W76" i="1"/>
  <c r="X79" i="1"/>
  <c r="G42" i="1" l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F42" i="1"/>
  <c r="X98" i="1" l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G48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G2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G24" i="1"/>
  <c r="X15" i="1" l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G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  <c r="X21" i="1"/>
  <c r="C34" i="1"/>
  <c r="C35" i="1"/>
  <c r="C38" i="1"/>
  <c r="C39" i="1"/>
  <c r="C43" i="1"/>
  <c r="X43" i="1" l="1"/>
  <c r="X18" i="1"/>
  <c r="X12" i="1"/>
  <c r="X82" i="1" l="1"/>
  <c r="X76" i="1"/>
  <c r="X69" i="1"/>
  <c r="X70" i="1"/>
  <c r="X71" i="1"/>
  <c r="X52" i="1"/>
  <c r="X50" i="1"/>
  <c r="X34" i="1"/>
  <c r="X35" i="1"/>
  <c r="X31" i="1"/>
  <c r="X33" i="1" s="1"/>
  <c r="X4" i="1"/>
  <c r="W8" i="1" l="1"/>
  <c r="V8" i="1"/>
  <c r="U8" i="1"/>
  <c r="T8" i="1"/>
  <c r="S8" i="1"/>
  <c r="S9" i="1" s="1"/>
  <c r="R8" i="1"/>
  <c r="Q8" i="1"/>
  <c r="P8" i="1"/>
  <c r="O8" i="1"/>
  <c r="N8" i="1"/>
  <c r="M8" i="1"/>
  <c r="L8" i="1"/>
  <c r="K8" i="1"/>
  <c r="K9" i="1" s="1"/>
  <c r="J8" i="1"/>
  <c r="I8" i="1"/>
  <c r="H8" i="1"/>
  <c r="G8" i="1"/>
  <c r="F8" i="1"/>
  <c r="E8" i="1"/>
  <c r="D8" i="1"/>
  <c r="C8" i="1"/>
  <c r="C9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G9" i="1" l="1"/>
  <c r="K7" i="1"/>
  <c r="O9" i="1"/>
  <c r="G7" i="1"/>
  <c r="O7" i="1"/>
  <c r="S7" i="1"/>
  <c r="C7" i="1"/>
  <c r="M79" i="1"/>
  <c r="N79" i="1"/>
  <c r="O79" i="1"/>
  <c r="P79" i="1"/>
  <c r="Q79" i="1"/>
  <c r="R79" i="1"/>
  <c r="S79" i="1"/>
  <c r="T79" i="1"/>
  <c r="U79" i="1"/>
  <c r="V79" i="1"/>
  <c r="W79" i="1"/>
  <c r="L79" i="1"/>
  <c r="C16" i="13"/>
  <c r="D16" i="13"/>
  <c r="E16" i="13"/>
  <c r="F16" i="13"/>
  <c r="G16" i="13"/>
  <c r="H16" i="13"/>
  <c r="I16" i="13"/>
  <c r="J16" i="13"/>
  <c r="B16" i="13"/>
  <c r="C14" i="13"/>
  <c r="D14" i="13"/>
  <c r="E14" i="13"/>
  <c r="F14" i="13"/>
  <c r="G14" i="13"/>
  <c r="H14" i="13"/>
  <c r="I14" i="13"/>
  <c r="J14" i="13"/>
  <c r="B14" i="13"/>
  <c r="C12" i="13"/>
  <c r="D12" i="13"/>
  <c r="E12" i="13"/>
  <c r="F12" i="13"/>
  <c r="G12" i="13"/>
  <c r="H12" i="13"/>
  <c r="I12" i="13"/>
  <c r="J12" i="13"/>
  <c r="B12" i="13"/>
  <c r="C8" i="13"/>
  <c r="D8" i="13"/>
  <c r="E8" i="13"/>
  <c r="F8" i="13"/>
  <c r="G8" i="13"/>
  <c r="H8" i="13"/>
  <c r="I8" i="13"/>
  <c r="J8" i="13"/>
  <c r="B8" i="13"/>
  <c r="C5" i="13" l="1"/>
  <c r="D5" i="13"/>
  <c r="E5" i="13"/>
  <c r="F5" i="13"/>
  <c r="G5" i="13"/>
  <c r="H5" i="13"/>
  <c r="I5" i="13"/>
  <c r="J5" i="13"/>
  <c r="B5" i="13"/>
  <c r="W43" i="1" l="1"/>
  <c r="B4" i="1" l="1"/>
  <c r="B12" i="1"/>
  <c r="B50" i="1"/>
  <c r="B52" i="1"/>
  <c r="B76" i="1"/>
  <c r="B82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C57" i="1"/>
  <c r="W52" i="1" l="1"/>
  <c r="W50" i="1"/>
  <c r="W47" i="1"/>
  <c r="W4" i="1" l="1"/>
  <c r="W82" i="1" l="1"/>
  <c r="W69" i="1"/>
  <c r="W70" i="1"/>
  <c r="W71" i="1"/>
  <c r="W34" i="1"/>
  <c r="W35" i="1"/>
  <c r="W21" i="1"/>
  <c r="W31" i="1" l="1"/>
  <c r="W33" i="1" s="1"/>
  <c r="W18" i="1"/>
  <c r="W12" i="1"/>
  <c r="V82" i="1"/>
  <c r="V71" i="1" l="1"/>
  <c r="V70" i="1"/>
  <c r="V69" i="1"/>
  <c r="V52" i="1"/>
  <c r="V50" i="1"/>
  <c r="V47" i="1"/>
  <c r="U43" i="1"/>
  <c r="V43" i="1"/>
  <c r="V34" i="1" l="1"/>
  <c r="V31" i="1"/>
  <c r="V33" i="1" s="1"/>
  <c r="V35" i="1"/>
  <c r="V18" i="1"/>
  <c r="V76" i="1"/>
  <c r="V4" i="1"/>
  <c r="V21" i="1" l="1"/>
  <c r="V12" i="1" l="1"/>
  <c r="H21" i="1" l="1"/>
  <c r="U21" i="1" l="1"/>
  <c r="D21" i="1"/>
  <c r="E21" i="1"/>
  <c r="F21" i="1"/>
  <c r="G21" i="1"/>
  <c r="I21" i="1"/>
  <c r="J21" i="1"/>
  <c r="K21" i="1"/>
  <c r="L21" i="1"/>
  <c r="M21" i="1"/>
  <c r="N21" i="1"/>
  <c r="O21" i="1"/>
  <c r="P21" i="1"/>
  <c r="Q21" i="1"/>
  <c r="R21" i="1"/>
  <c r="S21" i="1"/>
  <c r="T21" i="1"/>
  <c r="D31" i="1"/>
  <c r="D33" i="1" s="1"/>
  <c r="E31" i="1"/>
  <c r="E33" i="1" s="1"/>
  <c r="F31" i="1"/>
  <c r="F33" i="1" s="1"/>
  <c r="G31" i="1"/>
  <c r="G33" i="1" s="1"/>
  <c r="H31" i="1"/>
  <c r="H33" i="1" s="1"/>
  <c r="I31" i="1"/>
  <c r="I33" i="1" s="1"/>
  <c r="J31" i="1"/>
  <c r="J33" i="1" s="1"/>
  <c r="K31" i="1"/>
  <c r="K33" i="1" s="1"/>
  <c r="L31" i="1"/>
  <c r="L33" i="1" s="1"/>
  <c r="M31" i="1"/>
  <c r="M33" i="1" s="1"/>
  <c r="N31" i="1"/>
  <c r="N33" i="1" s="1"/>
  <c r="O31" i="1"/>
  <c r="O33" i="1" s="1"/>
  <c r="P31" i="1"/>
  <c r="P33" i="1" s="1"/>
  <c r="Q31" i="1"/>
  <c r="Q33" i="1" s="1"/>
  <c r="R31" i="1"/>
  <c r="R33" i="1" s="1"/>
  <c r="S31" i="1"/>
  <c r="S33" i="1" s="1"/>
  <c r="T31" i="1"/>
  <c r="T33" i="1" s="1"/>
  <c r="U31" i="1"/>
  <c r="U33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N37" i="1"/>
  <c r="N38" i="1" s="1"/>
  <c r="D38" i="1"/>
  <c r="E38" i="1"/>
  <c r="F38" i="1"/>
  <c r="G38" i="1"/>
  <c r="H38" i="1"/>
  <c r="I38" i="1"/>
  <c r="J38" i="1"/>
  <c r="K38" i="1"/>
  <c r="L38" i="1"/>
  <c r="M38" i="1"/>
  <c r="P38" i="1"/>
  <c r="Q38" i="1"/>
  <c r="R38" i="1"/>
  <c r="U18" i="1"/>
  <c r="U12" i="1"/>
  <c r="D12" i="1"/>
  <c r="E12" i="1"/>
  <c r="F12" i="1"/>
  <c r="D18" i="1"/>
  <c r="E18" i="1"/>
  <c r="F18" i="1"/>
  <c r="O38" i="1" l="1"/>
  <c r="U76" i="1" l="1"/>
  <c r="U82" i="1"/>
  <c r="U52" i="1"/>
  <c r="U50" i="1"/>
  <c r="U47" i="1"/>
  <c r="U4" i="1"/>
  <c r="T76" i="1" l="1"/>
  <c r="S76" i="1"/>
  <c r="T12" i="1" l="1"/>
  <c r="S12" i="1"/>
  <c r="G18" i="1"/>
  <c r="T18" i="1" l="1"/>
  <c r="T43" i="1"/>
  <c r="T82" i="1" l="1"/>
  <c r="T52" i="1" l="1"/>
  <c r="T50" i="1"/>
  <c r="T47" i="1"/>
  <c r="T4" i="1" l="1"/>
  <c r="S52" i="1" l="1"/>
  <c r="S50" i="1"/>
  <c r="S47" i="1"/>
  <c r="S82" i="1"/>
  <c r="S4" i="1"/>
  <c r="S18" i="1" l="1"/>
  <c r="S43" i="1" l="1"/>
  <c r="D39" i="1"/>
  <c r="E39" i="1"/>
  <c r="F39" i="1"/>
  <c r="G39" i="1"/>
  <c r="H39" i="1"/>
  <c r="I39" i="1"/>
  <c r="J39" i="1"/>
  <c r="K39" i="1"/>
  <c r="L39" i="1"/>
  <c r="M39" i="1"/>
  <c r="O39" i="1"/>
  <c r="P39" i="1"/>
  <c r="Q39" i="1"/>
  <c r="R39" i="1"/>
  <c r="N39" i="1" l="1"/>
  <c r="R4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R76" i="1"/>
  <c r="R12" i="1"/>
  <c r="Q12" i="1"/>
  <c r="P12" i="1"/>
  <c r="O12" i="1"/>
  <c r="N12" i="1"/>
  <c r="M12" i="1"/>
  <c r="L12" i="1"/>
  <c r="K12" i="1"/>
  <c r="J12" i="1"/>
  <c r="I12" i="1"/>
  <c r="H12" i="1"/>
  <c r="G12" i="1"/>
  <c r="R43" i="1" l="1"/>
  <c r="R82" i="1"/>
  <c r="R52" i="1"/>
  <c r="R50" i="1"/>
  <c r="R47" i="1"/>
  <c r="O18" i="1" l="1"/>
  <c r="R18" i="1" l="1"/>
  <c r="K82" i="1" l="1"/>
  <c r="L82" i="1"/>
  <c r="M82" i="1"/>
  <c r="N82" i="1"/>
  <c r="O82" i="1"/>
  <c r="P82" i="1"/>
  <c r="Q82" i="1"/>
  <c r="C82" i="1"/>
  <c r="D82" i="1"/>
  <c r="E82" i="1"/>
  <c r="F82" i="1"/>
  <c r="G82" i="1"/>
  <c r="H82" i="1"/>
  <c r="I82" i="1"/>
  <c r="J82" i="1"/>
  <c r="Q43" i="1" l="1"/>
  <c r="Q18" i="1"/>
  <c r="Q52" i="1" l="1"/>
  <c r="Q50" i="1"/>
  <c r="Q47" i="1"/>
  <c r="Q4" i="1"/>
  <c r="P43" i="1" l="1"/>
  <c r="P18" i="1" l="1"/>
  <c r="P52" i="1" l="1"/>
  <c r="P50" i="1"/>
  <c r="P47" i="1"/>
  <c r="P4" i="1"/>
  <c r="O43" i="1" l="1"/>
  <c r="C66" i="12" l="1"/>
  <c r="D66" i="12"/>
  <c r="E66" i="12"/>
  <c r="H18" i="1"/>
  <c r="I18" i="1"/>
  <c r="J18" i="1"/>
  <c r="K18" i="1"/>
  <c r="L18" i="1"/>
  <c r="M18" i="1"/>
  <c r="N18" i="1"/>
  <c r="O52" i="1" l="1"/>
  <c r="O50" i="1"/>
  <c r="O47" i="1"/>
  <c r="O4" i="1"/>
  <c r="N43" i="1" l="1"/>
  <c r="N52" i="1" l="1"/>
  <c r="N50" i="1"/>
  <c r="N47" i="1"/>
  <c r="M43" i="1" l="1"/>
  <c r="M52" i="1" l="1"/>
  <c r="M50" i="1"/>
  <c r="M47" i="1"/>
  <c r="K43" i="1" l="1"/>
  <c r="L43" i="1"/>
  <c r="L52" i="1" l="1"/>
  <c r="L50" i="1"/>
  <c r="L47" i="1"/>
  <c r="D43" i="1" l="1"/>
  <c r="E43" i="1"/>
  <c r="F43" i="1"/>
  <c r="G43" i="1"/>
  <c r="H43" i="1"/>
  <c r="I43" i="1"/>
  <c r="J43" i="1"/>
  <c r="K52" i="1" l="1"/>
  <c r="K50" i="1"/>
  <c r="K47" i="1"/>
  <c r="J52" i="1" l="1"/>
  <c r="J50" i="1"/>
  <c r="J47" i="1"/>
  <c r="I52" i="1" l="1"/>
  <c r="I50" i="1"/>
  <c r="I47" i="1"/>
  <c r="I4" i="1" l="1"/>
  <c r="H52" i="1" l="1"/>
  <c r="H50" i="1"/>
  <c r="H47" i="1"/>
  <c r="H4" i="1"/>
  <c r="G52" i="1" l="1"/>
  <c r="G50" i="1"/>
  <c r="G47" i="1"/>
  <c r="G4" i="1"/>
  <c r="F52" i="1" l="1"/>
  <c r="F50" i="1"/>
  <c r="F47" i="1"/>
  <c r="F4" i="1"/>
  <c r="C47" i="1" l="1"/>
  <c r="D47" i="1"/>
  <c r="E47" i="1"/>
  <c r="C50" i="1"/>
  <c r="D50" i="1"/>
  <c r="E50" i="1"/>
  <c r="C52" i="1"/>
  <c r="D52" i="1"/>
  <c r="E52" i="1"/>
  <c r="E4" i="1" l="1"/>
  <c r="D4" i="1" l="1"/>
  <c r="C4" i="1" l="1"/>
  <c r="A22" i="12" l="1"/>
  <c r="B22" i="12"/>
  <c r="C22" i="12"/>
  <c r="D22" i="12"/>
  <c r="E22" i="12"/>
  <c r="C65" i="12" l="1"/>
  <c r="E65" i="12"/>
  <c r="D65" i="12"/>
  <c r="A2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1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K4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<sst xmlns="http://schemas.openxmlformats.org/spreadsheetml/2006/main" count="200" uniqueCount="137">
  <si>
    <t>A. ΠΡΟΣΦΟΡΑ ΕΡΓΑΣΙΑΣ</t>
  </si>
  <si>
    <t>Κύπριοι</t>
  </si>
  <si>
    <t>Κοινοτικοί</t>
  </si>
  <si>
    <t>Τρίτες Χώρες</t>
  </si>
  <si>
    <t>Αριθμός ανέργων</t>
  </si>
  <si>
    <t xml:space="preserve">Ανεργία κατά εθνικότητα </t>
  </si>
  <si>
    <t>Ανεργία κατά διάρκεια</t>
  </si>
  <si>
    <t xml:space="preserve">               Περιεχόμενα:</t>
  </si>
  <si>
    <t>Αγορά Εργασίας</t>
  </si>
  <si>
    <t>A. Προσφορά Εργασίας</t>
  </si>
  <si>
    <t>B. Ζήτηση Εργασίας</t>
  </si>
  <si>
    <t>Ποσοστό κενών θέσεων</t>
  </si>
  <si>
    <t>Γ. Ανεργία (ΕΕΔ)</t>
  </si>
  <si>
    <t>Δ. Αδρανές εργατικό δυναμικό (15+), ΕΕΔ</t>
  </si>
  <si>
    <t>Aπασχόληση δημόσιος τομέας (ΤΔΔΠ)</t>
  </si>
  <si>
    <t xml:space="preserve">Εργατικό Δυναμικό </t>
  </si>
  <si>
    <t xml:space="preserve">Ποσοστό απασχόλησης </t>
  </si>
  <si>
    <t xml:space="preserve">Aπασχόληση κατά εθνικότητα </t>
  </si>
  <si>
    <t xml:space="preserve">% μεταβολής </t>
  </si>
  <si>
    <t>Τρίτες χώρες</t>
  </si>
  <si>
    <t>&lt; 6 μήνες</t>
  </si>
  <si>
    <t xml:space="preserve"> &gt;12 μήνες </t>
  </si>
  <si>
    <t xml:space="preserve"> &gt;12 μήνες/εργατικό δυναμικό </t>
  </si>
  <si>
    <t>% μεταβολής</t>
  </si>
  <si>
    <t>Υπό Απασχόληση  % μεταβολής</t>
  </si>
  <si>
    <t>Αδρανές εργατικό δυναμικό (15+) %</t>
  </si>
  <si>
    <t>Ρυθμός μεταβολής (qi/qi-1)</t>
  </si>
  <si>
    <t>Υπό Απασχόληση/εργατικό δυναμικό</t>
  </si>
  <si>
    <t>Ευέλικτες μορφές απασχόληχης/εργατικό δυναμικό</t>
  </si>
  <si>
    <t>Σύνολο ευέλικτες μορφές απασχόλησης</t>
  </si>
  <si>
    <t>Aπασχόληση δημόσιος τομέας (ΤΔΔΠ)/Απασχόληση ΕΔ</t>
  </si>
  <si>
    <t>% ανεργίας - % κενών θέσεων</t>
  </si>
  <si>
    <t>προσωρινή απασχόληση/εργατικό δυναμικό</t>
  </si>
  <si>
    <t>μερική απασχόληση/εργατικό δυναμικό</t>
  </si>
  <si>
    <t xml:space="preserve">θέσεις εργασίας  (+,-) </t>
  </si>
  <si>
    <t>12.9-0.6</t>
  </si>
  <si>
    <t>12.6-1.2</t>
  </si>
  <si>
    <t>Ποσοστό ανεργίας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</si>
  <si>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</si>
  <si>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</si>
  <si>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10.6-0.8</t>
  </si>
  <si>
    <t>Απασχόληση, ΕΔ (άτομα, Στατιστική Υπηρεσία) %</t>
  </si>
  <si>
    <t>Aπασχόληση (ώρες εργασίας ΕΔ Στατ. Υπηρ.) %</t>
  </si>
  <si>
    <t>Aπασχόληση κατά εθνικότητα %</t>
  </si>
  <si>
    <t xml:space="preserve"> &gt;12 μήνες/εργατικό δυναμικό %</t>
  </si>
  <si>
    <t>10.5-1.4</t>
  </si>
  <si>
    <t>10.1-1.0</t>
  </si>
  <si>
    <t>10.7-1.2</t>
  </si>
  <si>
    <t>7.3-1.4</t>
  </si>
  <si>
    <t>7.8-2.2</t>
  </si>
  <si>
    <t>7.6-1.0</t>
  </si>
  <si>
    <t>7.4-2.0</t>
  </si>
  <si>
    <t>7.3-1.7</t>
  </si>
  <si>
    <t>% μεταβολής ανεργίας κατά εθνικότητα</t>
  </si>
  <si>
    <t>Προσωρινή απασχόληση, 000s (ΕΕΔ)</t>
  </si>
  <si>
    <t>Mερική απασχόληση, 000s (ΕΕΔ)</t>
  </si>
  <si>
    <t xml:space="preserve">Υπό Απασχόληση, 000s </t>
  </si>
  <si>
    <t>7.2-2</t>
  </si>
  <si>
    <t>6.3-1,7</t>
  </si>
  <si>
    <t>5.8, 2</t>
  </si>
  <si>
    <t>9.6, 1.2</t>
  </si>
  <si>
    <t>Ποσοστό ανεργίας, % (15-24)</t>
  </si>
  <si>
    <t>6-11 μήνες</t>
  </si>
  <si>
    <t>8.5, 1.6</t>
  </si>
  <si>
    <t>Ποσοστό κενών θέσεων &amp; Ανεργίας</t>
  </si>
  <si>
    <t>B. ΖΗΤΗΣΗ ΕΡΓΑΣΙΑΣ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</si>
  <si>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</si>
  <si>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</si>
  <si>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</si>
  <si>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</si>
  <si>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</si>
  <si>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</si>
  <si>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</si>
  <si>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</si>
  <si>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</si>
  <si>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</si>
  <si>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</si>
  <si>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</si>
  <si>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2016 Τ4</t>
  </si>
  <si>
    <t>2017Τ1</t>
  </si>
  <si>
    <t>2017Τ2</t>
  </si>
  <si>
    <t>ΕΔ Ποσοστό ανεργίας, % ( Στατ. Υπηρεσία) ΕΕΔ</t>
  </si>
  <si>
    <t>2020Τ4</t>
  </si>
  <si>
    <t>Ποσοστό ανεργίας ( Στατιστική Υπηρεσία)</t>
  </si>
  <si>
    <t>8, 1.3</t>
  </si>
  <si>
    <t>2021Τ1</t>
  </si>
  <si>
    <t>Δείκτης NEET (15-29)</t>
  </si>
  <si>
    <t>Συμπληρωματικοί δείκτες ανεργίας (15-74)</t>
  </si>
  <si>
    <t>-Υποαπασχολούμενοι με μερική απασχόληση - % στον πληθυσμό</t>
  </si>
  <si>
    <t>-Υποαπασχολούμενοι με μερική απασχόληση</t>
  </si>
  <si>
    <t>-Αναζητούν εργασία, αλλά δεν είναι διαθέσιμοι - % στον πληθυσμό</t>
  </si>
  <si>
    <t>-Αναζητούν εργασία, αλλά δεν είναι διαθέσιμοι</t>
  </si>
  <si>
    <t>-Είναι διαθέσιμοι, αλλά δεν αναζητούν εργασία - % στον πληθυσμό</t>
  </si>
  <si>
    <t>-Είναι διαθέσιμοι, αλλά δεν αναζητούν εργασία</t>
  </si>
  <si>
    <t>8.6, 2</t>
  </si>
  <si>
    <t>2021Τ2</t>
  </si>
  <si>
    <t>μ.δ.</t>
  </si>
  <si>
    <t>8.4, 2.6</t>
  </si>
  <si>
    <t>2021Τ3</t>
  </si>
  <si>
    <t>6.6, 2.4</t>
  </si>
  <si>
    <t>2021Τ4</t>
  </si>
  <si>
    <t>6.3, 2.4</t>
  </si>
  <si>
    <r>
      <t>ΕΔ Απασχόληση,  (άτομα, Στατιστική Υπηρεσία)</t>
    </r>
    <r>
      <rPr>
        <sz val="12"/>
        <rFont val="Arial"/>
        <family val="2"/>
      </rPr>
      <t xml:space="preserve"> - Seasonally Adjusted</t>
    </r>
    <r>
      <rPr>
        <b/>
        <sz val="16"/>
        <rFont val="Arial"/>
        <family val="2"/>
      </rPr>
      <t xml:space="preserve"> PS-S</t>
    </r>
  </si>
  <si>
    <t xml:space="preserve">-Νέοι που βρίσκονται εκτός απασχόλησης, εκπαίδευσης ή κατάρτισης </t>
  </si>
  <si>
    <t>6.6, 3,2</t>
  </si>
  <si>
    <t>2017Τ3</t>
  </si>
  <si>
    <t>2022Τ1</t>
  </si>
  <si>
    <t>2022Τ2</t>
  </si>
  <si>
    <t>2022Τ3</t>
  </si>
  <si>
    <t>2022Τ4</t>
  </si>
  <si>
    <r>
      <t xml:space="preserve">Aπασχόληση (ώρες εργασίας ΕΔ Στατ. Υπηρ.) </t>
    </r>
    <r>
      <rPr>
        <sz val="12"/>
        <color rgb="FF000000"/>
        <rFont val="Arial"/>
        <family val="2"/>
      </rPr>
      <t>- Seasonally Adjusted HW-S</t>
    </r>
  </si>
  <si>
    <t>Γ. ΑΝΕΡΓΙΑ</t>
  </si>
  <si>
    <t>Δ. Αδρανές εργατικό δυναμικό (15+)</t>
  </si>
  <si>
    <t>%</t>
  </si>
  <si>
    <t>Ανεργία στις γυναίκες (ΕΔ)</t>
  </si>
  <si>
    <t>-Νέοι που βρίσκονται εκτός απασχόλησης, εκπαίδευσης ή κατάρτισης - % ως προς τον πληθυσμό της συγκεκριμένης ομάδας</t>
  </si>
  <si>
    <t>Εποχικά Διορθωμένες ώρες εργασίας, %</t>
  </si>
  <si>
    <t>NRU %</t>
  </si>
  <si>
    <t>NRU</t>
  </si>
  <si>
    <t xml:space="preserve"> Nairu</t>
  </si>
  <si>
    <t>NAIRU% (ltu+1m un)LF%</t>
  </si>
  <si>
    <t>Διαφορά</t>
  </si>
  <si>
    <r>
      <t xml:space="preserve">Απασχόληση (άτομα, Στατιστική Υπηρεσία) </t>
    </r>
    <r>
      <rPr>
        <sz val="12"/>
        <rFont val="Arial"/>
        <family val="2"/>
      </rPr>
      <t>- Raw data</t>
    </r>
  </si>
  <si>
    <t>Διαφορά %</t>
  </si>
  <si>
    <t>Διαφορά, πρόσωπα</t>
  </si>
  <si>
    <r>
      <t xml:space="preserve">Aπασχόληση (ώρες εργασίας ΕΔ Στατ. Υπηρ.) </t>
    </r>
    <r>
      <rPr>
        <sz val="12"/>
        <color rgb="FF000000"/>
        <rFont val="Arial"/>
        <family val="2"/>
      </rPr>
      <t>- Raw data</t>
    </r>
  </si>
  <si>
    <t>Μεταβολή, πρόσωπα</t>
  </si>
  <si>
    <t>6.8, 2.7</t>
  </si>
  <si>
    <t>LFS Cystat Raw Data, Eurostat both</t>
  </si>
  <si>
    <t>6.8, 2.2</t>
  </si>
  <si>
    <t>Εποχικα Διορθωμένη  Απασχόληση σε άτομα, %</t>
  </si>
  <si>
    <t xml:space="preserve">Τριμηνιαία απασχόληση κατά εθνικότητα </t>
  </si>
  <si>
    <t>Ποσοστό μακροπρόθεσμης ανεργίας/εργατικό δυναμικό</t>
  </si>
  <si>
    <t>Διάγραμμα 2.1 Ποσοστό ανεργίας &amp; κενών θέσεων</t>
  </si>
  <si>
    <t>Beveridge curve 2018T4-2022T4</t>
  </si>
  <si>
    <t>2022Τ3 --&gt; 2022Τ4</t>
  </si>
  <si>
    <t>6,9, 1,9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</si>
</sst>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0.000000"/>
  </numFmts>
  <fonts count="58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charset val="161"/>
    </font>
    <font>
      <sz val="14"/>
      <name val="Calibri"/>
      <family val="2"/>
      <charset val="161"/>
    </font>
    <font>
      <b/>
      <sz val="24"/>
      <name val="Georgia"/>
      <family val="1"/>
    </font>
    <font>
      <sz val="8"/>
      <name val="Calibri"/>
      <family val="2"/>
      <charset val="161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3"/>
      <name val="Arial"/>
      <family val="2"/>
    </font>
    <font>
      <sz val="16"/>
      <color indexed="8"/>
      <name val="Arial"/>
      <family val="2"/>
    </font>
    <font>
      <sz val="16"/>
      <color theme="4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9"/>
      <color rgb="FF595959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595959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595959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39"/>
      </left>
      <right/>
      <top/>
      <bottom/>
      <diagonal/>
    </border>
  </borders>
  <cellStyleXfs count="16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>
      <alignment vertical="top"/>
    </xf>
    <xf numFmtId="0" fontId="17" fillId="0" borderId="0"/>
    <xf numFmtId="0" fontId="18" fillId="0" borderId="0"/>
    <xf numFmtId="9" fontId="1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9" fontId="10" fillId="0" borderId="0" applyFont="0" applyFill="0" applyBorder="0" applyAlignment="0" applyProtection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</cellStyleXfs>
  <cellXfs count="146">
    <xf numFmtId="0" fontId="0" fillId="0" borderId="0" xfId="0"/>
    <xf numFmtId="0" fontId="20" fillId="4" borderId="0" xfId="0" applyFont="1" applyFill="1"/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2" fillId="0" borderId="0" xfId="0" applyFont="1" applyProtection="1">
      <protection hidden="1"/>
    </xf>
    <xf numFmtId="167" fontId="22" fillId="0" borderId="0" xfId="0" applyNumberFormat="1" applyFont="1" applyProtection="1">
      <protection hidden="1"/>
    </xf>
    <xf numFmtId="166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4" fillId="0" borderId="0" xfId="0" applyFont="1"/>
    <xf numFmtId="164" fontId="29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24" fillId="0" borderId="0" xfId="30" applyNumberFormat="1" applyFont="1" applyAlignment="1">
      <alignment horizontal="center" wrapText="1"/>
    </xf>
    <xf numFmtId="0" fontId="31" fillId="0" borderId="0" xfId="0" applyFont="1" applyAlignment="1">
      <alignment horizontal="center"/>
    </xf>
    <xf numFmtId="164" fontId="29" fillId="0" borderId="0" xfId="0" applyNumberFormat="1" applyFont="1"/>
    <xf numFmtId="0" fontId="25" fillId="0" borderId="0" xfId="0" applyFont="1" applyAlignment="1">
      <alignment horizontal="center"/>
    </xf>
    <xf numFmtId="0" fontId="34" fillId="5" borderId="0" xfId="0" applyFont="1" applyFill="1"/>
    <xf numFmtId="0" fontId="34" fillId="3" borderId="0" xfId="0" applyFont="1" applyFill="1" applyAlignment="1">
      <alignment horizontal="center"/>
    </xf>
    <xf numFmtId="0" fontId="35" fillId="2" borderId="0" xfId="0" applyFont="1" applyFill="1"/>
    <xf numFmtId="0" fontId="36" fillId="0" borderId="0" xfId="0" applyFont="1"/>
    <xf numFmtId="1" fontId="35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1" fontId="38" fillId="0" borderId="0" xfId="153" applyNumberFormat="1" applyFont="1" applyAlignment="1">
      <alignment horizontal="center" vertical="center"/>
    </xf>
    <xf numFmtId="1" fontId="37" fillId="0" borderId="0" xfId="153" applyNumberFormat="1" applyFont="1" applyAlignment="1">
      <alignment horizontal="center"/>
    </xf>
    <xf numFmtId="1" fontId="38" fillId="6" borderId="1" xfId="153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166" fontId="42" fillId="0" borderId="0" xfId="0" applyNumberFormat="1" applyFont="1" applyAlignment="1">
      <alignment horizontal="center"/>
    </xf>
    <xf numFmtId="0" fontId="37" fillId="0" borderId="0" xfId="0" applyFont="1"/>
    <xf numFmtId="0" fontId="36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" fontId="35" fillId="0" borderId="0" xfId="0" applyNumberFormat="1" applyFont="1"/>
    <xf numFmtId="1" fontId="37" fillId="0" borderId="0" xfId="0" applyNumberFormat="1" applyFont="1"/>
    <xf numFmtId="3" fontId="38" fillId="7" borderId="0" xfId="121" applyNumberFormat="1" applyFont="1" applyFill="1" applyAlignment="1" applyProtection="1">
      <alignment horizontal="center" vertical="center"/>
      <protection locked="0"/>
    </xf>
    <xf numFmtId="166" fontId="38" fillId="0" borderId="0" xfId="121" applyNumberFormat="1" applyFont="1" applyAlignment="1" applyProtection="1">
      <alignment horizontal="center" vertical="center"/>
      <protection locked="0"/>
    </xf>
    <xf numFmtId="166" fontId="37" fillId="0" borderId="0" xfId="121" applyNumberFormat="1" applyFont="1" applyAlignment="1" applyProtection="1">
      <alignment horizontal="center" vertical="center"/>
      <protection locked="0"/>
    </xf>
    <xf numFmtId="166" fontId="38" fillId="7" borderId="0" xfId="121" applyNumberFormat="1" applyFont="1" applyFill="1" applyAlignment="1" applyProtection="1">
      <alignment horizontal="center" vertical="center"/>
      <protection locked="0"/>
    </xf>
    <xf numFmtId="0" fontId="41" fillId="0" borderId="0" xfId="0" applyFont="1" applyAlignment="1">
      <alignment horizontal="left"/>
    </xf>
    <xf numFmtId="4" fontId="38" fillId="0" borderId="0" xfId="121" applyNumberFormat="1" applyFont="1" applyAlignment="1" applyProtection="1">
      <alignment horizontal="right" vertical="center"/>
      <protection locked="0"/>
    </xf>
    <xf numFmtId="1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6" borderId="0" xfId="153" applyFont="1" applyFill="1" applyAlignment="1">
      <alignment horizontal="center"/>
    </xf>
    <xf numFmtId="0" fontId="38" fillId="0" borderId="0" xfId="0" applyFont="1"/>
    <xf numFmtId="3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40" fillId="0" borderId="0" xfId="0" applyFont="1"/>
    <xf numFmtId="164" fontId="38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1" fontId="37" fillId="0" borderId="0" xfId="157" applyNumberFormat="1" applyFont="1" applyAlignment="1">
      <alignment horizontal="center"/>
    </xf>
    <xf numFmtId="1" fontId="37" fillId="0" borderId="0" xfId="160" applyNumberFormat="1" applyFont="1" applyAlignment="1">
      <alignment horizontal="center"/>
    </xf>
    <xf numFmtId="1" fontId="38" fillId="0" borderId="0" xfId="16" applyNumberFormat="1" applyFont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3" fontId="37" fillId="0" borderId="0" xfId="0" applyNumberFormat="1" applyFont="1"/>
    <xf numFmtId="1" fontId="42" fillId="7" borderId="0" xfId="0" applyNumberFormat="1" applyFont="1" applyFill="1" applyAlignment="1">
      <alignment horizontal="center" vertical="center"/>
    </xf>
    <xf numFmtId="1" fontId="38" fillId="0" borderId="0" xfId="0" applyNumberFormat="1" applyFont="1"/>
    <xf numFmtId="0" fontId="34" fillId="5" borderId="0" xfId="0" applyFont="1" applyFill="1" applyAlignment="1">
      <alignment horizontal="left"/>
    </xf>
    <xf numFmtId="164" fontId="34" fillId="5" borderId="0" xfId="0" applyNumberFormat="1" applyFont="1" applyFill="1" applyAlignment="1">
      <alignment horizontal="center"/>
    </xf>
    <xf numFmtId="0" fontId="44" fillId="0" borderId="0" xfId="0" applyFont="1"/>
    <xf numFmtId="0" fontId="39" fillId="0" borderId="0" xfId="0" applyFont="1"/>
    <xf numFmtId="164" fontId="43" fillId="0" borderId="0" xfId="0" applyNumberFormat="1" applyFont="1" applyAlignment="1">
      <alignment horizontal="center"/>
    </xf>
    <xf numFmtId="0" fontId="34" fillId="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left"/>
    </xf>
    <xf numFmtId="1" fontId="38" fillId="7" borderId="0" xfId="121" applyNumberFormat="1" applyFont="1" applyFill="1" applyAlignment="1" applyProtection="1">
      <alignment horizontal="center" vertical="center"/>
      <protection locked="0"/>
    </xf>
    <xf numFmtId="1" fontId="41" fillId="0" borderId="0" xfId="0" applyNumberFormat="1" applyFont="1" applyAlignment="1">
      <alignment horizontal="center"/>
    </xf>
    <xf numFmtId="2" fontId="35" fillId="0" borderId="0" xfId="0" applyNumberFormat="1" applyFont="1"/>
    <xf numFmtId="2" fontId="36" fillId="0" borderId="0" xfId="0" applyNumberFormat="1" applyFont="1" applyAlignment="1">
      <alignment horizontal="center" vertical="center"/>
    </xf>
    <xf numFmtId="164" fontId="35" fillId="0" borderId="0" xfId="0" applyNumberFormat="1" applyFont="1"/>
    <xf numFmtId="0" fontId="36" fillId="8" borderId="0" xfId="0" applyFont="1" applyFill="1"/>
    <xf numFmtId="49" fontId="35" fillId="8" borderId="0" xfId="0" applyNumberFormat="1" applyFont="1" applyFill="1"/>
    <xf numFmtId="0" fontId="35" fillId="8" borderId="0" xfId="0" applyFont="1" applyFill="1"/>
    <xf numFmtId="0" fontId="36" fillId="8" borderId="0" xfId="0" applyFont="1" applyFill="1" applyAlignment="1">
      <alignment horizontal="center" vertical="center"/>
    </xf>
    <xf numFmtId="0" fontId="35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 vertical="center"/>
    </xf>
    <xf numFmtId="164" fontId="35" fillId="8" borderId="0" xfId="0" applyNumberFormat="1" applyFont="1" applyFill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2" fontId="36" fillId="0" borderId="0" xfId="0" applyNumberFormat="1" applyFont="1"/>
    <xf numFmtId="2" fontId="42" fillId="0" borderId="0" xfId="0" applyNumberFormat="1" applyFont="1"/>
    <xf numFmtId="2" fontId="37" fillId="0" borderId="0" xfId="0" applyNumberFormat="1" applyFont="1"/>
    <xf numFmtId="2" fontId="38" fillId="0" borderId="0" xfId="0" applyNumberFormat="1" applyFont="1"/>
    <xf numFmtId="1" fontId="38" fillId="0" borderId="0" xfId="0" applyNumberFormat="1" applyFont="1" applyAlignment="1">
      <alignment horizontal="left"/>
    </xf>
    <xf numFmtId="2" fontId="38" fillId="0" borderId="0" xfId="121" applyNumberFormat="1" applyFont="1" applyAlignment="1" applyProtection="1">
      <alignment horizontal="center" vertical="center"/>
      <protection locked="0"/>
    </xf>
    <xf numFmtId="2" fontId="37" fillId="0" borderId="0" xfId="121" applyNumberFormat="1" applyFont="1" applyAlignment="1" applyProtection="1">
      <alignment horizontal="center" vertical="center"/>
      <protection locked="0"/>
    </xf>
    <xf numFmtId="2" fontId="38" fillId="0" borderId="0" xfId="0" applyNumberFormat="1" applyFont="1" applyAlignment="1">
      <alignment horizontal="left"/>
    </xf>
    <xf numFmtId="1" fontId="38" fillId="0" borderId="0" xfId="121" applyNumberFormat="1" applyFont="1" applyAlignment="1" applyProtection="1">
      <alignment horizontal="center" vertical="center"/>
      <protection locked="0"/>
    </xf>
    <xf numFmtId="1" fontId="37" fillId="0" borderId="0" xfId="153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readingOrder="1"/>
    </xf>
    <xf numFmtId="1" fontId="36" fillId="0" borderId="0" xfId="0" applyNumberFormat="1" applyFont="1"/>
    <xf numFmtId="164" fontId="43" fillId="0" borderId="0" xfId="0" applyNumberFormat="1" applyFont="1"/>
    <xf numFmtId="16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/>
    </xf>
    <xf numFmtId="0" fontId="48" fillId="0" borderId="0" xfId="0" applyFont="1"/>
    <xf numFmtId="0" fontId="49" fillId="0" borderId="0" xfId="0" applyFont="1"/>
    <xf numFmtId="0" fontId="50" fillId="0" borderId="0" xfId="0" applyFont="1" applyAlignment="1">
      <alignment horizontal="left" vertical="center" readingOrder="1"/>
    </xf>
    <xf numFmtId="0" fontId="51" fillId="0" borderId="0" xfId="0" applyFont="1"/>
    <xf numFmtId="0" fontId="44" fillId="8" borderId="0" xfId="0" applyFont="1" applyFill="1"/>
    <xf numFmtId="0" fontId="52" fillId="0" borderId="0" xfId="0" applyFont="1"/>
    <xf numFmtId="0" fontId="53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/>
    <xf numFmtId="0" fontId="56" fillId="0" borderId="0" xfId="0" applyFont="1" applyAlignment="1">
      <alignment horizontal="center"/>
    </xf>
    <xf numFmtId="164" fontId="56" fillId="0" borderId="0" xfId="0" applyNumberFormat="1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readingOrder="1"/>
    </xf>
    <xf numFmtId="164" fontId="35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</cellXfs>
  <cellStyles count="166">
    <cellStyle name="Hyperlink 2" xfId="1" xr:uid="{00000000-0005-0000-0000-000000000000}"/>
    <cellStyle name="Hyperlink 2 2" xfId="44" xr:uid="{00000000-0005-0000-0000-000001000000}"/>
    <cellStyle name="Hyperlink 3" xfId="2" xr:uid="{00000000-0005-0000-0000-000002000000}"/>
    <cellStyle name="Normal" xfId="0" builtinId="0" customBuiltin="1"/>
    <cellStyle name="Normal 10" xfId="3" xr:uid="{00000000-0005-0000-0000-000004000000}"/>
    <cellStyle name="Normal 10 2" xfId="46" xr:uid="{00000000-0005-0000-0000-000005000000}"/>
    <cellStyle name="Normal 10 2 2" xfId="47" xr:uid="{00000000-0005-0000-0000-000006000000}"/>
    <cellStyle name="Normal 10 2 2 2" xfId="48" xr:uid="{00000000-0005-0000-0000-000007000000}"/>
    <cellStyle name="Normal 10 2 3" xfId="49" xr:uid="{00000000-0005-0000-0000-000008000000}"/>
    <cellStyle name="Normal 10 3" xfId="50" xr:uid="{00000000-0005-0000-0000-000009000000}"/>
    <cellStyle name="Normal 10 3 2" xfId="51" xr:uid="{00000000-0005-0000-0000-00000A000000}"/>
    <cellStyle name="Normal 10 4" xfId="52" xr:uid="{00000000-0005-0000-0000-00000B000000}"/>
    <cellStyle name="Normal 10 5" xfId="45" xr:uid="{00000000-0005-0000-0000-00000C000000}"/>
    <cellStyle name="Normal 11" xfId="4" xr:uid="{00000000-0005-0000-0000-00000D000000}"/>
    <cellStyle name="Normal 11 2" xfId="54" xr:uid="{00000000-0005-0000-0000-00000E000000}"/>
    <cellStyle name="Normal 11 2 2" xfId="55" xr:uid="{00000000-0005-0000-0000-00000F000000}"/>
    <cellStyle name="Normal 11 3" xfId="56" xr:uid="{00000000-0005-0000-0000-000010000000}"/>
    <cellStyle name="Normal 11 4" xfId="53" xr:uid="{00000000-0005-0000-0000-000011000000}"/>
    <cellStyle name="Normal 12" xfId="5" xr:uid="{00000000-0005-0000-0000-000012000000}"/>
    <cellStyle name="Normal 12 2" xfId="58" xr:uid="{00000000-0005-0000-0000-000013000000}"/>
    <cellStyle name="Normal 12 3" xfId="57" xr:uid="{00000000-0005-0000-0000-000014000000}"/>
    <cellStyle name="Normal 13" xfId="6" xr:uid="{00000000-0005-0000-0000-000015000000}"/>
    <cellStyle name="Normal 13 2" xfId="59" xr:uid="{00000000-0005-0000-0000-000016000000}"/>
    <cellStyle name="Normal 14" xfId="7" xr:uid="{00000000-0005-0000-0000-000017000000}"/>
    <cellStyle name="Normal 14 2" xfId="60" xr:uid="{00000000-0005-0000-0000-000018000000}"/>
    <cellStyle name="Normal 15" xfId="8" xr:uid="{00000000-0005-0000-0000-000019000000}"/>
    <cellStyle name="Normal 15 2" xfId="61" xr:uid="{00000000-0005-0000-0000-00001A000000}"/>
    <cellStyle name="Normal 16" xfId="9" xr:uid="{00000000-0005-0000-0000-00001B000000}"/>
    <cellStyle name="Normal 16 2" xfId="62" xr:uid="{00000000-0005-0000-0000-00001C000000}"/>
    <cellStyle name="Normal 17" xfId="10" xr:uid="{00000000-0005-0000-0000-00001D000000}"/>
    <cellStyle name="Normal 17 2" xfId="63" xr:uid="{00000000-0005-0000-0000-00001E000000}"/>
    <cellStyle name="Normal 18" xfId="11" xr:uid="{00000000-0005-0000-0000-00001F000000}"/>
    <cellStyle name="Normal 19" xfId="42" xr:uid="{00000000-0005-0000-0000-000020000000}"/>
    <cellStyle name="Normal 2" xfId="12" xr:uid="{00000000-0005-0000-0000-000021000000}"/>
    <cellStyle name="Normal 2 10" xfId="124" xr:uid="{00000000-0005-0000-0000-000022000000}"/>
    <cellStyle name="Normal 2 2" xfId="13" xr:uid="{00000000-0005-0000-0000-000023000000}"/>
    <cellStyle name="Normal 2 2 2" xfId="14" xr:uid="{00000000-0005-0000-0000-000024000000}"/>
    <cellStyle name="Normal 2 2 3" xfId="65" xr:uid="{00000000-0005-0000-0000-000025000000}"/>
    <cellStyle name="Normal 2 3" xfId="15" xr:uid="{00000000-0005-0000-0000-000026000000}"/>
    <cellStyle name="Normal 2 3 2" xfId="67" xr:uid="{00000000-0005-0000-0000-000027000000}"/>
    <cellStyle name="Normal 2 3 3" xfId="66" xr:uid="{00000000-0005-0000-0000-000028000000}"/>
    <cellStyle name="Normal 2 4" xfId="16" xr:uid="{00000000-0005-0000-0000-000029000000}"/>
    <cellStyle name="Normal 2 5" xfId="17" xr:uid="{00000000-0005-0000-0000-00002A000000}"/>
    <cellStyle name="Normal 2 6" xfId="18" xr:uid="{00000000-0005-0000-0000-00002B000000}"/>
    <cellStyle name="Normal 2 7" xfId="19" xr:uid="{00000000-0005-0000-0000-00002C000000}"/>
    <cellStyle name="Normal 2 8" xfId="20" xr:uid="{00000000-0005-0000-0000-00002D000000}"/>
    <cellStyle name="Normal 2 9" xfId="64" xr:uid="{00000000-0005-0000-0000-00002E000000}"/>
    <cellStyle name="Normal 2_STO" xfId="68" xr:uid="{00000000-0005-0000-0000-00002F000000}"/>
    <cellStyle name="Normal 20" xfId="43" xr:uid="{00000000-0005-0000-0000-000030000000}"/>
    <cellStyle name="Normal 21" xfId="123" xr:uid="{00000000-0005-0000-0000-000031000000}"/>
    <cellStyle name="Normal 22" xfId="126" xr:uid="{00000000-0005-0000-0000-000032000000}"/>
    <cellStyle name="Normal 23" xfId="127" xr:uid="{00000000-0005-0000-0000-000033000000}"/>
    <cellStyle name="Normal 24" xfId="128" xr:uid="{00000000-0005-0000-0000-000034000000}"/>
    <cellStyle name="Normal 25" xfId="129" xr:uid="{00000000-0005-0000-0000-000035000000}"/>
    <cellStyle name="Normal 26" xfId="130" xr:uid="{00000000-0005-0000-0000-000036000000}"/>
    <cellStyle name="Normal 27" xfId="131" xr:uid="{00000000-0005-0000-0000-000037000000}"/>
    <cellStyle name="Normal 28" xfId="132" xr:uid="{00000000-0005-0000-0000-000038000000}"/>
    <cellStyle name="Normal 29" xfId="133" xr:uid="{00000000-0005-0000-0000-000039000000}"/>
    <cellStyle name="Normal 3" xfId="21" xr:uid="{00000000-0005-0000-0000-00003A000000}"/>
    <cellStyle name="Normal 3 2" xfId="22" xr:uid="{00000000-0005-0000-0000-00003B000000}"/>
    <cellStyle name="Normal 3 2 2" xfId="71" xr:uid="{00000000-0005-0000-0000-00003C000000}"/>
    <cellStyle name="Normal 3 2 2 2" xfId="72" xr:uid="{00000000-0005-0000-0000-00003D000000}"/>
    <cellStyle name="Normal 3 2 3" xfId="73" xr:uid="{00000000-0005-0000-0000-00003E000000}"/>
    <cellStyle name="Normal 3 2 4" xfId="70" xr:uid="{00000000-0005-0000-0000-00003F000000}"/>
    <cellStyle name="Normal 3 3" xfId="74" xr:uid="{00000000-0005-0000-0000-000040000000}"/>
    <cellStyle name="Normal 3 3 2" xfId="75" xr:uid="{00000000-0005-0000-0000-000041000000}"/>
    <cellStyle name="Normal 3 3 3" xfId="76" xr:uid="{00000000-0005-0000-0000-000042000000}"/>
    <cellStyle name="Normal 3 4" xfId="77" xr:uid="{00000000-0005-0000-0000-000043000000}"/>
    <cellStyle name="Normal 3 5" xfId="78" xr:uid="{00000000-0005-0000-0000-000044000000}"/>
    <cellStyle name="Normal 3 6" xfId="69" xr:uid="{00000000-0005-0000-0000-000045000000}"/>
    <cellStyle name="Normal 30" xfId="134" xr:uid="{00000000-0005-0000-0000-000046000000}"/>
    <cellStyle name="Normal 31" xfId="135" xr:uid="{00000000-0005-0000-0000-000047000000}"/>
    <cellStyle name="Normal 32" xfId="136" xr:uid="{00000000-0005-0000-0000-000048000000}"/>
    <cellStyle name="Normal 33" xfId="137" xr:uid="{00000000-0005-0000-0000-000049000000}"/>
    <cellStyle name="Normal 34" xfId="138" xr:uid="{00000000-0005-0000-0000-00004A000000}"/>
    <cellStyle name="Normal 35" xfId="139" xr:uid="{00000000-0005-0000-0000-00004B000000}"/>
    <cellStyle name="Normal 36" xfId="140" xr:uid="{00000000-0005-0000-0000-00004C000000}"/>
    <cellStyle name="Normal 37" xfId="141" xr:uid="{00000000-0005-0000-0000-00004D000000}"/>
    <cellStyle name="Normal 38" xfId="142" xr:uid="{00000000-0005-0000-0000-00004E000000}"/>
    <cellStyle name="Normal 39" xfId="143" xr:uid="{00000000-0005-0000-0000-00004F000000}"/>
    <cellStyle name="Normal 4" xfId="23" xr:uid="{00000000-0005-0000-0000-000050000000}"/>
    <cellStyle name="Normal 4 2" xfId="24" xr:uid="{00000000-0005-0000-0000-000051000000}"/>
    <cellStyle name="Normal 4 2 2" xfId="81" xr:uid="{00000000-0005-0000-0000-000052000000}"/>
    <cellStyle name="Normal 4 2 3" xfId="82" xr:uid="{00000000-0005-0000-0000-000053000000}"/>
    <cellStyle name="Normal 4 2 4" xfId="80" xr:uid="{00000000-0005-0000-0000-000054000000}"/>
    <cellStyle name="Normal 4 3" xfId="83" xr:uid="{00000000-0005-0000-0000-000055000000}"/>
    <cellStyle name="Normal 4 3 2" xfId="84" xr:uid="{00000000-0005-0000-0000-000056000000}"/>
    <cellStyle name="Normal 4 3 3" xfId="85" xr:uid="{00000000-0005-0000-0000-000057000000}"/>
    <cellStyle name="Normal 4 4" xfId="86" xr:uid="{00000000-0005-0000-0000-000058000000}"/>
    <cellStyle name="Normal 4 5" xfId="87" xr:uid="{00000000-0005-0000-0000-000059000000}"/>
    <cellStyle name="Normal 4 6" xfId="79" xr:uid="{00000000-0005-0000-0000-00005A000000}"/>
    <cellStyle name="Normal 40" xfId="144" xr:uid="{00000000-0005-0000-0000-00005B000000}"/>
    <cellStyle name="Normal 41" xfId="145" xr:uid="{00000000-0005-0000-0000-00005C000000}"/>
    <cellStyle name="Normal 42" xfId="146" xr:uid="{00000000-0005-0000-0000-00005D000000}"/>
    <cellStyle name="Normal 43" xfId="147" xr:uid="{00000000-0005-0000-0000-00005E000000}"/>
    <cellStyle name="Normal 44" xfId="148" xr:uid="{00000000-0005-0000-0000-00005F000000}"/>
    <cellStyle name="Normal 45" xfId="149" xr:uid="{00000000-0005-0000-0000-000060000000}"/>
    <cellStyle name="Normal 46" xfId="150" xr:uid="{00000000-0005-0000-0000-000061000000}"/>
    <cellStyle name="Normal 47" xfId="151" xr:uid="{00000000-0005-0000-0000-000062000000}"/>
    <cellStyle name="Normal 48" xfId="152" xr:uid="{00000000-0005-0000-0000-000063000000}"/>
    <cellStyle name="Normal 49" xfId="155" xr:uid="{00000000-0005-0000-0000-000064000000}"/>
    <cellStyle name="Normal 5" xfId="25" xr:uid="{00000000-0005-0000-0000-000065000000}"/>
    <cellStyle name="Normal 5 2" xfId="89" xr:uid="{00000000-0005-0000-0000-000066000000}"/>
    <cellStyle name="Normal 5 3" xfId="90" xr:uid="{00000000-0005-0000-0000-000067000000}"/>
    <cellStyle name="Normal 5 4" xfId="88" xr:uid="{00000000-0005-0000-0000-000068000000}"/>
    <cellStyle name="Normal 50" xfId="156" xr:uid="{00000000-0005-0000-0000-000069000000}"/>
    <cellStyle name="Normal 51" xfId="157" xr:uid="{00000000-0005-0000-0000-00006A000000}"/>
    <cellStyle name="Normal 52" xfId="158" xr:uid="{00000000-0005-0000-0000-00006B000000}"/>
    <cellStyle name="Normal 53" xfId="159" xr:uid="{00000000-0005-0000-0000-00006C000000}"/>
    <cellStyle name="Normal 54" xfId="160" xr:uid="{00000000-0005-0000-0000-00006D000000}"/>
    <cellStyle name="Normal 55" xfId="161" xr:uid="{00000000-0005-0000-0000-00006E000000}"/>
    <cellStyle name="Normal 56" xfId="162" xr:uid="{00000000-0005-0000-0000-00006F000000}"/>
    <cellStyle name="Normal 57" xfId="163" xr:uid="{00000000-0005-0000-0000-000070000000}"/>
    <cellStyle name="Normal 58" xfId="164" xr:uid="{00000000-0005-0000-0000-000071000000}"/>
    <cellStyle name="Normal 59" xfId="165" xr:uid="{00000000-0005-0000-0000-000072000000}"/>
    <cellStyle name="Normal 6" xfId="26" xr:uid="{00000000-0005-0000-0000-000073000000}"/>
    <cellStyle name="Normal 6 2" xfId="92" xr:uid="{00000000-0005-0000-0000-000074000000}"/>
    <cellStyle name="Normal 6 2 2" xfId="93" xr:uid="{00000000-0005-0000-0000-000075000000}"/>
    <cellStyle name="Normal 6 3" xfId="94" xr:uid="{00000000-0005-0000-0000-000076000000}"/>
    <cellStyle name="Normal 6 4" xfId="91" xr:uid="{00000000-0005-0000-0000-000077000000}"/>
    <cellStyle name="Normal 7" xfId="27" xr:uid="{00000000-0005-0000-0000-000078000000}"/>
    <cellStyle name="Normal 7 2" xfId="96" xr:uid="{00000000-0005-0000-0000-000079000000}"/>
    <cellStyle name="Normal 7 2 2" xfId="97" xr:uid="{00000000-0005-0000-0000-00007A000000}"/>
    <cellStyle name="Normal 7 2 2 2" xfId="98" xr:uid="{00000000-0005-0000-0000-00007B000000}"/>
    <cellStyle name="Normal 7 2 3" xfId="99" xr:uid="{00000000-0005-0000-0000-00007C000000}"/>
    <cellStyle name="Normal 7 3" xfId="100" xr:uid="{00000000-0005-0000-0000-00007D000000}"/>
    <cellStyle name="Normal 7 3 2" xfId="101" xr:uid="{00000000-0005-0000-0000-00007E000000}"/>
    <cellStyle name="Normal 7 4" xfId="102" xr:uid="{00000000-0005-0000-0000-00007F000000}"/>
    <cellStyle name="Normal 7 5" xfId="103" xr:uid="{00000000-0005-0000-0000-000080000000}"/>
    <cellStyle name="Normal 7 5 2" xfId="104" xr:uid="{00000000-0005-0000-0000-000081000000}"/>
    <cellStyle name="Normal 7 6" xfId="95" xr:uid="{00000000-0005-0000-0000-000082000000}"/>
    <cellStyle name="Normal 8" xfId="28" xr:uid="{00000000-0005-0000-0000-000083000000}"/>
    <cellStyle name="Normal 8 2" xfId="106" xr:uid="{00000000-0005-0000-0000-000084000000}"/>
    <cellStyle name="Normal 8 2 2" xfId="107" xr:uid="{00000000-0005-0000-0000-000085000000}"/>
    <cellStyle name="Normal 8 2 2 2" xfId="108" xr:uid="{00000000-0005-0000-0000-000086000000}"/>
    <cellStyle name="Normal 8 2 3" xfId="109" xr:uid="{00000000-0005-0000-0000-000087000000}"/>
    <cellStyle name="Normal 8 3" xfId="110" xr:uid="{00000000-0005-0000-0000-000088000000}"/>
    <cellStyle name="Normal 8 3 2" xfId="111" xr:uid="{00000000-0005-0000-0000-000089000000}"/>
    <cellStyle name="Normal 8 4" xfId="112" xr:uid="{00000000-0005-0000-0000-00008A000000}"/>
    <cellStyle name="Normal 8 5" xfId="105" xr:uid="{00000000-0005-0000-0000-00008B000000}"/>
    <cellStyle name="Normal 9" xfId="29" xr:uid="{00000000-0005-0000-0000-00008C000000}"/>
    <cellStyle name="Normal 9 2" xfId="114" xr:uid="{00000000-0005-0000-0000-00008D000000}"/>
    <cellStyle name="Normal 9 2 2" xfId="115" xr:uid="{00000000-0005-0000-0000-00008E000000}"/>
    <cellStyle name="Normal 9 2 2 2" xfId="116" xr:uid="{00000000-0005-0000-0000-00008F000000}"/>
    <cellStyle name="Normal 9 2 3" xfId="117" xr:uid="{00000000-0005-0000-0000-000090000000}"/>
    <cellStyle name="Normal 9 3" xfId="118" xr:uid="{00000000-0005-0000-0000-000091000000}"/>
    <cellStyle name="Normal 9 3 2" xfId="119" xr:uid="{00000000-0005-0000-0000-000092000000}"/>
    <cellStyle name="Normal 9 4" xfId="120" xr:uid="{00000000-0005-0000-0000-000093000000}"/>
    <cellStyle name="Normal 9 5" xfId="113" xr:uid="{00000000-0005-0000-0000-000094000000}"/>
    <cellStyle name="Normal_1.1" xfId="121" xr:uid="{00000000-0005-0000-0000-000095000000}"/>
    <cellStyle name="Normal_Sheet1 3" xfId="153" xr:uid="{00000000-0005-0000-0000-000098000000}"/>
    <cellStyle name="Normal_Sheet1 4" xfId="30" xr:uid="{00000000-0005-0000-0000-000099000000}"/>
    <cellStyle name="Percent 10" xfId="31" xr:uid="{00000000-0005-0000-0000-00009A000000}"/>
    <cellStyle name="Percent 11" xfId="32" xr:uid="{00000000-0005-0000-0000-00009B000000}"/>
    <cellStyle name="Percent 12" xfId="125" xr:uid="{00000000-0005-0000-0000-00009C000000}"/>
    <cellStyle name="Percent 13" xfId="154" xr:uid="{00000000-0005-0000-0000-00009D000000}"/>
    <cellStyle name="Percent 2" xfId="33" xr:uid="{00000000-0005-0000-0000-00009E000000}"/>
    <cellStyle name="Percent 2 2" xfId="34" xr:uid="{00000000-0005-0000-0000-00009F000000}"/>
    <cellStyle name="Percent 3" xfId="35" xr:uid="{00000000-0005-0000-0000-0000A0000000}"/>
    <cellStyle name="Percent 4" xfId="36" xr:uid="{00000000-0005-0000-0000-0000A1000000}"/>
    <cellStyle name="Percent 5" xfId="37" xr:uid="{00000000-0005-0000-0000-0000A2000000}"/>
    <cellStyle name="Percent 6" xfId="38" xr:uid="{00000000-0005-0000-0000-0000A3000000}"/>
    <cellStyle name="Percent 7" xfId="39" xr:uid="{00000000-0005-0000-0000-0000A4000000}"/>
    <cellStyle name="Percent 8" xfId="40" xr:uid="{00000000-0005-0000-0000-0000A5000000}"/>
    <cellStyle name="Percent 9" xfId="41" xr:uid="{00000000-0005-0000-0000-0000A6000000}"/>
    <cellStyle name="Style 1" xfId="122" xr:uid="{00000000-0005-0000-0000-0000A7000000}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58236103631902E-2"/>
          <c:y val="9.1402367156935574E-2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'Α-Δ'!$A$46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'Α-Δ'!$E$1:$Z$1</c:f>
              <c:strCache>
                <c:ptCount val="22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</c:strCache>
            </c:strRef>
          </c:cat>
          <c:val>
            <c:numRef>
              <c:f>'Α-Δ'!$E$47:$Z$47</c:f>
              <c:numCache>
                <c:formatCode>0.0</c:formatCode>
                <c:ptCount val="22"/>
                <c:pt idx="0">
                  <c:v>2.7600120187148462</c:v>
                </c:pt>
                <c:pt idx="1">
                  <c:v>0.61050061050060833</c:v>
                </c:pt>
                <c:pt idx="2">
                  <c:v>0.10187787429738648</c:v>
                </c:pt>
                <c:pt idx="3">
                  <c:v>4.0234303963450486</c:v>
                </c:pt>
                <c:pt idx="4">
                  <c:v>2.1303481061187028</c:v>
                </c:pt>
                <c:pt idx="5">
                  <c:v>-0.92043147665437175</c:v>
                </c:pt>
                <c:pt idx="6">
                  <c:v>0.84654064031570897</c:v>
                </c:pt>
                <c:pt idx="7">
                  <c:v>-0.21158678063500247</c:v>
                </c:pt>
                <c:pt idx="8">
                  <c:v>-1.3068489850009115</c:v>
                </c:pt>
                <c:pt idx="9">
                  <c:v>0.24597092904379281</c:v>
                </c:pt>
                <c:pt idx="10">
                  <c:v>-1.6484670626234816</c:v>
                </c:pt>
                <c:pt idx="11">
                  <c:v>-0.45872127575276522</c:v>
                </c:pt>
                <c:pt idx="12">
                  <c:v>-0.86818619981964673</c:v>
                </c:pt>
                <c:pt idx="13">
                  <c:v>3.0257404375184223</c:v>
                </c:pt>
                <c:pt idx="14">
                  <c:v>-1.3825796787275806</c:v>
                </c:pt>
                <c:pt idx="15">
                  <c:v>2.1880007286132042</c:v>
                </c:pt>
                <c:pt idx="16">
                  <c:v>4.0699114776881373</c:v>
                </c:pt>
                <c:pt idx="17">
                  <c:v>1.8530399667886996</c:v>
                </c:pt>
                <c:pt idx="18">
                  <c:v>-0.48141054143722783</c:v>
                </c:pt>
                <c:pt idx="19">
                  <c:v>-0.126018530452086</c:v>
                </c:pt>
                <c:pt idx="20">
                  <c:v>-0.46341568329437166</c:v>
                </c:pt>
                <c:pt idx="21">
                  <c:v>2.3898080950967966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'Α-Δ'!$A$49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'Α-Δ'!$E$1:$Z$1</c:f>
              <c:strCache>
                <c:ptCount val="22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</c:strCache>
            </c:strRef>
          </c:cat>
          <c:val>
            <c:numRef>
              <c:f>'Α-Δ'!$E$50:$Z$50</c:f>
              <c:numCache>
                <c:formatCode>0.0</c:formatCode>
                <c:ptCount val="22"/>
                <c:pt idx="0">
                  <c:v>-6.051282051282044</c:v>
                </c:pt>
                <c:pt idx="1">
                  <c:v>-9.065416559636958</c:v>
                </c:pt>
                <c:pt idx="2">
                  <c:v>3.0272357053741814</c:v>
                </c:pt>
                <c:pt idx="3">
                  <c:v>5.079169237096437</c:v>
                </c:pt>
                <c:pt idx="4">
                  <c:v>-1.6981952598390961</c:v>
                </c:pt>
                <c:pt idx="5">
                  <c:v>3.0016147227321994</c:v>
                </c:pt>
                <c:pt idx="6">
                  <c:v>-2.5512176265945214</c:v>
                </c:pt>
                <c:pt idx="7">
                  <c:v>16.146590859006565</c:v>
                </c:pt>
                <c:pt idx="8">
                  <c:v>9.4867659614834565E-2</c:v>
                </c:pt>
                <c:pt idx="9">
                  <c:v>2.6424035636432421</c:v>
                </c:pt>
                <c:pt idx="10">
                  <c:v>-12.550554950229923</c:v>
                </c:pt>
                <c:pt idx="11">
                  <c:v>9.5854539311131219</c:v>
                </c:pt>
                <c:pt idx="12">
                  <c:v>-1.3971325059739428</c:v>
                </c:pt>
                <c:pt idx="13">
                  <c:v>-5.7087575976703704</c:v>
                </c:pt>
                <c:pt idx="14">
                  <c:v>-10.349044480371433</c:v>
                </c:pt>
                <c:pt idx="15">
                  <c:v>6.5637065637065746</c:v>
                </c:pt>
                <c:pt idx="16">
                  <c:v>7.339668489108746</c:v>
                </c:pt>
                <c:pt idx="17">
                  <c:v>-4.6447700859019676</c:v>
                </c:pt>
                <c:pt idx="18">
                  <c:v>0.89874303156199176</c:v>
                </c:pt>
                <c:pt idx="19">
                  <c:v>1.4915653032499421</c:v>
                </c:pt>
                <c:pt idx="20">
                  <c:v>10.962306721036612</c:v>
                </c:pt>
                <c:pt idx="21">
                  <c:v>-3.5573712388307541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'Α-Δ'!$A$51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'Α-Δ'!$E$1:$Z$1</c:f>
              <c:strCache>
                <c:ptCount val="22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</c:strCache>
            </c:strRef>
          </c:cat>
          <c:val>
            <c:numRef>
              <c:f>'Α-Δ'!$E$52:$Z$52</c:f>
              <c:numCache>
                <c:formatCode>0.0</c:formatCode>
                <c:ptCount val="22"/>
                <c:pt idx="0">
                  <c:v>1.244532944564952</c:v>
                </c:pt>
                <c:pt idx="1">
                  <c:v>2.9396270150669181</c:v>
                </c:pt>
                <c:pt idx="2">
                  <c:v>-1.4261344251108881</c:v>
                </c:pt>
                <c:pt idx="3">
                  <c:v>4.7417970372421365</c:v>
                </c:pt>
                <c:pt idx="4">
                  <c:v>-2.4387020025114055</c:v>
                </c:pt>
                <c:pt idx="5">
                  <c:v>4.6098089689743773</c:v>
                </c:pt>
                <c:pt idx="6">
                  <c:v>0.42415412012304898</c:v>
                </c:pt>
                <c:pt idx="7">
                  <c:v>8.4923910239876221</c:v>
                </c:pt>
                <c:pt idx="8">
                  <c:v>9.0074294205052041</c:v>
                </c:pt>
                <c:pt idx="9">
                  <c:v>5.414247157929168</c:v>
                </c:pt>
                <c:pt idx="10">
                  <c:v>20.598960353790048</c:v>
                </c:pt>
                <c:pt idx="11">
                  <c:v>-4.5012008920912763</c:v>
                </c:pt>
                <c:pt idx="12">
                  <c:v>0.94761188332248025</c:v>
                </c:pt>
                <c:pt idx="13">
                  <c:v>-4.9404960516071554</c:v>
                </c:pt>
                <c:pt idx="14">
                  <c:v>11.180792811344588</c:v>
                </c:pt>
                <c:pt idx="15">
                  <c:v>5.6954032665431811</c:v>
                </c:pt>
                <c:pt idx="16">
                  <c:v>-6.3622605440280466</c:v>
                </c:pt>
                <c:pt idx="17">
                  <c:v>-2.3541671097122645</c:v>
                </c:pt>
                <c:pt idx="18">
                  <c:v>1.4265179893719022</c:v>
                </c:pt>
                <c:pt idx="19">
                  <c:v>12.634472096368981</c:v>
                </c:pt>
                <c:pt idx="20">
                  <c:v>0.88456772471643319</c:v>
                </c:pt>
                <c:pt idx="21">
                  <c:v>-8.0972807498252024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04320"/>
        <c:axId val="133722496"/>
      </c:lineChart>
      <c:catAx>
        <c:axId val="133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22496"/>
        <c:crosses val="autoZero"/>
        <c:auto val="1"/>
        <c:lblAlgn val="ctr"/>
        <c:lblOffset val="100"/>
        <c:noMultiLvlLbl val="0"/>
      </c:catAx>
      <c:valAx>
        <c:axId val="133722496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043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3992155474947"/>
          <c:y val="9.6175600289910568E-2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ΕΤΗΣΙΑ!$A$20</c:f>
              <c:strCache>
                <c:ptCount val="1"/>
                <c:pt idx="0">
                  <c:v>Ποσοστό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2225" cap="rnd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1A-4217-8C05-C3B077F94A3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3EE6E0-A485-47A4-93F0-5ACE948D247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2E5-4DA3-9174-8046C926F5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068762-F8B6-4194-8DDF-00AA48EFF3CC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2E5-4DA3-9174-8046C926F5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9CE546-3782-4856-B2CA-35CEDB3C48B4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2E5-4DA3-9174-8046C926F5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2B87E6-8D2A-4906-BA60-149F6CA4D368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E5-4DA3-9174-8046C926F5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1D49696-747A-41FE-A631-C383DE545851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2E5-4DA3-9174-8046C926F5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700E28-E3CF-4843-8CA6-05ECF475DBE8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693-4790-8C1C-A73EE7FAEA8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C4F443C-6418-442F-B786-D832B204FE43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693-4790-8C1C-A73EE7FAEA8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4EE010C-2915-4C4E-AEAF-2366B0555687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693-4790-8C1C-A73EE7FAEA8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EB9C070-AB37-4E4F-BDFA-7876328E0D9A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693-4790-8C1C-A73EE7FAEA8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64DEC80-9210-4773-BDC1-DD52A20EA8F2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C1A-4217-8C05-C3B077F94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27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ΕΤΗΣΙΑ!$B$19:$K$19</c:f>
              <c:numCache>
                <c:formatCode>General</c:formatCode>
                <c:ptCount val="10"/>
                <c:pt idx="0">
                  <c:v>0.4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 formatCode="0.0">
                  <c:v>1.1000000000000001</c:v>
                </c:pt>
                <c:pt idx="5">
                  <c:v>1.4</c:v>
                </c:pt>
                <c:pt idx="6">
                  <c:v>1.7</c:v>
                </c:pt>
                <c:pt idx="7">
                  <c:v>1.6</c:v>
                </c:pt>
                <c:pt idx="8">
                  <c:v>2.2999999999999998</c:v>
                </c:pt>
                <c:pt idx="9">
                  <c:v>2.5</c:v>
                </c:pt>
              </c:numCache>
            </c:numRef>
          </c:xVal>
          <c:yVal>
            <c:numRef>
              <c:f>ΕΤΗΣΙΑ!$B$20:$K$20</c:f>
              <c:numCache>
                <c:formatCode>General</c:formatCode>
                <c:ptCount val="10"/>
                <c:pt idx="0">
                  <c:v>15.9</c:v>
                </c:pt>
                <c:pt idx="1">
                  <c:v>16.100000000000001</c:v>
                </c:pt>
                <c:pt idx="2">
                  <c:v>14.9</c:v>
                </c:pt>
                <c:pt idx="3" formatCode="0.0">
                  <c:v>12.9</c:v>
                </c:pt>
                <c:pt idx="4" formatCode="0.0">
                  <c:v>11.1</c:v>
                </c:pt>
                <c:pt idx="5">
                  <c:v>8.4</c:v>
                </c:pt>
                <c:pt idx="6">
                  <c:v>7.1</c:v>
                </c:pt>
                <c:pt idx="7">
                  <c:v>7.6</c:v>
                </c:pt>
                <c:pt idx="8">
                  <c:v>7.5</c:v>
                </c:pt>
                <c:pt idx="9">
                  <c:v>6.8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ΕΤΗΣΙΑ!$B$18:$K$18</c15:f>
                <c15:dlblRangeCache>
                  <c:ptCount val="10"/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7664"/>
        <c:axId val="134272128"/>
      </c:scatterChart>
      <c:valAx>
        <c:axId val="1342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72128"/>
        <c:crosses val="autoZero"/>
        <c:crossBetween val="midCat"/>
        <c:majorUnit val="0.4"/>
      </c:valAx>
      <c:valAx>
        <c:axId val="134272128"/>
        <c:scaling>
          <c:orientation val="minMax"/>
          <c:max val="18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5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2206643750386E-2"/>
          <c:y val="4.9973278425924007E-2"/>
          <c:w val="0.87823627917605429"/>
          <c:h val="0.78466882776353664"/>
        </c:manualLayout>
      </c:layout>
      <c:lineChart>
        <c:grouping val="standard"/>
        <c:varyColors val="0"/>
        <c:ser>
          <c:idx val="0"/>
          <c:order val="0"/>
          <c:tx>
            <c:strRef>
              <c:f>'Α-Δ'!$E$54:$Y$54</c:f>
              <c:strCache>
                <c:ptCount val="21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'Α-Δ'!$E$54:$Z$54</c:f>
              <c:strCache>
                <c:ptCount val="22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</c:strCache>
            </c:strRef>
          </c:cat>
          <c:val>
            <c:numRef>
              <c:f>'Α-Δ'!$E$76:$Z$76</c:f>
              <c:numCache>
                <c:formatCode>0.0</c:formatCode>
                <c:ptCount val="22"/>
                <c:pt idx="0">
                  <c:v>4.3325068511027016</c:v>
                </c:pt>
                <c:pt idx="1">
                  <c:v>3.4086637356376857</c:v>
                </c:pt>
                <c:pt idx="2">
                  <c:v>3.202285893944508</c:v>
                </c:pt>
                <c:pt idx="3">
                  <c:v>2.4772507951569702</c:v>
                </c:pt>
                <c:pt idx="4">
                  <c:v>2.5166344224058439</c:v>
                </c:pt>
                <c:pt idx="5">
                  <c:v>2.4300931335292049</c:v>
                </c:pt>
                <c:pt idx="6">
                  <c:v>2.1767785016359293</c:v>
                </c:pt>
                <c:pt idx="7">
                  <c:v>2.0522438104094207</c:v>
                </c:pt>
                <c:pt idx="8">
                  <c:v>2.0777896539849645</c:v>
                </c:pt>
                <c:pt idx="9">
                  <c:v>1.9267025950233891</c:v>
                </c:pt>
                <c:pt idx="10">
                  <c:v>2.0524117449612214</c:v>
                </c:pt>
                <c:pt idx="11">
                  <c:v>1.8418341635709286</c:v>
                </c:pt>
                <c:pt idx="12">
                  <c:v>2.229107781861932</c:v>
                </c:pt>
                <c:pt idx="13">
                  <c:v>2.3915755501522686</c:v>
                </c:pt>
                <c:pt idx="14">
                  <c:v>2.7779859711928894</c:v>
                </c:pt>
                <c:pt idx="15">
                  <c:v>2.9846203311719628</c:v>
                </c:pt>
                <c:pt idx="16">
                  <c:v>2.1847753824786054</c:v>
                </c:pt>
                <c:pt idx="17">
                  <c:v>2.2587464126351269</c:v>
                </c:pt>
                <c:pt idx="18">
                  <c:v>2.2628104780345151</c:v>
                </c:pt>
                <c:pt idx="19">
                  <c:v>2.5498305295562673</c:v>
                </c:pt>
                <c:pt idx="20">
                  <c:v>1.9537834126768787</c:v>
                </c:pt>
                <c:pt idx="21">
                  <c:v>2.2487491065046461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05-4073-80B7-6089F1C0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56032"/>
        <c:axId val="133757568"/>
      </c:lineChart>
      <c:catAx>
        <c:axId val="1337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7568"/>
        <c:crosses val="autoZero"/>
        <c:auto val="1"/>
        <c:lblAlgn val="ctr"/>
        <c:lblOffset val="0"/>
        <c:noMultiLvlLbl val="0"/>
      </c:catAx>
      <c:valAx>
        <c:axId val="133757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44583529622901E-2"/>
          <c:y val="9.3541848935549732E-2"/>
          <c:w val="0.88766538798034866"/>
          <c:h val="0.65908209390492856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'Α-Δ'!$E$1:$Z$1</c:f>
              <c:strCache>
                <c:ptCount val="22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</c:strCache>
            </c:strRef>
          </c:cat>
          <c:val>
            <c:numRef>
              <c:f>'Α-Δ'!$E$12:$Z$12</c:f>
              <c:numCache>
                <c:formatCode>0.0</c:formatCode>
                <c:ptCount val="22"/>
                <c:pt idx="0">
                  <c:v>1.707003274689689</c:v>
                </c:pt>
                <c:pt idx="1">
                  <c:v>1.2262267751771416</c:v>
                </c:pt>
                <c:pt idx="2">
                  <c:v>1.3129824662785339</c:v>
                </c:pt>
                <c:pt idx="3">
                  <c:v>1.3216340635078261</c:v>
                </c:pt>
                <c:pt idx="4">
                  <c:v>1.1835957291099763</c:v>
                </c:pt>
                <c:pt idx="5">
                  <c:v>0.97595126270939581</c:v>
                </c:pt>
                <c:pt idx="6">
                  <c:v>0.66118131060828311</c:v>
                </c:pt>
                <c:pt idx="7">
                  <c:v>1.1943968033863772</c:v>
                </c:pt>
                <c:pt idx="8">
                  <c:v>0.8940705565234186</c:v>
                </c:pt>
                <c:pt idx="9">
                  <c:v>0.65450289053494703</c:v>
                </c:pt>
                <c:pt idx="10">
                  <c:v>-0.76453956741929785</c:v>
                </c:pt>
                <c:pt idx="11">
                  <c:v>-2.8346002375026047</c:v>
                </c:pt>
                <c:pt idx="12">
                  <c:v>0.9277800026698646</c:v>
                </c:pt>
                <c:pt idx="13">
                  <c:v>0.83510258626391387</c:v>
                </c:pt>
                <c:pt idx="14">
                  <c:v>0.87160849535588003</c:v>
                </c:pt>
                <c:pt idx="15">
                  <c:v>-1.3201053752592395</c:v>
                </c:pt>
                <c:pt idx="16">
                  <c:v>1.4322813124095557</c:v>
                </c:pt>
                <c:pt idx="17">
                  <c:v>0.87155973577695001</c:v>
                </c:pt>
                <c:pt idx="18">
                  <c:v>1.1946741515148851</c:v>
                </c:pt>
                <c:pt idx="19">
                  <c:v>-0.80840530861596704</c:v>
                </c:pt>
                <c:pt idx="20">
                  <c:v>2.0040793933119083</c:v>
                </c:pt>
                <c:pt idx="21">
                  <c:v>0.67557749405209311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A6-45CE-8AD2-3E6EE7CB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5840"/>
        <c:axId val="133797376"/>
      </c:lineChart>
      <c:catAx>
        <c:axId val="133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7376"/>
        <c:crosses val="autoZero"/>
        <c:auto val="1"/>
        <c:lblAlgn val="ctr"/>
        <c:lblOffset val="100"/>
        <c:noMultiLvlLbl val="0"/>
      </c:catAx>
      <c:valAx>
        <c:axId val="13379737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</a:defRPr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2412710332668E-2"/>
          <c:y val="9.2130074649759711E-2"/>
          <c:w val="0.89982412026918401"/>
          <c:h val="0.7041655738399758"/>
        </c:manualLayout>
      </c:layout>
      <c:scatterChart>
        <c:scatterStyle val="lineMarker"/>
        <c:varyColors val="0"/>
        <c:ser>
          <c:idx val="1"/>
          <c:order val="0"/>
          <c:tx>
            <c:strRef>
              <c:f>'Α-Δ'!$A$55</c:f>
              <c:strCache>
                <c:ptCount val="1"/>
                <c:pt idx="0">
                  <c:v>Ποσοστό κενών θέσεων &amp;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45-4577-9F37-8A480718354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79D0B7C-7CC2-4083-A16A-7CF3029B9772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A45-4577-9F37-8A48071835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1771CF-D01F-4B09-A1CE-E1BCDFBC2AF1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A45-4577-9F37-8A48071835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3E461D-2CE8-47E9-80B6-2076E9064AE5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A45-4577-9F37-8A48071835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C50F7D-8180-40B3-BF67-8ECB022F30B6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A45-4577-9F37-8A48071835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C9D728A-947E-4A8F-B171-29D0EB3C91B7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A45-4577-9F37-8A48071835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726B29A-A4A9-4B1D-982A-EDA792EEAAB5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A45-4577-9F37-8A480718354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CEBD274-81C6-4256-831C-AFE4286D36C4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A45-4577-9F37-8A480718354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680AF1A-858A-4B5D-80C8-A54B2EC37115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A45-4577-9F37-8A480718354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3D7F435-779E-4ACD-9BAF-801D2DBC8B36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A45-4577-9F37-8A480718354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98597AA-4C63-4733-82D1-A7DB93A2E47D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A45-4577-9F37-8A480718354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D1B777B-9805-4A2D-B455-359A14EE2CF4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A45-4577-9F37-8A480718354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CDE3F9F-75D0-477E-9FA4-F9C62FF25F18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A45-4577-9F37-8A480718354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6F742D7-72F0-4C64-BFBC-2E13846704EF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A45-4577-9F37-8A480718354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29E193D-FFA3-46C1-A9B1-7B9F1395F4BB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A45-4577-9F37-8A480718354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D6ECECF-6EA9-4156-8649-3DBE57406BF6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A45-4577-9F37-8A480718354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59B00D7-E1BD-456D-85E8-34521B6E8A33}" type="CELLRANGE">
                      <a:rPr lang="el-GR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1A45-4577-9F37-8A480718354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855151-C452-4C27-9669-55B6696AFAAD}" type="CELLRANGE">
                      <a:rPr lang="el-GR" sz="1000">
                        <a:solidFill>
                          <a:sysClr val="windowText" lastClr="000000"/>
                        </a:solidFill>
                      </a:rPr>
                      <a:pPr>
                        <a:defRPr sz="100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CY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A45-4577-9F37-8A4807183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tint val="77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'Α-Δ'!$J$56:$Z$56</c:f>
              <c:numCache>
                <c:formatCode>0.0</c:formatCode>
                <c:ptCount val="17"/>
                <c:pt idx="0">
                  <c:v>1</c:v>
                </c:pt>
                <c:pt idx="1">
                  <c:v>2</c:v>
                </c:pt>
                <c:pt idx="2" formatCode="General">
                  <c:v>1.7</c:v>
                </c:pt>
                <c:pt idx="3">
                  <c:v>2</c:v>
                </c:pt>
                <c:pt idx="4" formatCode="General">
                  <c:v>1.3</c:v>
                </c:pt>
                <c:pt idx="5" formatCode="General">
                  <c:v>2</c:v>
                </c:pt>
                <c:pt idx="6" formatCode="General">
                  <c:v>1.2</c:v>
                </c:pt>
                <c:pt idx="7" formatCode="General">
                  <c:v>1.7</c:v>
                </c:pt>
                <c:pt idx="8" formatCode="General">
                  <c:v>1.3</c:v>
                </c:pt>
                <c:pt idx="9" formatCode="General">
                  <c:v>2</c:v>
                </c:pt>
                <c:pt idx="10" formatCode="General">
                  <c:v>2.6</c:v>
                </c:pt>
                <c:pt idx="11" formatCode="General">
                  <c:v>2.4</c:v>
                </c:pt>
                <c:pt idx="12" formatCode="General">
                  <c:v>2.4</c:v>
                </c:pt>
                <c:pt idx="13" formatCode="General">
                  <c:v>3.2</c:v>
                </c:pt>
                <c:pt idx="14" formatCode="General">
                  <c:v>2.7</c:v>
                </c:pt>
                <c:pt idx="15" formatCode="General">
                  <c:v>2.2000000000000002</c:v>
                </c:pt>
                <c:pt idx="16" formatCode="General">
                  <c:v>1.9</c:v>
                </c:pt>
              </c:numCache>
            </c:numRef>
          </c:xVal>
          <c:yVal>
            <c:numRef>
              <c:f>'Α-Δ'!$J$57:$Z$57</c:f>
              <c:numCache>
                <c:formatCode>0.0</c:formatCode>
                <c:ptCount val="17"/>
                <c:pt idx="0">
                  <c:v>7.6</c:v>
                </c:pt>
                <c:pt idx="1">
                  <c:v>8.8000000000000007</c:v>
                </c:pt>
                <c:pt idx="2">
                  <c:v>6.5</c:v>
                </c:pt>
                <c:pt idx="3">
                  <c:v>6.7</c:v>
                </c:pt>
                <c:pt idx="4">
                  <c:v>6.3</c:v>
                </c:pt>
                <c:pt idx="5">
                  <c:v>7.3</c:v>
                </c:pt>
                <c:pt idx="6">
                  <c:v>6.8</c:v>
                </c:pt>
                <c:pt idx="7">
                  <c:v>8.1999999999999993</c:v>
                </c:pt>
                <c:pt idx="8">
                  <c:v>8</c:v>
                </c:pt>
                <c:pt idx="9">
                  <c:v>8.6</c:v>
                </c:pt>
                <c:pt idx="10">
                  <c:v>8.4</c:v>
                </c:pt>
                <c:pt idx="11">
                  <c:v>6.6</c:v>
                </c:pt>
                <c:pt idx="12">
                  <c:v>6.3</c:v>
                </c:pt>
                <c:pt idx="13">
                  <c:v>6.6</c:v>
                </c:pt>
                <c:pt idx="14">
                  <c:v>6.8</c:v>
                </c:pt>
                <c:pt idx="15" formatCode="General">
                  <c:v>6.8</c:v>
                </c:pt>
                <c:pt idx="16" formatCode="General">
                  <c:v>6.9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'Α-Δ'!$J$54:$Z$54</c15:f>
                <c15:dlblRangeCache>
                  <c:ptCount val="17"/>
                  <c:pt idx="0">
                    <c:v>2018Τ4</c:v>
                  </c:pt>
                  <c:pt idx="1">
                    <c:v>2019Τ1</c:v>
                  </c:pt>
                  <c:pt idx="2">
                    <c:v>2019Τ2</c:v>
                  </c:pt>
                  <c:pt idx="3">
                    <c:v>2019Τ3</c:v>
                  </c:pt>
                  <c:pt idx="4">
                    <c:v>2019Τ4</c:v>
                  </c:pt>
                  <c:pt idx="5">
                    <c:v>2020Τ1</c:v>
                  </c:pt>
                  <c:pt idx="6">
                    <c:v>2020Τ2</c:v>
                  </c:pt>
                  <c:pt idx="7">
                    <c:v>2020Τ3</c:v>
                  </c:pt>
                  <c:pt idx="8">
                    <c:v>2020Τ4</c:v>
                  </c:pt>
                  <c:pt idx="9">
                    <c:v>2021Τ1</c:v>
                  </c:pt>
                  <c:pt idx="10">
                    <c:v>2021Τ2</c:v>
                  </c:pt>
                  <c:pt idx="11">
                    <c:v>2021Τ3</c:v>
                  </c:pt>
                  <c:pt idx="12">
                    <c:v>2021Τ4</c:v>
                  </c:pt>
                  <c:pt idx="13">
                    <c:v>2022Τ1</c:v>
                  </c:pt>
                  <c:pt idx="14">
                    <c:v>2022Τ2</c:v>
                  </c:pt>
                  <c:pt idx="15">
                    <c:v>2022Τ3</c:v>
                  </c:pt>
                  <c:pt idx="16">
                    <c:v>2022Τ4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1A45-4577-9F37-8A48071835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666432"/>
        <c:axId val="127668608"/>
        <c:extLst/>
      </c:scatterChart>
      <c:valAx>
        <c:axId val="127666432"/>
        <c:scaling>
          <c:orientation val="minMax"/>
          <c:max val="3.3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</a:rPr>
                  <a:t>Κενές</a:t>
                </a:r>
                <a:r>
                  <a:rPr lang="el-GR" baseline="0">
                    <a:solidFill>
                      <a:sysClr val="windowText" lastClr="000000"/>
                    </a:solidFill>
                  </a:rPr>
                  <a:t> Θέσεις </a:t>
                </a:r>
                <a:r>
                  <a:rPr lang="en-US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1335476815398076"/>
              <c:y val="0.870901343214451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8608"/>
        <c:crosses val="autoZero"/>
        <c:crossBetween val="midCat"/>
      </c:valAx>
      <c:valAx>
        <c:axId val="127668608"/>
        <c:scaling>
          <c:orientation val="minMax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</a:rPr>
                  <a:t>Ανεργία </a:t>
                </a:r>
                <a:r>
                  <a:rPr lang="en-US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7037037037037038E-3"/>
              <c:y val="0.36566218928516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6432"/>
        <c:crosses val="autoZero"/>
        <c:crossBetween val="midCat"/>
        <c:majorUnit val="1"/>
      </c:valAx>
      <c:spPr>
        <a:noFill/>
        <a:ln>
          <a:solidFill>
            <a:srgbClr val="4F81BD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39490217196195E-2"/>
          <c:y val="0.10022747156605424"/>
          <c:w val="0.91958738063724943"/>
          <c:h val="0.7389986247257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0-4CFC-AC02-09457E2E99F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04-4A13-8D28-CD7C32F7EE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'Α-Δ'!$E$1:$Z$1</c:f>
              <c:strCache>
                <c:ptCount val="22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</c:strCache>
            </c:strRef>
          </c:cat>
          <c:val>
            <c:numRef>
              <c:f>'Α-Δ'!$E$21:$Z$21</c:f>
              <c:numCache>
                <c:formatCode>#,##0.0</c:formatCode>
                <c:ptCount val="22"/>
                <c:pt idx="0">
                  <c:v>1.2445414138480881</c:v>
                </c:pt>
                <c:pt idx="1">
                  <c:v>1.2068989909652661</c:v>
                </c:pt>
                <c:pt idx="2">
                  <c:v>1.0014847972870333</c:v>
                </c:pt>
                <c:pt idx="3">
                  <c:v>1.1068122216515874</c:v>
                </c:pt>
                <c:pt idx="4">
                  <c:v>1.1348120258736216</c:v>
                </c:pt>
                <c:pt idx="5">
                  <c:v>1.2444356737945972</c:v>
                </c:pt>
                <c:pt idx="6">
                  <c:v>1.3398172157558674</c:v>
                </c:pt>
                <c:pt idx="7">
                  <c:v>1.0569476209994155</c:v>
                </c:pt>
                <c:pt idx="8">
                  <c:v>0.7149956187209261</c:v>
                </c:pt>
                <c:pt idx="9">
                  <c:v>0.86540848283807037</c:v>
                </c:pt>
                <c:pt idx="10">
                  <c:v>-1.7769558734959667</c:v>
                </c:pt>
                <c:pt idx="11">
                  <c:v>-13.64206540912768</c:v>
                </c:pt>
                <c:pt idx="12">
                  <c:v>11.057391446713893</c:v>
                </c:pt>
                <c:pt idx="13" formatCode="0.0">
                  <c:v>-0.49880848878282036</c:v>
                </c:pt>
                <c:pt idx="14" formatCode="0.0">
                  <c:v>1.9156674539036356</c:v>
                </c:pt>
                <c:pt idx="15" formatCode="0.0">
                  <c:v>-0.44506767371045308</c:v>
                </c:pt>
                <c:pt idx="16" formatCode="0.0">
                  <c:v>3.0949200868315874</c:v>
                </c:pt>
                <c:pt idx="17" formatCode="0.0">
                  <c:v>0.9781056011986422</c:v>
                </c:pt>
                <c:pt idx="18" formatCode="0.0">
                  <c:v>0.65272701450107551</c:v>
                </c:pt>
                <c:pt idx="19" formatCode="0.0">
                  <c:v>0.67741696603964563</c:v>
                </c:pt>
                <c:pt idx="20" formatCode="0.0">
                  <c:v>1.1126696824189652</c:v>
                </c:pt>
                <c:pt idx="21" formatCode="0.0">
                  <c:v>0.82056555434779632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6-4E44-A8F3-E981F046A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39488"/>
        <c:axId val="133853568"/>
      </c:barChart>
      <c:catAx>
        <c:axId val="133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53568"/>
        <c:crosses val="autoZero"/>
        <c:auto val="1"/>
        <c:lblAlgn val="ctr"/>
        <c:lblOffset val="100"/>
        <c:noMultiLvlLbl val="0"/>
      </c:catAx>
      <c:valAx>
        <c:axId val="133853568"/>
        <c:scaling>
          <c:orientation val="minMax"/>
          <c:max val="11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1.1</a:t>
            </a:r>
            <a:r>
              <a:rPr lang="en-US" sz="900">
                <a:latin typeface="Georgia" panose="02040502050405020303" pitchFamily="18" charset="0"/>
              </a:rPr>
              <a:t>: </a:t>
            </a:r>
            <a:r>
              <a:rPr lang="el-GR" sz="900">
                <a:latin typeface="Georgia" panose="02040502050405020303" pitchFamily="18" charset="0"/>
              </a:rPr>
              <a:t>Ποσοστιαία</a:t>
            </a:r>
            <a:r>
              <a:rPr lang="el-GR" sz="900" baseline="0">
                <a:latin typeface="Georgia" panose="02040502050405020303" pitchFamily="18" charset="0"/>
              </a:rPr>
              <a:t> μεταβολή, </a:t>
            </a:r>
            <a:r>
              <a:rPr lang="el-GR" sz="900">
                <a:latin typeface="Georgia" panose="02040502050405020303" pitchFamily="18" charset="0"/>
              </a:rPr>
              <a:t>ΕΔ Απασχόληση σε άτομα </a:t>
            </a: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6540327020720629E-2"/>
          <c:y val="0.13525233715533455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ΕΤΗΣΙΑ!$A$5</c:f>
              <c:strCache>
                <c:ptCount val="1"/>
                <c:pt idx="0">
                  <c:v>Απασχόληση, ΕΔ (άτομα, Στατιστική Υπηρεσία)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9.489019200012355E-4"/>
                  <c:y val="-1.67708028093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5-4089-838C-A7207583E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ΕΤΗΣΙΑ!$B$5:$K$5</c:f>
              <c:numCache>
                <c:formatCode>0.0</c:formatCode>
                <c:ptCount val="10"/>
                <c:pt idx="0">
                  <c:v>-5.230422582010088</c:v>
                </c:pt>
                <c:pt idx="1">
                  <c:v>-0.64013717616509347</c:v>
                </c:pt>
                <c:pt idx="2">
                  <c:v>-1.251306028268103</c:v>
                </c:pt>
                <c:pt idx="3">
                  <c:v>1.3562179998994981</c:v>
                </c:pt>
                <c:pt idx="4">
                  <c:v>12.006830826860574</c:v>
                </c:pt>
                <c:pt idx="5">
                  <c:v>5.3758496208059965</c:v>
                </c:pt>
                <c:pt idx="6">
                  <c:v>3.87269464403647</c:v>
                </c:pt>
                <c:pt idx="7">
                  <c:v>-1.0177305283212166</c:v>
                </c:pt>
                <c:pt idx="8">
                  <c:v>1.1702808583270159</c:v>
                </c:pt>
                <c:pt idx="9">
                  <c:v>2.8095231685265203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00160"/>
        <c:axId val="133901696"/>
      </c:lineChart>
      <c:catAx>
        <c:axId val="1339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1696"/>
        <c:crosses val="autoZero"/>
        <c:auto val="1"/>
        <c:lblAlgn val="ctr"/>
        <c:lblOffset val="100"/>
        <c:noMultiLvlLbl val="0"/>
      </c:catAx>
      <c:valAx>
        <c:axId val="13390169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1.2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n-US" sz="900" baseline="0">
                <a:latin typeface="Georgia" panose="02040502050405020303" pitchFamily="18" charset="0"/>
              </a:rPr>
              <a:t> </a:t>
            </a:r>
            <a:r>
              <a:rPr lang="el-GR" sz="900" baseline="0">
                <a:latin typeface="Georgia" panose="02040502050405020303" pitchFamily="18" charset="0"/>
              </a:rPr>
              <a:t>Ποσοστιαία μεταβολή ΕΔ </a:t>
            </a:r>
            <a:r>
              <a:rPr lang="el-GR" sz="900">
                <a:latin typeface="Georgia" panose="02040502050405020303" pitchFamily="18" charset="0"/>
              </a:rPr>
              <a:t>ώρες εργασίας </a:t>
            </a:r>
          </a:p>
        </c:rich>
      </c:tx>
      <c:layout>
        <c:manualLayout>
          <c:xMode val="edge"/>
          <c:yMode val="edge"/>
          <c:x val="0.23674561430809285"/>
          <c:y val="2.237136465324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5664000497961477E-2"/>
          <c:y val="0.11298525603762617"/>
          <c:w val="0.89906575724857141"/>
          <c:h val="0.74436235542327545"/>
        </c:manualLayout>
      </c:layout>
      <c:lineChart>
        <c:grouping val="standard"/>
        <c:varyColors val="0"/>
        <c:ser>
          <c:idx val="1"/>
          <c:order val="0"/>
          <c:tx>
            <c:strRef>
              <c:f>ΕΤΗΣΙΑ!$A$8</c:f>
              <c:strCache>
                <c:ptCount val="1"/>
                <c:pt idx="0">
                  <c:v>Aπασχόληση (ώρες εργασίας ΕΔ Στατ. Υπηρ.)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ΕΤΗΣΙΑ!$B$8:$K$8</c:f>
              <c:numCache>
                <c:formatCode>0.0</c:formatCode>
                <c:ptCount val="10"/>
                <c:pt idx="0">
                  <c:v>-7.1873512979971199</c:v>
                </c:pt>
                <c:pt idx="1">
                  <c:v>-1.9540505344677277</c:v>
                </c:pt>
                <c:pt idx="2">
                  <c:v>2.2988998974649033</c:v>
                </c:pt>
                <c:pt idx="3">
                  <c:v>5.3325409745360517</c:v>
                </c:pt>
                <c:pt idx="4">
                  <c:v>4.4939502908896882</c:v>
                </c:pt>
                <c:pt idx="5">
                  <c:v>4.5887904561885344</c:v>
                </c:pt>
                <c:pt idx="6">
                  <c:v>4.5551005816369692</c:v>
                </c:pt>
                <c:pt idx="7">
                  <c:v>-6.0778919948790371</c:v>
                </c:pt>
                <c:pt idx="8">
                  <c:v>4.502067466197972</c:v>
                </c:pt>
                <c:pt idx="9">
                  <c:v>4.1306114949832686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51488"/>
        <c:axId val="133953024"/>
      </c:line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3024"/>
        <c:crosses val="autoZero"/>
        <c:auto val="1"/>
        <c:lblAlgn val="ctr"/>
        <c:lblOffset val="100"/>
        <c:noMultiLvlLbl val="0"/>
      </c:catAx>
      <c:valAx>
        <c:axId val="1339530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1.3: Απασχόληση κατά εθνικότητα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7.1502804624338348E-2"/>
          <c:y val="0.24126022017032045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ΕΤΗΣΙΑ!$A$12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ΕΤΗΣΙΑ!$B$12:$K$12</c:f>
              <c:numCache>
                <c:formatCode>0.0</c:formatCode>
                <c:ptCount val="10"/>
                <c:pt idx="0">
                  <c:v>-3.289891232441545</c:v>
                </c:pt>
                <c:pt idx="1">
                  <c:v>1.7753842093932513</c:v>
                </c:pt>
                <c:pt idx="2">
                  <c:v>-1.5724632983859135</c:v>
                </c:pt>
                <c:pt idx="3">
                  <c:v>1.4173408481167982</c:v>
                </c:pt>
                <c:pt idx="4">
                  <c:v>4.1570541411614323</c:v>
                </c:pt>
                <c:pt idx="5">
                  <c:v>6.8429860541427399</c:v>
                </c:pt>
                <c:pt idx="6">
                  <c:v>1.4201299738332454</c:v>
                </c:pt>
                <c:pt idx="7">
                  <c:v>-2.1960584808072001</c:v>
                </c:pt>
                <c:pt idx="8">
                  <c:v>4.5124095908055084</c:v>
                </c:pt>
                <c:pt idx="9">
                  <c:v>3.7153014368241739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ΕΤΗΣΙΑ!$A$14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ΕΤΗΣΙΑ!$B$14:$K$14</c:f>
              <c:numCache>
                <c:formatCode>0.0</c:formatCode>
                <c:ptCount val="10"/>
                <c:pt idx="0">
                  <c:v>-18.222422399879893</c:v>
                </c:pt>
                <c:pt idx="1">
                  <c:v>-14.237194786120799</c:v>
                </c:pt>
                <c:pt idx="2">
                  <c:v>6.2586963502087114</c:v>
                </c:pt>
                <c:pt idx="3">
                  <c:v>12.03193069930246</c:v>
                </c:pt>
                <c:pt idx="4">
                  <c:v>5.0754118995706801</c:v>
                </c:pt>
                <c:pt idx="5">
                  <c:v>-2.9178342995272422</c:v>
                </c:pt>
                <c:pt idx="6">
                  <c:v>12.921137871008966</c:v>
                </c:pt>
                <c:pt idx="7">
                  <c:v>-3.0889613050520031</c:v>
                </c:pt>
                <c:pt idx="8">
                  <c:v>-6.3728253865979383</c:v>
                </c:pt>
                <c:pt idx="9">
                  <c:v>8.1851222606937775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ΕΤΗΣΙΑ!$A$16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1-4D24-99D6-DC948B271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ΕΤΗΣΙΑ!$B$16:$K$16</c:f>
              <c:numCache>
                <c:formatCode>0.0</c:formatCode>
                <c:ptCount val="10"/>
                <c:pt idx="0">
                  <c:v>-1.8799414348462666</c:v>
                </c:pt>
                <c:pt idx="1">
                  <c:v>-3.7185149814969556</c:v>
                </c:pt>
                <c:pt idx="2">
                  <c:v>-7.0330419688797967</c:v>
                </c:pt>
                <c:pt idx="3">
                  <c:v>-13.366452172173506</c:v>
                </c:pt>
                <c:pt idx="4">
                  <c:v>8.2396859605911317</c:v>
                </c:pt>
                <c:pt idx="5">
                  <c:v>6.2791111111111118</c:v>
                </c:pt>
                <c:pt idx="6">
                  <c:v>17.102137767220903</c:v>
                </c:pt>
                <c:pt idx="7">
                  <c:v>27.743336285461247</c:v>
                </c:pt>
                <c:pt idx="8">
                  <c:v>6.6041955539652015</c:v>
                </c:pt>
                <c:pt idx="9">
                  <c:v>5.1985650449996852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14496"/>
        <c:axId val="127516032"/>
      </c:lineChart>
      <c:catAx>
        <c:axId val="1275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6032"/>
        <c:crosses val="autoZero"/>
        <c:auto val="1"/>
        <c:lblAlgn val="ctr"/>
        <c:lblOffset val="100"/>
        <c:noMultiLvlLbl val="0"/>
      </c:catAx>
      <c:valAx>
        <c:axId val="1275160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l-GR" sz="900">
                <a:latin typeface="Georgia" panose="02040502050405020303" pitchFamily="18" charset="0"/>
              </a:rPr>
              <a:t>Διάγραμμα 1.5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l-GR" sz="900">
                <a:latin typeface="Georgia" panose="02040502050405020303" pitchFamily="18" charset="0"/>
              </a:rPr>
              <a:t> Μακροχρόνια ανεργία ως % εργατικού δυναμικού</a:t>
            </a:r>
          </a:p>
          <a:p>
            <a:pPr>
              <a:defRPr/>
            </a:pPr>
            <a:endParaRPr lang="el-GR" sz="9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16998467094987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ΕΤΗΣΙΑ!$A$23</c:f>
              <c:strCache>
                <c:ptCount val="1"/>
                <c:pt idx="0">
                  <c:v> &gt;12 μήνες/εργατικό δυναμικό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ΕΤΗΣΙΑ!$B$22:$K$22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ΕΤΗΣΙΑ!$B$23:$K$23</c:f>
              <c:numCache>
                <c:formatCode>General</c:formatCode>
                <c:ptCount val="10"/>
                <c:pt idx="0" formatCode="0.0">
                  <c:v>6.1</c:v>
                </c:pt>
                <c:pt idx="1">
                  <c:v>7.7</c:v>
                </c:pt>
                <c:pt idx="2">
                  <c:v>6.8</c:v>
                </c:pt>
                <c:pt idx="3">
                  <c:v>5.8</c:v>
                </c:pt>
                <c:pt idx="4">
                  <c:v>4.5</c:v>
                </c:pt>
                <c:pt idx="5">
                  <c:v>2.7</c:v>
                </c:pt>
                <c:pt idx="6">
                  <c:v>2.1</c:v>
                </c:pt>
                <c:pt idx="7">
                  <c:v>2.1</c:v>
                </c:pt>
                <c:pt idx="8">
                  <c:v>2.5</c:v>
                </c:pt>
                <c:pt idx="9">
                  <c:v>2.2999999999999998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82592"/>
        <c:axId val="127584128"/>
      </c:lineChart>
      <c:catAx>
        <c:axId val="127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4128"/>
        <c:crosses val="autoZero"/>
        <c:auto val="1"/>
        <c:lblAlgn val="ctr"/>
        <c:lblOffset val="100"/>
        <c:noMultiLvlLbl val="0"/>
      </c:catAx>
      <c:valAx>
        <c:axId val="127584128"/>
        <c:scaling>
          <c:orientation val="minMax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2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291353</xdr:colOff>
      <xdr:row>38</xdr:row>
      <xdr:rowOff>123266</xdr:rowOff>
    </xdr:from>
    <xdr:to>
      <xdr:col>15</xdr:col>
      <xdr:colOff>290003</xdr:colOff>
      <xdr:row>51</xdr:row>
      <xdr:rowOff>180416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588495</xdr:colOff>
      <xdr:row>73</xdr:row>
      <xdr:rowOff>131108</xdr:rowOff>
    </xdr:from>
    <xdr:to>
      <xdr:col>14</xdr:col>
      <xdr:colOff>650127</xdr:colOff>
      <xdr:row>88</xdr:row>
      <xdr:rowOff>21477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135030</xdr:colOff>
      <xdr:row>3</xdr:row>
      <xdr:rowOff>92448</xdr:rowOff>
    </xdr:from>
    <xdr:to>
      <xdr:col>15</xdr:col>
      <xdr:colOff>135030</xdr:colOff>
      <xdr:row>17</xdr:row>
      <xdr:rowOff>168648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409575</xdr:colOff>
      <xdr:row>55</xdr:row>
      <xdr:rowOff>38100</xdr:rowOff>
    </xdr:from>
    <xdr:to>
      <xdr:col>15</xdr:col>
      <xdr:colOff>514350</xdr:colOff>
      <xdr:row>67</xdr:row>
      <xdr:rowOff>323850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3BDAB0C-FA8A-4BC3-9645-8AF43A465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20</xdr:row>
      <xdr:rowOff>171450</xdr:rowOff>
    </xdr:from>
    <xdr:to>
      <xdr:col>15</xdr:col>
      <xdr:colOff>293925</xdr:colOff>
      <xdr:row>35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086BD1-8E4D-49DB-8796-41E2C3FA2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25</xdr:row>
      <xdr:rowOff>104775</xdr:rowOff>
    </xdr:from>
    <xdr:to>
      <xdr:col>3</xdr:col>
      <xdr:colOff>238125</xdr:colOff>
      <xdr:row>39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</xdr:colOff>
      <xdr:row>25</xdr:row>
      <xdr:rowOff>57150</xdr:rowOff>
    </xdr:from>
    <xdr:to>
      <xdr:col>11</xdr:col>
      <xdr:colOff>385762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42</xdr:row>
      <xdr:rowOff>142874</xdr:rowOff>
    </xdr:from>
    <xdr:to>
      <xdr:col>5</xdr:col>
      <xdr:colOff>285750</xdr:colOff>
      <xdr:row>63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2357436</xdr:colOff>
      <xdr:row>63</xdr:row>
      <xdr:rowOff>142875</xdr:rowOff>
    </xdr:from>
    <xdr:to>
      <xdr:col>6</xdr:col>
      <xdr:colOff>600074</xdr:colOff>
      <xdr:row>78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180975</xdr:colOff>
      <xdr:row>43</xdr:row>
      <xdr:rowOff>42861</xdr:rowOff>
    </xdr:from>
    <xdr:to>
      <xdr:col>13</xdr:col>
      <xdr:colOff>0</xdr:colOff>
      <xdr:row>60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5</xdr:row>
      <xdr:rowOff>104775</xdr:rowOff>
    </xdr:from>
    <xdr:to>
      <xdr:col>8</xdr:col>
      <xdr:colOff>590550</xdr:colOff>
      <xdr:row>20</xdr:row>
      <xdr:rowOff>20362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307F7C-D7B0-AEA9-6FC1-7E8B3924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057275"/>
          <a:ext cx="4676775" cy="2773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zoomScaleNormal="100" zoomScaleSheetLayoutView="85" workbookViewId="0">
      <selection activeCell="A18" sqref="A18"/>
    </sheetView>
  </sheetViews>
  <sheetFormatPr defaultColWidth="8.85546875" defaultRowHeight="18"/>
  <cols>
    <col min="1" max="1" width="58" style="4" customWidth="1"/>
    <col min="2" max="2" width="12.85546875" style="4" customWidth="1"/>
    <col min="3" max="4" width="8.85546875" style="4"/>
    <col min="5" max="5" width="10.28515625" style="4" customWidth="1"/>
    <col min="6" max="6" width="13.7109375" style="4" customWidth="1"/>
    <col min="7" max="256" width="8.85546875" style="4"/>
    <col min="257" max="257" width="58" style="4" customWidth="1"/>
    <col min="258" max="258" width="12.85546875" style="4" customWidth="1"/>
    <col min="259" max="260" width="8.85546875" style="4"/>
    <col min="261" max="261" width="10.28515625" style="4" customWidth="1"/>
    <col min="262" max="262" width="13.7109375" style="4" customWidth="1"/>
    <col min="263" max="512" width="8.85546875" style="4"/>
    <col min="513" max="513" width="58" style="4" customWidth="1"/>
    <col min="514" max="514" width="12.85546875" style="4" customWidth="1"/>
    <col min="515" max="516" width="8.85546875" style="4"/>
    <col min="517" max="517" width="10.28515625" style="4" customWidth="1"/>
    <col min="518" max="518" width="13.7109375" style="4" customWidth="1"/>
    <col min="519" max="768" width="8.85546875" style="4"/>
    <col min="769" max="769" width="58" style="4" customWidth="1"/>
    <col min="770" max="770" width="12.85546875" style="4" customWidth="1"/>
    <col min="771" max="772" width="8.85546875" style="4"/>
    <col min="773" max="773" width="10.28515625" style="4" customWidth="1"/>
    <col min="774" max="774" width="13.7109375" style="4" customWidth="1"/>
    <col min="775" max="1024" width="8.85546875" style="4"/>
    <col min="1025" max="1025" width="58" style="4" customWidth="1"/>
    <col min="1026" max="1026" width="12.85546875" style="4" customWidth="1"/>
    <col min="1027" max="1028" width="8.85546875" style="4"/>
    <col min="1029" max="1029" width="10.28515625" style="4" customWidth="1"/>
    <col min="1030" max="1030" width="13.7109375" style="4" customWidth="1"/>
    <col min="1031" max="1280" width="8.85546875" style="4"/>
    <col min="1281" max="1281" width="58" style="4" customWidth="1"/>
    <col min="1282" max="1282" width="12.85546875" style="4" customWidth="1"/>
    <col min="1283" max="1284" width="8.85546875" style="4"/>
    <col min="1285" max="1285" width="10.28515625" style="4" customWidth="1"/>
    <col min="1286" max="1286" width="13.7109375" style="4" customWidth="1"/>
    <col min="1287" max="1536" width="8.85546875" style="4"/>
    <col min="1537" max="1537" width="58" style="4" customWidth="1"/>
    <col min="1538" max="1538" width="12.85546875" style="4" customWidth="1"/>
    <col min="1539" max="1540" width="8.85546875" style="4"/>
    <col min="1541" max="1541" width="10.28515625" style="4" customWidth="1"/>
    <col min="1542" max="1542" width="13.7109375" style="4" customWidth="1"/>
    <col min="1543" max="1792" width="8.85546875" style="4"/>
    <col min="1793" max="1793" width="58" style="4" customWidth="1"/>
    <col min="1794" max="1794" width="12.85546875" style="4" customWidth="1"/>
    <col min="1795" max="1796" width="8.85546875" style="4"/>
    <col min="1797" max="1797" width="10.28515625" style="4" customWidth="1"/>
    <col min="1798" max="1798" width="13.7109375" style="4" customWidth="1"/>
    <col min="1799" max="2048" width="8.85546875" style="4"/>
    <col min="2049" max="2049" width="58" style="4" customWidth="1"/>
    <col min="2050" max="2050" width="12.85546875" style="4" customWidth="1"/>
    <col min="2051" max="2052" width="8.85546875" style="4"/>
    <col min="2053" max="2053" width="10.28515625" style="4" customWidth="1"/>
    <col min="2054" max="2054" width="13.7109375" style="4" customWidth="1"/>
    <col min="2055" max="2304" width="8.85546875" style="4"/>
    <col min="2305" max="2305" width="58" style="4" customWidth="1"/>
    <col min="2306" max="2306" width="12.85546875" style="4" customWidth="1"/>
    <col min="2307" max="2308" width="8.85546875" style="4"/>
    <col min="2309" max="2309" width="10.28515625" style="4" customWidth="1"/>
    <col min="2310" max="2310" width="13.7109375" style="4" customWidth="1"/>
    <col min="2311" max="2560" width="8.85546875" style="4"/>
    <col min="2561" max="2561" width="58" style="4" customWidth="1"/>
    <col min="2562" max="2562" width="12.85546875" style="4" customWidth="1"/>
    <col min="2563" max="2564" width="8.85546875" style="4"/>
    <col min="2565" max="2565" width="10.28515625" style="4" customWidth="1"/>
    <col min="2566" max="2566" width="13.7109375" style="4" customWidth="1"/>
    <col min="2567" max="2816" width="8.85546875" style="4"/>
    <col min="2817" max="2817" width="58" style="4" customWidth="1"/>
    <col min="2818" max="2818" width="12.85546875" style="4" customWidth="1"/>
    <col min="2819" max="2820" width="8.85546875" style="4"/>
    <col min="2821" max="2821" width="10.28515625" style="4" customWidth="1"/>
    <col min="2822" max="2822" width="13.7109375" style="4" customWidth="1"/>
    <col min="2823" max="3072" width="8.85546875" style="4"/>
    <col min="3073" max="3073" width="58" style="4" customWidth="1"/>
    <col min="3074" max="3074" width="12.85546875" style="4" customWidth="1"/>
    <col min="3075" max="3076" width="8.85546875" style="4"/>
    <col min="3077" max="3077" width="10.28515625" style="4" customWidth="1"/>
    <col min="3078" max="3078" width="13.7109375" style="4" customWidth="1"/>
    <col min="3079" max="3328" width="8.85546875" style="4"/>
    <col min="3329" max="3329" width="58" style="4" customWidth="1"/>
    <col min="3330" max="3330" width="12.85546875" style="4" customWidth="1"/>
    <col min="3331" max="3332" width="8.85546875" style="4"/>
    <col min="3333" max="3333" width="10.28515625" style="4" customWidth="1"/>
    <col min="3334" max="3334" width="13.7109375" style="4" customWidth="1"/>
    <col min="3335" max="3584" width="8.85546875" style="4"/>
    <col min="3585" max="3585" width="58" style="4" customWidth="1"/>
    <col min="3586" max="3586" width="12.85546875" style="4" customWidth="1"/>
    <col min="3587" max="3588" width="8.85546875" style="4"/>
    <col min="3589" max="3589" width="10.28515625" style="4" customWidth="1"/>
    <col min="3590" max="3590" width="13.7109375" style="4" customWidth="1"/>
    <col min="3591" max="3840" width="8.85546875" style="4"/>
    <col min="3841" max="3841" width="58" style="4" customWidth="1"/>
    <col min="3842" max="3842" width="12.85546875" style="4" customWidth="1"/>
    <col min="3843" max="3844" width="8.85546875" style="4"/>
    <col min="3845" max="3845" width="10.28515625" style="4" customWidth="1"/>
    <col min="3846" max="3846" width="13.7109375" style="4" customWidth="1"/>
    <col min="3847" max="4096" width="8.85546875" style="4"/>
    <col min="4097" max="4097" width="58" style="4" customWidth="1"/>
    <col min="4098" max="4098" width="12.85546875" style="4" customWidth="1"/>
    <col min="4099" max="4100" width="8.85546875" style="4"/>
    <col min="4101" max="4101" width="10.28515625" style="4" customWidth="1"/>
    <col min="4102" max="4102" width="13.7109375" style="4" customWidth="1"/>
    <col min="4103" max="4352" width="8.85546875" style="4"/>
    <col min="4353" max="4353" width="58" style="4" customWidth="1"/>
    <col min="4354" max="4354" width="12.85546875" style="4" customWidth="1"/>
    <col min="4355" max="4356" width="8.85546875" style="4"/>
    <col min="4357" max="4357" width="10.28515625" style="4" customWidth="1"/>
    <col min="4358" max="4358" width="13.7109375" style="4" customWidth="1"/>
    <col min="4359" max="4608" width="8.85546875" style="4"/>
    <col min="4609" max="4609" width="58" style="4" customWidth="1"/>
    <col min="4610" max="4610" width="12.85546875" style="4" customWidth="1"/>
    <col min="4611" max="4612" width="8.85546875" style="4"/>
    <col min="4613" max="4613" width="10.28515625" style="4" customWidth="1"/>
    <col min="4614" max="4614" width="13.7109375" style="4" customWidth="1"/>
    <col min="4615" max="4864" width="8.85546875" style="4"/>
    <col min="4865" max="4865" width="58" style="4" customWidth="1"/>
    <col min="4866" max="4866" width="12.85546875" style="4" customWidth="1"/>
    <col min="4867" max="4868" width="8.85546875" style="4"/>
    <col min="4869" max="4869" width="10.28515625" style="4" customWidth="1"/>
    <col min="4870" max="4870" width="13.7109375" style="4" customWidth="1"/>
    <col min="4871" max="5120" width="8.85546875" style="4"/>
    <col min="5121" max="5121" width="58" style="4" customWidth="1"/>
    <col min="5122" max="5122" width="12.85546875" style="4" customWidth="1"/>
    <col min="5123" max="5124" width="8.85546875" style="4"/>
    <col min="5125" max="5125" width="10.28515625" style="4" customWidth="1"/>
    <col min="5126" max="5126" width="13.7109375" style="4" customWidth="1"/>
    <col min="5127" max="5376" width="8.85546875" style="4"/>
    <col min="5377" max="5377" width="58" style="4" customWidth="1"/>
    <col min="5378" max="5378" width="12.85546875" style="4" customWidth="1"/>
    <col min="5379" max="5380" width="8.85546875" style="4"/>
    <col min="5381" max="5381" width="10.28515625" style="4" customWidth="1"/>
    <col min="5382" max="5382" width="13.7109375" style="4" customWidth="1"/>
    <col min="5383" max="5632" width="8.85546875" style="4"/>
    <col min="5633" max="5633" width="58" style="4" customWidth="1"/>
    <col min="5634" max="5634" width="12.85546875" style="4" customWidth="1"/>
    <col min="5635" max="5636" width="8.85546875" style="4"/>
    <col min="5637" max="5637" width="10.28515625" style="4" customWidth="1"/>
    <col min="5638" max="5638" width="13.7109375" style="4" customWidth="1"/>
    <col min="5639" max="5888" width="8.85546875" style="4"/>
    <col min="5889" max="5889" width="58" style="4" customWidth="1"/>
    <col min="5890" max="5890" width="12.85546875" style="4" customWidth="1"/>
    <col min="5891" max="5892" width="8.85546875" style="4"/>
    <col min="5893" max="5893" width="10.28515625" style="4" customWidth="1"/>
    <col min="5894" max="5894" width="13.7109375" style="4" customWidth="1"/>
    <col min="5895" max="6144" width="8.85546875" style="4"/>
    <col min="6145" max="6145" width="58" style="4" customWidth="1"/>
    <col min="6146" max="6146" width="12.85546875" style="4" customWidth="1"/>
    <col min="6147" max="6148" width="8.85546875" style="4"/>
    <col min="6149" max="6149" width="10.28515625" style="4" customWidth="1"/>
    <col min="6150" max="6150" width="13.7109375" style="4" customWidth="1"/>
    <col min="6151" max="6400" width="8.85546875" style="4"/>
    <col min="6401" max="6401" width="58" style="4" customWidth="1"/>
    <col min="6402" max="6402" width="12.85546875" style="4" customWidth="1"/>
    <col min="6403" max="6404" width="8.85546875" style="4"/>
    <col min="6405" max="6405" width="10.28515625" style="4" customWidth="1"/>
    <col min="6406" max="6406" width="13.7109375" style="4" customWidth="1"/>
    <col min="6407" max="6656" width="8.85546875" style="4"/>
    <col min="6657" max="6657" width="58" style="4" customWidth="1"/>
    <col min="6658" max="6658" width="12.85546875" style="4" customWidth="1"/>
    <col min="6659" max="6660" width="8.85546875" style="4"/>
    <col min="6661" max="6661" width="10.28515625" style="4" customWidth="1"/>
    <col min="6662" max="6662" width="13.7109375" style="4" customWidth="1"/>
    <col min="6663" max="6912" width="8.85546875" style="4"/>
    <col min="6913" max="6913" width="58" style="4" customWidth="1"/>
    <col min="6914" max="6914" width="12.85546875" style="4" customWidth="1"/>
    <col min="6915" max="6916" width="8.85546875" style="4"/>
    <col min="6917" max="6917" width="10.28515625" style="4" customWidth="1"/>
    <col min="6918" max="6918" width="13.7109375" style="4" customWidth="1"/>
    <col min="6919" max="7168" width="8.85546875" style="4"/>
    <col min="7169" max="7169" width="58" style="4" customWidth="1"/>
    <col min="7170" max="7170" width="12.85546875" style="4" customWidth="1"/>
    <col min="7171" max="7172" width="8.85546875" style="4"/>
    <col min="7173" max="7173" width="10.28515625" style="4" customWidth="1"/>
    <col min="7174" max="7174" width="13.7109375" style="4" customWidth="1"/>
    <col min="7175" max="7424" width="8.85546875" style="4"/>
    <col min="7425" max="7425" width="58" style="4" customWidth="1"/>
    <col min="7426" max="7426" width="12.85546875" style="4" customWidth="1"/>
    <col min="7427" max="7428" width="8.85546875" style="4"/>
    <col min="7429" max="7429" width="10.28515625" style="4" customWidth="1"/>
    <col min="7430" max="7430" width="13.7109375" style="4" customWidth="1"/>
    <col min="7431" max="7680" width="8.85546875" style="4"/>
    <col min="7681" max="7681" width="58" style="4" customWidth="1"/>
    <col min="7682" max="7682" width="12.85546875" style="4" customWidth="1"/>
    <col min="7683" max="7684" width="8.85546875" style="4"/>
    <col min="7685" max="7685" width="10.28515625" style="4" customWidth="1"/>
    <col min="7686" max="7686" width="13.7109375" style="4" customWidth="1"/>
    <col min="7687" max="7936" width="8.85546875" style="4"/>
    <col min="7937" max="7937" width="58" style="4" customWidth="1"/>
    <col min="7938" max="7938" width="12.85546875" style="4" customWidth="1"/>
    <col min="7939" max="7940" width="8.85546875" style="4"/>
    <col min="7941" max="7941" width="10.28515625" style="4" customWidth="1"/>
    <col min="7942" max="7942" width="13.7109375" style="4" customWidth="1"/>
    <col min="7943" max="8192" width="8.85546875" style="4"/>
    <col min="8193" max="8193" width="58" style="4" customWidth="1"/>
    <col min="8194" max="8194" width="12.85546875" style="4" customWidth="1"/>
    <col min="8195" max="8196" width="8.85546875" style="4"/>
    <col min="8197" max="8197" width="10.28515625" style="4" customWidth="1"/>
    <col min="8198" max="8198" width="13.7109375" style="4" customWidth="1"/>
    <col min="8199" max="8448" width="8.85546875" style="4"/>
    <col min="8449" max="8449" width="58" style="4" customWidth="1"/>
    <col min="8450" max="8450" width="12.85546875" style="4" customWidth="1"/>
    <col min="8451" max="8452" width="8.85546875" style="4"/>
    <col min="8453" max="8453" width="10.28515625" style="4" customWidth="1"/>
    <col min="8454" max="8454" width="13.7109375" style="4" customWidth="1"/>
    <col min="8455" max="8704" width="8.85546875" style="4"/>
    <col min="8705" max="8705" width="58" style="4" customWidth="1"/>
    <col min="8706" max="8706" width="12.85546875" style="4" customWidth="1"/>
    <col min="8707" max="8708" width="8.85546875" style="4"/>
    <col min="8709" max="8709" width="10.28515625" style="4" customWidth="1"/>
    <col min="8710" max="8710" width="13.7109375" style="4" customWidth="1"/>
    <col min="8711" max="8960" width="8.85546875" style="4"/>
    <col min="8961" max="8961" width="58" style="4" customWidth="1"/>
    <col min="8962" max="8962" width="12.85546875" style="4" customWidth="1"/>
    <col min="8963" max="8964" width="8.85546875" style="4"/>
    <col min="8965" max="8965" width="10.28515625" style="4" customWidth="1"/>
    <col min="8966" max="8966" width="13.7109375" style="4" customWidth="1"/>
    <col min="8967" max="9216" width="8.85546875" style="4"/>
    <col min="9217" max="9217" width="58" style="4" customWidth="1"/>
    <col min="9218" max="9218" width="12.85546875" style="4" customWidth="1"/>
    <col min="9219" max="9220" width="8.85546875" style="4"/>
    <col min="9221" max="9221" width="10.28515625" style="4" customWidth="1"/>
    <col min="9222" max="9222" width="13.7109375" style="4" customWidth="1"/>
    <col min="9223" max="9472" width="8.85546875" style="4"/>
    <col min="9473" max="9473" width="58" style="4" customWidth="1"/>
    <col min="9474" max="9474" width="12.85546875" style="4" customWidth="1"/>
    <col min="9475" max="9476" width="8.85546875" style="4"/>
    <col min="9477" max="9477" width="10.28515625" style="4" customWidth="1"/>
    <col min="9478" max="9478" width="13.7109375" style="4" customWidth="1"/>
    <col min="9479" max="9728" width="8.85546875" style="4"/>
    <col min="9729" max="9729" width="58" style="4" customWidth="1"/>
    <col min="9730" max="9730" width="12.85546875" style="4" customWidth="1"/>
    <col min="9731" max="9732" width="8.85546875" style="4"/>
    <col min="9733" max="9733" width="10.28515625" style="4" customWidth="1"/>
    <col min="9734" max="9734" width="13.7109375" style="4" customWidth="1"/>
    <col min="9735" max="9984" width="8.85546875" style="4"/>
    <col min="9985" max="9985" width="58" style="4" customWidth="1"/>
    <col min="9986" max="9986" width="12.85546875" style="4" customWidth="1"/>
    <col min="9987" max="9988" width="8.85546875" style="4"/>
    <col min="9989" max="9989" width="10.28515625" style="4" customWidth="1"/>
    <col min="9990" max="9990" width="13.7109375" style="4" customWidth="1"/>
    <col min="9991" max="10240" width="8.85546875" style="4"/>
    <col min="10241" max="10241" width="58" style="4" customWidth="1"/>
    <col min="10242" max="10242" width="12.85546875" style="4" customWidth="1"/>
    <col min="10243" max="10244" width="8.85546875" style="4"/>
    <col min="10245" max="10245" width="10.28515625" style="4" customWidth="1"/>
    <col min="10246" max="10246" width="13.7109375" style="4" customWidth="1"/>
    <col min="10247" max="10496" width="8.85546875" style="4"/>
    <col min="10497" max="10497" width="58" style="4" customWidth="1"/>
    <col min="10498" max="10498" width="12.85546875" style="4" customWidth="1"/>
    <col min="10499" max="10500" width="8.85546875" style="4"/>
    <col min="10501" max="10501" width="10.28515625" style="4" customWidth="1"/>
    <col min="10502" max="10502" width="13.7109375" style="4" customWidth="1"/>
    <col min="10503" max="10752" width="8.85546875" style="4"/>
    <col min="10753" max="10753" width="58" style="4" customWidth="1"/>
    <col min="10754" max="10754" width="12.85546875" style="4" customWidth="1"/>
    <col min="10755" max="10756" width="8.85546875" style="4"/>
    <col min="10757" max="10757" width="10.28515625" style="4" customWidth="1"/>
    <col min="10758" max="10758" width="13.7109375" style="4" customWidth="1"/>
    <col min="10759" max="11008" width="8.85546875" style="4"/>
    <col min="11009" max="11009" width="58" style="4" customWidth="1"/>
    <col min="11010" max="11010" width="12.85546875" style="4" customWidth="1"/>
    <col min="11011" max="11012" width="8.85546875" style="4"/>
    <col min="11013" max="11013" width="10.28515625" style="4" customWidth="1"/>
    <col min="11014" max="11014" width="13.7109375" style="4" customWidth="1"/>
    <col min="11015" max="11264" width="8.85546875" style="4"/>
    <col min="11265" max="11265" width="58" style="4" customWidth="1"/>
    <col min="11266" max="11266" width="12.85546875" style="4" customWidth="1"/>
    <col min="11267" max="11268" width="8.85546875" style="4"/>
    <col min="11269" max="11269" width="10.28515625" style="4" customWidth="1"/>
    <col min="11270" max="11270" width="13.7109375" style="4" customWidth="1"/>
    <col min="11271" max="11520" width="8.85546875" style="4"/>
    <col min="11521" max="11521" width="58" style="4" customWidth="1"/>
    <col min="11522" max="11522" width="12.85546875" style="4" customWidth="1"/>
    <col min="11523" max="11524" width="8.85546875" style="4"/>
    <col min="11525" max="11525" width="10.28515625" style="4" customWidth="1"/>
    <col min="11526" max="11526" width="13.7109375" style="4" customWidth="1"/>
    <col min="11527" max="11776" width="8.85546875" style="4"/>
    <col min="11777" max="11777" width="58" style="4" customWidth="1"/>
    <col min="11778" max="11778" width="12.85546875" style="4" customWidth="1"/>
    <col min="11779" max="11780" width="8.85546875" style="4"/>
    <col min="11781" max="11781" width="10.28515625" style="4" customWidth="1"/>
    <col min="11782" max="11782" width="13.7109375" style="4" customWidth="1"/>
    <col min="11783" max="12032" width="8.85546875" style="4"/>
    <col min="12033" max="12033" width="58" style="4" customWidth="1"/>
    <col min="12034" max="12034" width="12.85546875" style="4" customWidth="1"/>
    <col min="12035" max="12036" width="8.85546875" style="4"/>
    <col min="12037" max="12037" width="10.28515625" style="4" customWidth="1"/>
    <col min="12038" max="12038" width="13.7109375" style="4" customWidth="1"/>
    <col min="12039" max="12288" width="8.85546875" style="4"/>
    <col min="12289" max="12289" width="58" style="4" customWidth="1"/>
    <col min="12290" max="12290" width="12.85546875" style="4" customWidth="1"/>
    <col min="12291" max="12292" width="8.85546875" style="4"/>
    <col min="12293" max="12293" width="10.28515625" style="4" customWidth="1"/>
    <col min="12294" max="12294" width="13.7109375" style="4" customWidth="1"/>
    <col min="12295" max="12544" width="8.85546875" style="4"/>
    <col min="12545" max="12545" width="58" style="4" customWidth="1"/>
    <col min="12546" max="12546" width="12.85546875" style="4" customWidth="1"/>
    <col min="12547" max="12548" width="8.85546875" style="4"/>
    <col min="12549" max="12549" width="10.28515625" style="4" customWidth="1"/>
    <col min="12550" max="12550" width="13.7109375" style="4" customWidth="1"/>
    <col min="12551" max="12800" width="8.85546875" style="4"/>
    <col min="12801" max="12801" width="58" style="4" customWidth="1"/>
    <col min="12802" max="12802" width="12.85546875" style="4" customWidth="1"/>
    <col min="12803" max="12804" width="8.85546875" style="4"/>
    <col min="12805" max="12805" width="10.28515625" style="4" customWidth="1"/>
    <col min="12806" max="12806" width="13.7109375" style="4" customWidth="1"/>
    <col min="12807" max="13056" width="8.85546875" style="4"/>
    <col min="13057" max="13057" width="58" style="4" customWidth="1"/>
    <col min="13058" max="13058" width="12.85546875" style="4" customWidth="1"/>
    <col min="13059" max="13060" width="8.85546875" style="4"/>
    <col min="13061" max="13061" width="10.28515625" style="4" customWidth="1"/>
    <col min="13062" max="13062" width="13.7109375" style="4" customWidth="1"/>
    <col min="13063" max="13312" width="8.85546875" style="4"/>
    <col min="13313" max="13313" width="58" style="4" customWidth="1"/>
    <col min="13314" max="13314" width="12.85546875" style="4" customWidth="1"/>
    <col min="13315" max="13316" width="8.85546875" style="4"/>
    <col min="13317" max="13317" width="10.28515625" style="4" customWidth="1"/>
    <col min="13318" max="13318" width="13.7109375" style="4" customWidth="1"/>
    <col min="13319" max="13568" width="8.85546875" style="4"/>
    <col min="13569" max="13569" width="58" style="4" customWidth="1"/>
    <col min="13570" max="13570" width="12.85546875" style="4" customWidth="1"/>
    <col min="13571" max="13572" width="8.85546875" style="4"/>
    <col min="13573" max="13573" width="10.28515625" style="4" customWidth="1"/>
    <col min="13574" max="13574" width="13.7109375" style="4" customWidth="1"/>
    <col min="13575" max="13824" width="8.85546875" style="4"/>
    <col min="13825" max="13825" width="58" style="4" customWidth="1"/>
    <col min="13826" max="13826" width="12.85546875" style="4" customWidth="1"/>
    <col min="13827" max="13828" width="8.85546875" style="4"/>
    <col min="13829" max="13829" width="10.28515625" style="4" customWidth="1"/>
    <col min="13830" max="13830" width="13.7109375" style="4" customWidth="1"/>
    <col min="13831" max="14080" width="8.85546875" style="4"/>
    <col min="14081" max="14081" width="58" style="4" customWidth="1"/>
    <col min="14082" max="14082" width="12.85546875" style="4" customWidth="1"/>
    <col min="14083" max="14084" width="8.85546875" style="4"/>
    <col min="14085" max="14085" width="10.28515625" style="4" customWidth="1"/>
    <col min="14086" max="14086" width="13.7109375" style="4" customWidth="1"/>
    <col min="14087" max="14336" width="8.85546875" style="4"/>
    <col min="14337" max="14337" width="58" style="4" customWidth="1"/>
    <col min="14338" max="14338" width="12.85546875" style="4" customWidth="1"/>
    <col min="14339" max="14340" width="8.85546875" style="4"/>
    <col min="14341" max="14341" width="10.28515625" style="4" customWidth="1"/>
    <col min="14342" max="14342" width="13.7109375" style="4" customWidth="1"/>
    <col min="14343" max="14592" width="8.85546875" style="4"/>
    <col min="14593" max="14593" width="58" style="4" customWidth="1"/>
    <col min="14594" max="14594" width="12.85546875" style="4" customWidth="1"/>
    <col min="14595" max="14596" width="8.85546875" style="4"/>
    <col min="14597" max="14597" width="10.28515625" style="4" customWidth="1"/>
    <col min="14598" max="14598" width="13.7109375" style="4" customWidth="1"/>
    <col min="14599" max="14848" width="8.85546875" style="4"/>
    <col min="14849" max="14849" width="58" style="4" customWidth="1"/>
    <col min="14850" max="14850" width="12.85546875" style="4" customWidth="1"/>
    <col min="14851" max="14852" width="8.85546875" style="4"/>
    <col min="14853" max="14853" width="10.28515625" style="4" customWidth="1"/>
    <col min="14854" max="14854" width="13.7109375" style="4" customWidth="1"/>
    <col min="14855" max="15104" width="8.85546875" style="4"/>
    <col min="15105" max="15105" width="58" style="4" customWidth="1"/>
    <col min="15106" max="15106" width="12.85546875" style="4" customWidth="1"/>
    <col min="15107" max="15108" width="8.85546875" style="4"/>
    <col min="15109" max="15109" width="10.28515625" style="4" customWidth="1"/>
    <col min="15110" max="15110" width="13.7109375" style="4" customWidth="1"/>
    <col min="15111" max="15360" width="8.85546875" style="4"/>
    <col min="15361" max="15361" width="58" style="4" customWidth="1"/>
    <col min="15362" max="15362" width="12.85546875" style="4" customWidth="1"/>
    <col min="15363" max="15364" width="8.85546875" style="4"/>
    <col min="15365" max="15365" width="10.28515625" style="4" customWidth="1"/>
    <col min="15366" max="15366" width="13.7109375" style="4" customWidth="1"/>
    <col min="15367" max="15616" width="8.85546875" style="4"/>
    <col min="15617" max="15617" width="58" style="4" customWidth="1"/>
    <col min="15618" max="15618" width="12.85546875" style="4" customWidth="1"/>
    <col min="15619" max="15620" width="8.85546875" style="4"/>
    <col min="15621" max="15621" width="10.28515625" style="4" customWidth="1"/>
    <col min="15622" max="15622" width="13.7109375" style="4" customWidth="1"/>
    <col min="15623" max="15872" width="8.85546875" style="4"/>
    <col min="15873" max="15873" width="58" style="4" customWidth="1"/>
    <col min="15874" max="15874" width="12.85546875" style="4" customWidth="1"/>
    <col min="15875" max="15876" width="8.85546875" style="4"/>
    <col min="15877" max="15877" width="10.28515625" style="4" customWidth="1"/>
    <col min="15878" max="15878" width="13.7109375" style="4" customWidth="1"/>
    <col min="15879" max="16128" width="8.85546875" style="4"/>
    <col min="16129" max="16129" width="58" style="4" customWidth="1"/>
    <col min="16130" max="16130" width="12.85546875" style="4" customWidth="1"/>
    <col min="16131" max="16132" width="8.85546875" style="4"/>
    <col min="16133" max="16133" width="10.28515625" style="4" customWidth="1"/>
    <col min="16134" max="16134" width="13.7109375" style="4" customWidth="1"/>
    <col min="16135" max="16384" width="8.85546875" style="4"/>
  </cols>
  <sheetData>
    <row r="2" spans="1:2" s="2" customFormat="1">
      <c r="A2" s="1" t="s">
        <v>8</v>
      </c>
    </row>
    <row r="4" spans="1:2">
      <c r="A4" s="3" t="s">
        <v>7</v>
      </c>
    </row>
    <row r="6" spans="1:2">
      <c r="A6" s="4" t="s">
        <v>9</v>
      </c>
    </row>
    <row r="7" spans="1:2">
      <c r="A7" s="4" t="s">
        <v>10</v>
      </c>
    </row>
    <row r="8" spans="1:2">
      <c r="A8" s="5" t="s">
        <v>12</v>
      </c>
    </row>
    <row r="9" spans="1:2">
      <c r="A9" s="5" t="s">
        <v>13</v>
      </c>
    </row>
    <row r="11" spans="1:2">
      <c r="A11" s="6"/>
      <c r="B1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"/>
  <sheetViews>
    <sheetView zoomScale="70" zoomScaleNormal="70" zoomScaleSheetLayoutView="53" workbookViewId="0">
      <pane xSplit="1" ySplit="1" topLeftCell="D68" activePane="bottomRight" state="frozen"/>
      <selection pane="topRight" activeCell="B1" sqref="B1"/>
      <selection pane="bottomLeft" activeCell="A2" sqref="A2"/>
      <selection pane="bottomRight" activeCell="N29" sqref="N29"/>
    </sheetView>
  </sheetViews>
  <sheetFormatPr defaultColWidth="12" defaultRowHeight="20.25"/>
  <cols>
    <col min="1" max="1" width="79.5703125" style="36" customWidth="1"/>
    <col min="2" max="2" width="12.5703125" style="36" hidden="1" customWidth="1"/>
    <col min="3" max="3" width="12.5703125" style="80" bestFit="1" customWidth="1"/>
    <col min="4" max="7" width="12.5703125" style="36" bestFit="1" customWidth="1"/>
    <col min="8" max="9" width="11.7109375" style="36" bestFit="1" customWidth="1"/>
    <col min="10" max="10" width="11.7109375" style="35" bestFit="1" customWidth="1"/>
    <col min="11" max="12" width="11.7109375" style="36" bestFit="1" customWidth="1"/>
    <col min="13" max="13" width="11.7109375" style="35" bestFit="1" customWidth="1"/>
    <col min="14" max="15" width="11.7109375" style="36" bestFit="1" customWidth="1"/>
    <col min="16" max="16" width="11.7109375" style="35" bestFit="1" customWidth="1"/>
    <col min="17" max="22" width="11.7109375" style="36" bestFit="1" customWidth="1"/>
    <col min="23" max="23" width="12.42578125" style="84" bestFit="1" customWidth="1"/>
    <col min="24" max="24" width="11.7109375" style="84" bestFit="1" customWidth="1"/>
    <col min="25" max="25" width="11.7109375" style="36" bestFit="1" customWidth="1"/>
    <col min="26" max="26" width="12.42578125" style="36" bestFit="1" customWidth="1"/>
    <col min="27" max="27" width="11.5703125" style="36" bestFit="1" customWidth="1"/>
    <col min="28" max="16384" width="12" style="36"/>
  </cols>
  <sheetData>
    <row r="1" spans="1:27" s="28" customFormat="1" ht="15.75" customHeight="1">
      <c r="A1" s="26" t="s">
        <v>0</v>
      </c>
      <c r="B1" s="27" t="s">
        <v>78</v>
      </c>
      <c r="C1" s="27" t="s">
        <v>79</v>
      </c>
      <c r="D1" s="27" t="s">
        <v>80</v>
      </c>
      <c r="E1" s="27" t="s">
        <v>105</v>
      </c>
      <c r="F1" s="27" t="s">
        <v>66</v>
      </c>
      <c r="G1" s="27" t="s">
        <v>67</v>
      </c>
      <c r="H1" s="27" t="s">
        <v>68</v>
      </c>
      <c r="I1" s="27" t="s">
        <v>69</v>
      </c>
      <c r="J1" s="27" t="s">
        <v>70</v>
      </c>
      <c r="K1" s="27" t="s">
        <v>71</v>
      </c>
      <c r="L1" s="27" t="s">
        <v>72</v>
      </c>
      <c r="M1" s="27" t="s">
        <v>73</v>
      </c>
      <c r="N1" s="27" t="s">
        <v>74</v>
      </c>
      <c r="O1" s="27" t="s">
        <v>75</v>
      </c>
      <c r="P1" s="27" t="s">
        <v>76</v>
      </c>
      <c r="Q1" s="27" t="s">
        <v>77</v>
      </c>
      <c r="R1" s="27" t="s">
        <v>82</v>
      </c>
      <c r="S1" s="27" t="s">
        <v>85</v>
      </c>
      <c r="T1" s="27" t="s">
        <v>95</v>
      </c>
      <c r="U1" s="27" t="s">
        <v>98</v>
      </c>
      <c r="V1" s="27" t="s">
        <v>100</v>
      </c>
      <c r="W1" s="83" t="s">
        <v>106</v>
      </c>
      <c r="X1" s="83" t="s">
        <v>107</v>
      </c>
      <c r="Y1" s="27" t="s">
        <v>108</v>
      </c>
      <c r="Z1" s="27" t="s">
        <v>109</v>
      </c>
    </row>
    <row r="2" spans="1:27">
      <c r="A2" s="29" t="s">
        <v>15</v>
      </c>
      <c r="B2" s="32">
        <v>422997</v>
      </c>
      <c r="C2" s="33">
        <v>423799</v>
      </c>
      <c r="D2" s="30">
        <v>425936</v>
      </c>
      <c r="E2" s="30">
        <v>429128</v>
      </c>
      <c r="F2" s="34">
        <v>428291</v>
      </c>
      <c r="G2" s="30">
        <v>432566</v>
      </c>
      <c r="H2" s="30">
        <v>434191</v>
      </c>
      <c r="I2" s="30">
        <v>442456</v>
      </c>
      <c r="J2" s="34">
        <v>440765</v>
      </c>
      <c r="K2" s="30">
        <v>448369</v>
      </c>
      <c r="L2" s="30">
        <v>447364</v>
      </c>
      <c r="M2" s="35">
        <v>447206</v>
      </c>
      <c r="N2" s="30">
        <v>449784</v>
      </c>
      <c r="O2" s="35">
        <v>449861</v>
      </c>
      <c r="P2" s="35">
        <v>448466</v>
      </c>
      <c r="Q2" s="35">
        <v>452154</v>
      </c>
      <c r="R2" s="35">
        <v>456101</v>
      </c>
      <c r="S2" s="35">
        <v>453638</v>
      </c>
      <c r="T2" s="35">
        <v>466525</v>
      </c>
      <c r="U2" s="30">
        <v>472314</v>
      </c>
      <c r="V2" s="40">
        <v>473537</v>
      </c>
      <c r="W2" s="84">
        <v>474631</v>
      </c>
      <c r="X2" s="87">
        <v>482385</v>
      </c>
      <c r="Y2" s="50">
        <v>486492</v>
      </c>
      <c r="Z2" s="36">
        <v>489650</v>
      </c>
    </row>
    <row r="3" spans="1:27">
      <c r="A3" s="36" t="s">
        <v>121</v>
      </c>
      <c r="B3" s="32"/>
      <c r="C3" s="33">
        <f>C2-B2</f>
        <v>802</v>
      </c>
      <c r="D3" s="33">
        <f t="shared" ref="D3:Z3" si="0">D2-C2</f>
        <v>2137</v>
      </c>
      <c r="E3" s="33">
        <f t="shared" si="0"/>
        <v>3192</v>
      </c>
      <c r="F3" s="33">
        <f t="shared" si="0"/>
        <v>-837</v>
      </c>
      <c r="G3" s="33">
        <f t="shared" si="0"/>
        <v>4275</v>
      </c>
      <c r="H3" s="33">
        <f t="shared" si="0"/>
        <v>1625</v>
      </c>
      <c r="I3" s="33">
        <f t="shared" si="0"/>
        <v>8265</v>
      </c>
      <c r="J3" s="33">
        <f t="shared" si="0"/>
        <v>-1691</v>
      </c>
      <c r="K3" s="33">
        <f t="shared" si="0"/>
        <v>7604</v>
      </c>
      <c r="L3" s="33">
        <f t="shared" si="0"/>
        <v>-1005</v>
      </c>
      <c r="M3" s="33">
        <f t="shared" si="0"/>
        <v>-158</v>
      </c>
      <c r="N3" s="33">
        <f t="shared" si="0"/>
        <v>2578</v>
      </c>
      <c r="O3" s="33">
        <f t="shared" si="0"/>
        <v>77</v>
      </c>
      <c r="P3" s="33">
        <f t="shared" si="0"/>
        <v>-1395</v>
      </c>
      <c r="Q3" s="33">
        <f t="shared" si="0"/>
        <v>3688</v>
      </c>
      <c r="R3" s="33">
        <f t="shared" si="0"/>
        <v>3947</v>
      </c>
      <c r="S3" s="33">
        <f t="shared" si="0"/>
        <v>-2463</v>
      </c>
      <c r="T3" s="33">
        <f t="shared" si="0"/>
        <v>12887</v>
      </c>
      <c r="U3" s="33">
        <f t="shared" si="0"/>
        <v>5789</v>
      </c>
      <c r="V3" s="33">
        <f t="shared" si="0"/>
        <v>1223</v>
      </c>
      <c r="W3" s="33">
        <f t="shared" si="0"/>
        <v>1094</v>
      </c>
      <c r="X3" s="111">
        <f t="shared" si="0"/>
        <v>7754</v>
      </c>
      <c r="Y3" s="111">
        <f t="shared" si="0"/>
        <v>4107</v>
      </c>
      <c r="Z3" s="111">
        <f t="shared" si="0"/>
        <v>3158</v>
      </c>
    </row>
    <row r="4" spans="1:27" s="40" customFormat="1">
      <c r="A4" s="37" t="s">
        <v>23</v>
      </c>
      <c r="B4" s="38" t="e">
        <f>(B2/#REF!-1)*100</f>
        <v>#REF!</v>
      </c>
      <c r="C4" s="39">
        <f>(C2/B2-1)*100</f>
        <v>0.18959945342402751</v>
      </c>
      <c r="D4" s="39">
        <f t="shared" ref="D4:I4" si="1">(D2/C2-1)*100</f>
        <v>0.50424847628238734</v>
      </c>
      <c r="E4" s="39">
        <f t="shared" si="1"/>
        <v>0.74940836181962567</v>
      </c>
      <c r="F4" s="39">
        <f t="shared" si="1"/>
        <v>-0.19504669935310748</v>
      </c>
      <c r="G4" s="39">
        <f t="shared" si="1"/>
        <v>0.99815312486137842</v>
      </c>
      <c r="H4" s="39">
        <f t="shared" si="1"/>
        <v>0.37566521640628459</v>
      </c>
      <c r="I4" s="39">
        <f t="shared" si="1"/>
        <v>1.9035401470781199</v>
      </c>
      <c r="J4" s="40">
        <v>-0.4</v>
      </c>
      <c r="K4" s="40">
        <v>1.7</v>
      </c>
      <c r="L4" s="40">
        <v>-0.3</v>
      </c>
      <c r="M4" s="40">
        <v>0</v>
      </c>
      <c r="N4" s="40">
        <v>0.6</v>
      </c>
      <c r="O4" s="30">
        <f t="shared" ref="O4:Z4" si="2">(O2/N2)*100-100</f>
        <v>1.7119328388744748E-2</v>
      </c>
      <c r="P4" s="41">
        <f t="shared" si="2"/>
        <v>-0.31009578514252212</v>
      </c>
      <c r="Q4" s="41">
        <f t="shared" si="2"/>
        <v>0.82235888562343007</v>
      </c>
      <c r="R4" s="41">
        <f t="shared" si="2"/>
        <v>0.87293267338120017</v>
      </c>
      <c r="S4" s="41">
        <f t="shared" si="2"/>
        <v>-0.54001197103272602</v>
      </c>
      <c r="T4" s="41">
        <f t="shared" si="2"/>
        <v>2.8408113958707162</v>
      </c>
      <c r="U4" s="41">
        <f t="shared" si="2"/>
        <v>1.2408766947108916</v>
      </c>
      <c r="V4" s="41">
        <f t="shared" si="2"/>
        <v>0.25893790994973642</v>
      </c>
      <c r="W4" s="41">
        <f t="shared" si="2"/>
        <v>0.23102735372316374</v>
      </c>
      <c r="X4" s="101">
        <f t="shared" si="2"/>
        <v>1.6336901719440959</v>
      </c>
      <c r="Y4" s="101">
        <f t="shared" si="2"/>
        <v>0.8513946329176747</v>
      </c>
      <c r="Z4" s="101">
        <f t="shared" si="2"/>
        <v>0.64913708755744892</v>
      </c>
    </row>
    <row r="5" spans="1:27" s="40" customFormat="1">
      <c r="A5" s="37"/>
      <c r="B5" s="38"/>
      <c r="C5" s="39"/>
      <c r="D5" s="39"/>
      <c r="E5" s="39"/>
      <c r="F5" s="39"/>
      <c r="G5" s="39"/>
      <c r="H5" s="39"/>
      <c r="I5" s="39"/>
      <c r="O5" s="30"/>
      <c r="P5" s="41"/>
      <c r="Q5" s="41"/>
      <c r="R5" s="41"/>
      <c r="S5" s="30"/>
      <c r="T5" s="41"/>
      <c r="U5" s="41"/>
      <c r="V5" s="41"/>
      <c r="W5" s="30"/>
      <c r="X5" s="85"/>
      <c r="Z5" s="38"/>
    </row>
    <row r="6" spans="1:27" s="40" customFormat="1">
      <c r="A6" s="61" t="s">
        <v>117</v>
      </c>
      <c r="B6" s="38"/>
      <c r="C6" s="39">
        <f>((C2-C11)/C2)*100</f>
        <v>6.1786365706384387</v>
      </c>
      <c r="D6" s="39">
        <f t="shared" ref="D6:W6" si="3">((D2-D11)/D2)*100</f>
        <v>5.2916400586003531</v>
      </c>
      <c r="E6" s="39">
        <f t="shared" si="3"/>
        <v>4.3914636192464718</v>
      </c>
      <c r="F6" s="39">
        <f t="shared" si="3"/>
        <v>3.0299492634680627</v>
      </c>
      <c r="G6" s="39">
        <f t="shared" si="3"/>
        <v>2.7276762390016782</v>
      </c>
      <c r="H6" s="39">
        <f t="shared" si="3"/>
        <v>1.8109541653327683</v>
      </c>
      <c r="I6" s="39">
        <f t="shared" si="3"/>
        <v>2.5046558301842445</v>
      </c>
      <c r="J6" s="39">
        <f t="shared" si="3"/>
        <v>1.1754563089174503</v>
      </c>
      <c r="K6" s="39">
        <f t="shared" si="3"/>
        <v>2.2091179363426106</v>
      </c>
      <c r="L6" s="39">
        <f t="shared" si="3"/>
        <v>0.81879632692840731</v>
      </c>
      <c r="M6" s="39">
        <f t="shared" si="3"/>
        <v>-0.10330809515078061</v>
      </c>
      <c r="N6" s="39">
        <f t="shared" si="3"/>
        <v>-0.18097575725237003</v>
      </c>
      <c r="O6" s="39">
        <f t="shared" si="3"/>
        <v>0.60196371768168389</v>
      </c>
      <c r="P6" s="39">
        <f t="shared" si="3"/>
        <v>3.1190770314806473</v>
      </c>
      <c r="Q6" s="39">
        <f t="shared" si="3"/>
        <v>3.0177771290312592</v>
      </c>
      <c r="R6" s="39">
        <f t="shared" si="3"/>
        <v>3.0541480943913739</v>
      </c>
      <c r="S6" s="39">
        <f t="shared" si="3"/>
        <v>1.678210379201037</v>
      </c>
      <c r="T6" s="39">
        <f t="shared" si="3"/>
        <v>5.6562885161566907</v>
      </c>
      <c r="U6" s="39">
        <f t="shared" si="3"/>
        <v>5.477923584733885</v>
      </c>
      <c r="V6" s="39">
        <f t="shared" si="3"/>
        <v>4.9003562551606317</v>
      </c>
      <c r="W6" s="39">
        <f t="shared" si="3"/>
        <v>3.9860438951522337</v>
      </c>
      <c r="X6" s="67">
        <f>((X2-X11)/X2)*100</f>
        <v>6.2931061289219183</v>
      </c>
      <c r="Y6" s="67">
        <f>((Y2-Y11)/Y2)*100</f>
        <v>5.2220797053188956</v>
      </c>
      <c r="Z6" s="67">
        <f>((Z2-Z11)/Z2)*100</f>
        <v>5.1971816603696519</v>
      </c>
    </row>
    <row r="7" spans="1:27" s="40" customFormat="1">
      <c r="A7" s="81" t="s">
        <v>118</v>
      </c>
      <c r="B7" s="38"/>
      <c r="C7" s="143">
        <f>AVERAGE(C6:F6)</f>
        <v>4.7229223779883318</v>
      </c>
      <c r="D7" s="143"/>
      <c r="E7" s="143"/>
      <c r="F7" s="143"/>
      <c r="G7" s="143">
        <f>AVERAGE(G6:J6)</f>
        <v>2.0546856358590353</v>
      </c>
      <c r="H7" s="143"/>
      <c r="I7" s="143"/>
      <c r="J7" s="143"/>
      <c r="K7" s="144">
        <f>AVERAGE(K6:N6)</f>
        <v>0.68590760271696682</v>
      </c>
      <c r="L7" s="144"/>
      <c r="M7" s="144"/>
      <c r="N7" s="144"/>
      <c r="O7" s="145">
        <f>AVERAGE(O6:R6)</f>
        <v>2.4482414931462411</v>
      </c>
      <c r="P7" s="145"/>
      <c r="Q7" s="145"/>
      <c r="R7" s="145"/>
      <c r="S7" s="142">
        <f>AVERAGE(S6:V6)</f>
        <v>4.4281946838130608</v>
      </c>
      <c r="T7" s="142"/>
      <c r="U7" s="142"/>
      <c r="V7" s="142"/>
      <c r="W7" s="142">
        <f>AVERAGE(W6:Z6)</f>
        <v>5.1746028474406751</v>
      </c>
      <c r="X7" s="142"/>
      <c r="Y7" s="142"/>
      <c r="Z7" s="142"/>
    </row>
    <row r="8" spans="1:27" s="40" customFormat="1">
      <c r="A8" s="61" t="s">
        <v>120</v>
      </c>
      <c r="B8" s="38"/>
      <c r="C8" s="39">
        <f>((2670)+(C75))/C2*100</f>
        <v>5.9285180002784346</v>
      </c>
      <c r="D8" s="39">
        <f>((2447)+(D75))/D2*100</f>
        <v>5.487444123060742</v>
      </c>
      <c r="E8" s="39">
        <f>((2967)+(E75))/E2*100</f>
        <v>5.0239089502432837</v>
      </c>
      <c r="F8" s="39">
        <f>((3981)+(F75))/F2*100</f>
        <v>4.3381719438419202</v>
      </c>
      <c r="G8" s="39">
        <f>((2491)+(G75))/G2*100</f>
        <v>3.7781517733710004</v>
      </c>
      <c r="H8" s="39">
        <f>((3455)+(H75))/H2*100</f>
        <v>3.2729835487147363</v>
      </c>
      <c r="I8" s="39">
        <f>((3746)+(I75))/I2*100</f>
        <v>3.363272280181532</v>
      </c>
      <c r="J8" s="39">
        <f>((4361)+(J75))/J2*100</f>
        <v>3.41950926230531</v>
      </c>
      <c r="K8" s="39">
        <f>((2906)+(K75))/K2*100</f>
        <v>2.8249053792746599</v>
      </c>
      <c r="L8" s="39">
        <f>((2018)+(L75))/L2*100</f>
        <v>2.5033306211496678</v>
      </c>
      <c r="M8" s="39">
        <f>((2968)+(M75))/M2*100</f>
        <v>2.7414659016202823</v>
      </c>
      <c r="N8" s="39">
        <f>((2893)+(N75))/N2*100</f>
        <v>2.5699002187716773</v>
      </c>
      <c r="O8" s="39">
        <f>((2743)+(O75))/O2*100</f>
        <v>2.6621556436321443</v>
      </c>
      <c r="P8" s="39">
        <f>((2488)+(P75))/P2*100</f>
        <v>2.3966142360847869</v>
      </c>
      <c r="Q8" s="39">
        <f>((4930)+(Q75))/Q2*100</f>
        <v>3.3194442601414562</v>
      </c>
      <c r="R8" s="39">
        <f>((2246)+(R75))/R2*100</f>
        <v>2.8840103398150849</v>
      </c>
      <c r="S8" s="39">
        <f>((3231)+(S75))/S2*100</f>
        <v>3.4902278909615156</v>
      </c>
      <c r="T8" s="39">
        <f>((3624)+(T75))/T2*100</f>
        <v>3.7614275762284981</v>
      </c>
      <c r="U8" s="39">
        <f>((3689)+(U75))/U2*100</f>
        <v>2.9658235834635431</v>
      </c>
      <c r="V8" s="39">
        <f>((3377)+(V75))/V2*100</f>
        <v>2.9718902641187492</v>
      </c>
      <c r="W8" s="39">
        <f>((3055)+(W75))/W2*100</f>
        <v>2.9064683933413535</v>
      </c>
      <c r="X8" s="39">
        <f>((3125)+(X75))/X2*100</f>
        <v>3.1976533266996281</v>
      </c>
      <c r="Y8" s="39">
        <f>((4785)+(Y75))/Y2*100</f>
        <v>2.9373555988587685</v>
      </c>
      <c r="Z8" s="39">
        <f>((Z75)+(4358))/Z2*100</f>
        <v>3.1387725926682326</v>
      </c>
    </row>
    <row r="9" spans="1:27" s="40" customFormat="1">
      <c r="A9" s="81" t="s">
        <v>119</v>
      </c>
      <c r="B9" s="38"/>
      <c r="C9" s="143">
        <f>AVERAGE(C8:F8)</f>
        <v>5.1945107543560951</v>
      </c>
      <c r="D9" s="143"/>
      <c r="E9" s="143"/>
      <c r="F9" s="143"/>
      <c r="G9" s="143">
        <f>AVERAGE(G8:J8)</f>
        <v>3.4584792161431444</v>
      </c>
      <c r="H9" s="143"/>
      <c r="I9" s="143"/>
      <c r="J9" s="143"/>
      <c r="K9" s="144">
        <f>AVERAGE(K8:N8)</f>
        <v>2.6599005302040717</v>
      </c>
      <c r="L9" s="144"/>
      <c r="M9" s="144"/>
      <c r="N9" s="144"/>
      <c r="O9" s="142">
        <f>AVERAGE(O8:R8)</f>
        <v>2.8155561199183681</v>
      </c>
      <c r="P9" s="142"/>
      <c r="Q9" s="142"/>
      <c r="R9" s="142"/>
      <c r="S9" s="142">
        <f>AVERAGE(S8:V8)</f>
        <v>3.2973423286930768</v>
      </c>
      <c r="T9" s="142"/>
      <c r="U9" s="142"/>
      <c r="V9" s="142"/>
      <c r="W9" s="142">
        <f>AVERAGE(W8:Z8)</f>
        <v>3.0450624778919955</v>
      </c>
      <c r="X9" s="142"/>
      <c r="Y9" s="142"/>
      <c r="Z9" s="142"/>
    </row>
    <row r="10" spans="1:27" s="40" customFormat="1">
      <c r="A10" s="37"/>
      <c r="B10" s="38"/>
      <c r="C10" s="39"/>
      <c r="D10" s="39"/>
      <c r="E10" s="39"/>
      <c r="F10" s="39"/>
      <c r="G10" s="39"/>
      <c r="H10" s="39"/>
      <c r="I10" s="39"/>
      <c r="O10" s="30"/>
      <c r="P10" s="41"/>
      <c r="Q10" s="41"/>
      <c r="R10" s="41"/>
      <c r="S10" s="41"/>
      <c r="T10" s="41"/>
      <c r="U10" s="41"/>
      <c r="V10" s="41"/>
      <c r="W10" s="41"/>
      <c r="X10" s="85"/>
    </row>
    <row r="11" spans="1:27" s="90" customFormat="1">
      <c r="A11" s="88" t="s">
        <v>102</v>
      </c>
      <c r="B11" s="89">
        <v>394651</v>
      </c>
      <c r="C11" s="89">
        <v>397614</v>
      </c>
      <c r="D11" s="89">
        <v>403397</v>
      </c>
      <c r="E11" s="89">
        <v>410283</v>
      </c>
      <c r="F11" s="89">
        <v>415314</v>
      </c>
      <c r="G11" s="89">
        <v>420767</v>
      </c>
      <c r="H11" s="89">
        <v>426328</v>
      </c>
      <c r="I11" s="89">
        <v>431374</v>
      </c>
      <c r="J11" s="89">
        <v>435584</v>
      </c>
      <c r="K11" s="89">
        <v>438464</v>
      </c>
      <c r="L11" s="89">
        <v>443701</v>
      </c>
      <c r="M11" s="89">
        <v>447668</v>
      </c>
      <c r="N11" s="89">
        <v>450598</v>
      </c>
      <c r="O11" s="89">
        <v>447153</v>
      </c>
      <c r="P11" s="89">
        <v>434478</v>
      </c>
      <c r="Q11" s="89">
        <v>438509</v>
      </c>
      <c r="R11" s="89">
        <v>442171</v>
      </c>
      <c r="S11" s="89">
        <v>446025</v>
      </c>
      <c r="T11" s="89">
        <v>440137</v>
      </c>
      <c r="U11" s="89">
        <v>446441</v>
      </c>
      <c r="V11" s="89">
        <v>450332</v>
      </c>
      <c r="W11" s="87">
        <v>455712</v>
      </c>
      <c r="X11" s="63">
        <v>452028</v>
      </c>
      <c r="Y11" s="42">
        <v>461087</v>
      </c>
      <c r="Z11" s="42">
        <v>464202</v>
      </c>
    </row>
    <row r="12" spans="1:27" s="29" customFormat="1">
      <c r="A12" s="37" t="s">
        <v>18</v>
      </c>
      <c r="B12" s="43" t="e">
        <f>(B11/#REF!-1)*100</f>
        <v>#REF!</v>
      </c>
      <c r="C12" s="43">
        <f t="shared" ref="C12:X12" si="4">(C11/B11-1)*100</f>
        <v>0.75078993845194564</v>
      </c>
      <c r="D12" s="43">
        <f t="shared" si="4"/>
        <v>1.4544256489962715</v>
      </c>
      <c r="E12" s="43">
        <f t="shared" si="4"/>
        <v>1.707003274689689</v>
      </c>
      <c r="F12" s="43">
        <f t="shared" si="4"/>
        <v>1.2262267751771416</v>
      </c>
      <c r="G12" s="43">
        <f t="shared" si="4"/>
        <v>1.3129824662785339</v>
      </c>
      <c r="H12" s="43">
        <f t="shared" si="4"/>
        <v>1.3216340635078261</v>
      </c>
      <c r="I12" s="43">
        <f t="shared" si="4"/>
        <v>1.1835957291099763</v>
      </c>
      <c r="J12" s="43">
        <f t="shared" si="4"/>
        <v>0.97595126270939581</v>
      </c>
      <c r="K12" s="43">
        <f t="shared" si="4"/>
        <v>0.66118131060828311</v>
      </c>
      <c r="L12" s="43">
        <f t="shared" si="4"/>
        <v>1.1943968033863772</v>
      </c>
      <c r="M12" s="43">
        <f t="shared" si="4"/>
        <v>0.8940705565234186</v>
      </c>
      <c r="N12" s="43">
        <f t="shared" si="4"/>
        <v>0.65450289053494703</v>
      </c>
      <c r="O12" s="43">
        <f t="shared" si="4"/>
        <v>-0.76453956741929785</v>
      </c>
      <c r="P12" s="43">
        <f t="shared" si="4"/>
        <v>-2.8346002375026047</v>
      </c>
      <c r="Q12" s="43">
        <f t="shared" si="4"/>
        <v>0.9277800026698646</v>
      </c>
      <c r="R12" s="43">
        <f t="shared" si="4"/>
        <v>0.83510258626391387</v>
      </c>
      <c r="S12" s="38">
        <f t="shared" si="4"/>
        <v>0.87160849535588003</v>
      </c>
      <c r="T12" s="38">
        <f t="shared" si="4"/>
        <v>-1.3201053752592395</v>
      </c>
      <c r="U12" s="38">
        <f t="shared" si="4"/>
        <v>1.4322813124095557</v>
      </c>
      <c r="V12" s="38">
        <f t="shared" si="4"/>
        <v>0.87155973577695001</v>
      </c>
      <c r="W12" s="66">
        <f t="shared" si="4"/>
        <v>1.1946741515148851</v>
      </c>
      <c r="X12" s="66">
        <f t="shared" si="4"/>
        <v>-0.80840530861596704</v>
      </c>
      <c r="Y12" s="66">
        <f>(Y11/X11-1)*100</f>
        <v>2.0040793933119083</v>
      </c>
      <c r="Z12" s="66">
        <f>(Z11/Y11-1)*100</f>
        <v>0.67557749405209311</v>
      </c>
      <c r="AA12" s="36"/>
    </row>
    <row r="13" spans="1:27" s="29" customFormat="1">
      <c r="A13" s="44"/>
      <c r="B13" s="45"/>
      <c r="C13" s="46"/>
      <c r="D13" s="47"/>
      <c r="J13" s="47"/>
      <c r="L13" s="35"/>
      <c r="M13" s="47"/>
      <c r="O13" s="48"/>
      <c r="P13" s="47"/>
      <c r="S13" s="117"/>
      <c r="U13" s="102"/>
      <c r="W13" s="112"/>
      <c r="X13" s="112"/>
      <c r="AA13" s="36"/>
    </row>
    <row r="14" spans="1:27" s="58" customFormat="1">
      <c r="A14" s="88" t="s">
        <v>122</v>
      </c>
      <c r="B14" s="49">
        <v>392758</v>
      </c>
      <c r="C14" s="31">
        <v>386614</v>
      </c>
      <c r="D14" s="30">
        <v>410143</v>
      </c>
      <c r="E14" s="30">
        <v>417387</v>
      </c>
      <c r="F14" s="30">
        <v>414378</v>
      </c>
      <c r="G14" s="30">
        <v>407984</v>
      </c>
      <c r="H14" s="30">
        <v>432805</v>
      </c>
      <c r="I14" s="30">
        <v>439276</v>
      </c>
      <c r="J14" s="30">
        <v>435538</v>
      </c>
      <c r="K14" s="30">
        <v>425002</v>
      </c>
      <c r="L14" s="30">
        <v>449513</v>
      </c>
      <c r="M14" s="30">
        <v>455038</v>
      </c>
      <c r="N14" s="30">
        <v>451009</v>
      </c>
      <c r="O14" s="42">
        <v>436241</v>
      </c>
      <c r="P14" s="30">
        <v>439338</v>
      </c>
      <c r="Q14" s="30">
        <v>442895</v>
      </c>
      <c r="R14" s="30">
        <v>440947</v>
      </c>
      <c r="S14" s="30">
        <v>437883</v>
      </c>
      <c r="T14" s="30">
        <v>445235</v>
      </c>
      <c r="U14" s="30">
        <v>450297</v>
      </c>
      <c r="V14" s="30">
        <v>448000</v>
      </c>
      <c r="W14" s="87">
        <v>449219</v>
      </c>
      <c r="X14" s="87">
        <v>457365</v>
      </c>
      <c r="Y14" s="30">
        <v>464389</v>
      </c>
      <c r="Z14" s="30">
        <v>461345</v>
      </c>
      <c r="AA14" s="30"/>
    </row>
    <row r="15" spans="1:27" s="58" customFormat="1">
      <c r="A15" s="106" t="s">
        <v>124</v>
      </c>
      <c r="B15" s="49"/>
      <c r="C15" s="31"/>
      <c r="D15" s="30"/>
      <c r="E15" s="30"/>
      <c r="F15" s="30"/>
      <c r="G15" s="30">
        <f>G14-C14</f>
        <v>21370</v>
      </c>
      <c r="H15" s="30">
        <f t="shared" ref="H15:W15" si="5">H14-D14</f>
        <v>22662</v>
      </c>
      <c r="I15" s="30">
        <f t="shared" si="5"/>
        <v>21889</v>
      </c>
      <c r="J15" s="30">
        <f t="shared" si="5"/>
        <v>21160</v>
      </c>
      <c r="K15" s="30">
        <f t="shared" si="5"/>
        <v>17018</v>
      </c>
      <c r="L15" s="30">
        <f t="shared" si="5"/>
        <v>16708</v>
      </c>
      <c r="M15" s="30">
        <f t="shared" si="5"/>
        <v>15762</v>
      </c>
      <c r="N15" s="30">
        <f t="shared" si="5"/>
        <v>15471</v>
      </c>
      <c r="O15" s="30">
        <f t="shared" si="5"/>
        <v>11239</v>
      </c>
      <c r="P15" s="30">
        <f t="shared" si="5"/>
        <v>-10175</v>
      </c>
      <c r="Q15" s="30">
        <f t="shared" si="5"/>
        <v>-12143</v>
      </c>
      <c r="R15" s="30">
        <f t="shared" si="5"/>
        <v>-10062</v>
      </c>
      <c r="S15" s="30">
        <f t="shared" si="5"/>
        <v>1642</v>
      </c>
      <c r="T15" s="30">
        <f t="shared" si="5"/>
        <v>5897</v>
      </c>
      <c r="U15" s="30">
        <f t="shared" si="5"/>
        <v>7402</v>
      </c>
      <c r="V15" s="30">
        <f t="shared" si="5"/>
        <v>7053</v>
      </c>
      <c r="W15" s="30">
        <f t="shared" si="5"/>
        <v>11336</v>
      </c>
      <c r="X15" s="87">
        <f>X14-T14</f>
        <v>12130</v>
      </c>
      <c r="Y15" s="87">
        <f>Y14-U14</f>
        <v>14092</v>
      </c>
      <c r="Z15" s="87">
        <f>Z14-V14</f>
        <v>13345</v>
      </c>
      <c r="AA15" s="30"/>
    </row>
    <row r="16" spans="1:27" s="102" customFormat="1">
      <c r="A16" s="105" t="s">
        <v>123</v>
      </c>
      <c r="B16" s="103"/>
      <c r="C16" s="104"/>
      <c r="D16" s="91"/>
      <c r="E16" s="91"/>
      <c r="F16" s="91"/>
      <c r="G16" s="41">
        <f>(G14-C14)/C14*100</f>
        <v>5.5274770184214752</v>
      </c>
      <c r="H16" s="41">
        <f t="shared" ref="H16:X16" si="6">(H14-D14)/D14*100</f>
        <v>5.5253899249773859</v>
      </c>
      <c r="I16" s="41">
        <f t="shared" si="6"/>
        <v>5.2442936651117549</v>
      </c>
      <c r="J16" s="41">
        <f t="shared" si="6"/>
        <v>5.1064487014271993</v>
      </c>
      <c r="K16" s="41">
        <f t="shared" si="6"/>
        <v>4.1712420094905678</v>
      </c>
      <c r="L16" s="41">
        <f t="shared" si="6"/>
        <v>3.8603990249650533</v>
      </c>
      <c r="M16" s="41">
        <f t="shared" si="6"/>
        <v>3.5881769092779936</v>
      </c>
      <c r="N16" s="41">
        <f t="shared" si="6"/>
        <v>3.5521584798570962</v>
      </c>
      <c r="O16" s="41">
        <f t="shared" si="6"/>
        <v>2.6444581437263825</v>
      </c>
      <c r="P16" s="41">
        <f t="shared" si="6"/>
        <v>-2.2635607868960408</v>
      </c>
      <c r="Q16" s="41">
        <f t="shared" si="6"/>
        <v>-2.6685683393474831</v>
      </c>
      <c r="R16" s="41">
        <f t="shared" si="6"/>
        <v>-2.230997607586545</v>
      </c>
      <c r="S16" s="41">
        <f t="shared" si="6"/>
        <v>0.37639745003335312</v>
      </c>
      <c r="T16" s="41">
        <f t="shared" si="6"/>
        <v>1.3422467439647834</v>
      </c>
      <c r="U16" s="41">
        <f t="shared" si="6"/>
        <v>1.6712764876550874</v>
      </c>
      <c r="V16" s="41">
        <f t="shared" si="6"/>
        <v>1.5995119594871945</v>
      </c>
      <c r="W16" s="41">
        <f t="shared" si="6"/>
        <v>2.5888193878273418</v>
      </c>
      <c r="X16" s="101">
        <f t="shared" si="6"/>
        <v>2.7244039664446866</v>
      </c>
      <c r="Y16" s="101">
        <f>(Y14-U14)/U14*100</f>
        <v>3.1294900920947728</v>
      </c>
      <c r="Z16" s="101">
        <f>(Z14-V14)/V14*100</f>
        <v>2.9787946428571428</v>
      </c>
      <c r="AA16" s="93"/>
    </row>
    <row r="17" spans="1:27" s="29" customFormat="1">
      <c r="A17" s="44"/>
      <c r="B17" s="45"/>
      <c r="C17" s="46"/>
      <c r="D17" s="47"/>
      <c r="J17" s="47"/>
      <c r="L17" s="35"/>
      <c r="M17" s="47"/>
      <c r="O17" s="48"/>
      <c r="P17" s="47"/>
      <c r="W17" s="92"/>
      <c r="X17" s="112"/>
      <c r="AA17" s="36"/>
    </row>
    <row r="18" spans="1:27">
      <c r="A18" s="37" t="s">
        <v>34</v>
      </c>
      <c r="B18" s="49" t="e">
        <f>(B11-#REF!)</f>
        <v>#REF!</v>
      </c>
      <c r="C18" s="49">
        <f>(C11-B11)</f>
        <v>2963</v>
      </c>
      <c r="D18" s="31">
        <f>(D11-C11)</f>
        <v>5783</v>
      </c>
      <c r="E18" s="31">
        <f>(E11-D11)</f>
        <v>6886</v>
      </c>
      <c r="F18" s="31">
        <f>(F11-E11)</f>
        <v>5031</v>
      </c>
      <c r="G18" s="31">
        <f>SUM(G11-F11)</f>
        <v>5453</v>
      </c>
      <c r="H18" s="31">
        <f t="shared" ref="H18:Z18" si="7">(H11-G11)</f>
        <v>5561</v>
      </c>
      <c r="I18" s="31">
        <f t="shared" si="7"/>
        <v>5046</v>
      </c>
      <c r="J18" s="31">
        <f t="shared" si="7"/>
        <v>4210</v>
      </c>
      <c r="K18" s="31">
        <f t="shared" si="7"/>
        <v>2880</v>
      </c>
      <c r="L18" s="31">
        <f t="shared" si="7"/>
        <v>5237</v>
      </c>
      <c r="M18" s="31">
        <f t="shared" si="7"/>
        <v>3967</v>
      </c>
      <c r="N18" s="31">
        <f t="shared" si="7"/>
        <v>2930</v>
      </c>
      <c r="O18" s="31">
        <f t="shared" si="7"/>
        <v>-3445</v>
      </c>
      <c r="P18" s="31">
        <f t="shared" si="7"/>
        <v>-12675</v>
      </c>
      <c r="Q18" s="31">
        <f t="shared" si="7"/>
        <v>4031</v>
      </c>
      <c r="R18" s="31">
        <f t="shared" si="7"/>
        <v>3662</v>
      </c>
      <c r="S18" s="31">
        <f t="shared" si="7"/>
        <v>3854</v>
      </c>
      <c r="T18" s="31">
        <f t="shared" si="7"/>
        <v>-5888</v>
      </c>
      <c r="U18" s="31">
        <f t="shared" si="7"/>
        <v>6304</v>
      </c>
      <c r="V18" s="31">
        <f t="shared" si="7"/>
        <v>3891</v>
      </c>
      <c r="W18" s="64">
        <f t="shared" si="7"/>
        <v>5380</v>
      </c>
      <c r="X18" s="64">
        <f t="shared" si="7"/>
        <v>-3684</v>
      </c>
      <c r="Y18" s="64">
        <f t="shared" si="7"/>
        <v>9059</v>
      </c>
      <c r="Z18" s="64">
        <f t="shared" si="7"/>
        <v>3115</v>
      </c>
    </row>
    <row r="19" spans="1:27">
      <c r="A19" s="44"/>
      <c r="B19" s="50"/>
      <c r="C19" s="51"/>
      <c r="D19" s="30"/>
      <c r="E19" s="50"/>
      <c r="F19" s="50"/>
      <c r="K19" s="35"/>
      <c r="L19" s="35"/>
      <c r="N19" s="35"/>
      <c r="O19" s="42"/>
      <c r="Q19" s="35"/>
    </row>
    <row r="20" spans="1:27">
      <c r="A20" s="29" t="s">
        <v>110</v>
      </c>
      <c r="B20" s="52">
        <v>181656.58</v>
      </c>
      <c r="C20" s="89">
        <v>182236.45</v>
      </c>
      <c r="D20" s="89">
        <v>184240.47399999999</v>
      </c>
      <c r="E20" s="89">
        <v>186533.42300000001</v>
      </c>
      <c r="F20" s="89">
        <v>188784.69299999997</v>
      </c>
      <c r="G20" s="89">
        <v>190675.34299999996</v>
      </c>
      <c r="H20" s="89">
        <v>192785.76100000003</v>
      </c>
      <c r="I20" s="89">
        <v>194973.51700000002</v>
      </c>
      <c r="J20" s="89">
        <v>197399.837</v>
      </c>
      <c r="K20" s="89">
        <v>200044.63400000002</v>
      </c>
      <c r="L20" s="89">
        <v>202159.00099999999</v>
      </c>
      <c r="M20" s="89">
        <v>203604.429</v>
      </c>
      <c r="N20" s="89">
        <v>205366.43900000001</v>
      </c>
      <c r="O20" s="89">
        <v>201717.16800000001</v>
      </c>
      <c r="P20" s="89">
        <v>174198.78000000003</v>
      </c>
      <c r="Q20" s="89">
        <v>193460.62099999998</v>
      </c>
      <c r="R20" s="89">
        <v>192495.62300000002</v>
      </c>
      <c r="S20" s="89">
        <v>196183.19900000005</v>
      </c>
      <c r="T20" s="89">
        <v>195310.05100000001</v>
      </c>
      <c r="U20" s="89">
        <v>201354.74100000001</v>
      </c>
      <c r="V20" s="89">
        <v>203324.20300000001</v>
      </c>
      <c r="W20" s="89">
        <v>204651.35500000001</v>
      </c>
      <c r="X20" s="89">
        <v>206037.69800000003</v>
      </c>
      <c r="Y20" s="89">
        <v>208330.21699999998</v>
      </c>
      <c r="Z20" s="36">
        <v>210039.70300000001</v>
      </c>
      <c r="AA20" s="50"/>
    </row>
    <row r="21" spans="1:27">
      <c r="A21" s="37" t="s">
        <v>18</v>
      </c>
      <c r="B21" s="53" t="e">
        <f>(B20/#REF!-1)*100</f>
        <v>#REF!</v>
      </c>
      <c r="C21" s="53">
        <f>(C20/B20-1)*100</f>
        <v>0.31921221901238805</v>
      </c>
      <c r="D21" s="54">
        <f t="shared" ref="D21:X21" si="8">(D20/C20-1)*100</f>
        <v>1.0996834058169869</v>
      </c>
      <c r="E21" s="53">
        <f t="shared" si="8"/>
        <v>1.2445414138480881</v>
      </c>
      <c r="F21" s="53">
        <f t="shared" si="8"/>
        <v>1.2068989909652661</v>
      </c>
      <c r="G21" s="53">
        <f t="shared" si="8"/>
        <v>1.0014847972870333</v>
      </c>
      <c r="H21" s="53">
        <f t="shared" si="8"/>
        <v>1.1068122216515874</v>
      </c>
      <c r="I21" s="53">
        <f t="shared" si="8"/>
        <v>1.1348120258736216</v>
      </c>
      <c r="J21" s="53">
        <f t="shared" si="8"/>
        <v>1.2444356737945972</v>
      </c>
      <c r="K21" s="55">
        <f t="shared" si="8"/>
        <v>1.3398172157558674</v>
      </c>
      <c r="L21" s="55">
        <f t="shared" si="8"/>
        <v>1.0569476209994155</v>
      </c>
      <c r="M21" s="55">
        <f t="shared" si="8"/>
        <v>0.7149956187209261</v>
      </c>
      <c r="N21" s="55">
        <f t="shared" si="8"/>
        <v>0.86540848283807037</v>
      </c>
      <c r="O21" s="53">
        <f t="shared" si="8"/>
        <v>-1.7769558734959667</v>
      </c>
      <c r="P21" s="53">
        <f t="shared" si="8"/>
        <v>-13.64206540912768</v>
      </c>
      <c r="Q21" s="53">
        <f t="shared" si="8"/>
        <v>11.057391446713893</v>
      </c>
      <c r="R21" s="41">
        <f t="shared" si="8"/>
        <v>-0.49880848878282036</v>
      </c>
      <c r="S21" s="38">
        <f t="shared" si="8"/>
        <v>1.9156674539036356</v>
      </c>
      <c r="T21" s="38">
        <f t="shared" si="8"/>
        <v>-0.44506767371045308</v>
      </c>
      <c r="U21" s="38">
        <f t="shared" si="8"/>
        <v>3.0949200868315874</v>
      </c>
      <c r="V21" s="38">
        <f t="shared" si="8"/>
        <v>0.9781056011986422</v>
      </c>
      <c r="W21" s="38">
        <f t="shared" si="8"/>
        <v>0.65272701450107551</v>
      </c>
      <c r="X21" s="66">
        <f t="shared" si="8"/>
        <v>0.67741696603964563</v>
      </c>
      <c r="Y21" s="66">
        <f>(Y20/X20-1)*100</f>
        <v>1.1126696824189652</v>
      </c>
      <c r="Z21" s="66">
        <f>(Z20/Y20-1)*100</f>
        <v>0.82056555434779632</v>
      </c>
      <c r="AA21" s="50"/>
    </row>
    <row r="22" spans="1:27">
      <c r="A22" s="37"/>
      <c r="B22" s="53"/>
      <c r="C22" s="53"/>
      <c r="D22" s="54"/>
      <c r="E22" s="53"/>
      <c r="F22" s="53"/>
      <c r="G22" s="53"/>
      <c r="H22" s="53"/>
      <c r="I22" s="53"/>
      <c r="J22" s="53"/>
      <c r="K22" s="55"/>
      <c r="L22" s="55"/>
      <c r="M22" s="55"/>
      <c r="N22" s="55"/>
      <c r="O22" s="53"/>
      <c r="P22" s="53"/>
      <c r="Q22" s="53"/>
      <c r="R22" s="41"/>
      <c r="S22" s="38"/>
      <c r="T22" s="38"/>
      <c r="U22" s="38"/>
      <c r="V22" s="38"/>
      <c r="W22" s="38"/>
      <c r="X22" s="66"/>
      <c r="AA22" s="93"/>
    </row>
    <row r="23" spans="1:27" s="91" customFormat="1">
      <c r="A23" s="102" t="s">
        <v>125</v>
      </c>
      <c r="B23" s="110">
        <v>182531.28600000002</v>
      </c>
      <c r="C23" s="89">
        <v>179336.33299999998</v>
      </c>
      <c r="D23" s="89">
        <v>189516.78200000001</v>
      </c>
      <c r="E23" s="89">
        <v>182837.34399999998</v>
      </c>
      <c r="F23" s="89">
        <v>189896.30799999999</v>
      </c>
      <c r="G23" s="89">
        <v>187709.93699999998</v>
      </c>
      <c r="H23" s="89">
        <v>198740.33199999999</v>
      </c>
      <c r="I23" s="89">
        <v>191034.402</v>
      </c>
      <c r="J23" s="89">
        <v>198453.91799999998</v>
      </c>
      <c r="K23" s="89">
        <v>196561.6</v>
      </c>
      <c r="L23" s="89">
        <v>208170.90999999997</v>
      </c>
      <c r="M23" s="89">
        <v>199948.541</v>
      </c>
      <c r="N23" s="89">
        <v>206589.342</v>
      </c>
      <c r="O23" s="89">
        <v>199286.20599999998</v>
      </c>
      <c r="P23" s="89">
        <v>178504.43900000001</v>
      </c>
      <c r="Q23" s="89">
        <v>189047.89300000001</v>
      </c>
      <c r="R23" s="89">
        <v>193156.46400000001</v>
      </c>
      <c r="S23" s="89">
        <v>194734.24699999997</v>
      </c>
      <c r="T23" s="89">
        <v>199361.83300000001</v>
      </c>
      <c r="U23" s="89">
        <v>198551.55300000001</v>
      </c>
      <c r="V23" s="89">
        <v>204008.50199999998</v>
      </c>
      <c r="W23" s="89">
        <v>202626.478</v>
      </c>
      <c r="X23" s="89">
        <v>208829.87599999996</v>
      </c>
      <c r="Y23" s="50">
        <v>206669.47099999999</v>
      </c>
      <c r="Z23" s="50">
        <v>211234.886</v>
      </c>
      <c r="AA23" s="50"/>
    </row>
    <row r="24" spans="1:27" s="91" customFormat="1">
      <c r="A24" s="109" t="s">
        <v>18</v>
      </c>
      <c r="B24" s="107"/>
      <c r="C24" s="107"/>
      <c r="D24" s="108"/>
      <c r="E24" s="107"/>
      <c r="F24" s="107"/>
      <c r="G24" s="107">
        <f>(G23-C23)/C23*100</f>
        <v>4.6692178098678943</v>
      </c>
      <c r="H24" s="107">
        <f t="shared" ref="H24:X24" si="9">(H23-D23)/D23*100</f>
        <v>4.8668776995168628</v>
      </c>
      <c r="I24" s="107">
        <f t="shared" si="9"/>
        <v>4.4832515178081023</v>
      </c>
      <c r="J24" s="107">
        <f t="shared" si="9"/>
        <v>4.5064646543839002</v>
      </c>
      <c r="K24" s="107">
        <f t="shared" si="9"/>
        <v>4.7156070378948725</v>
      </c>
      <c r="L24" s="107">
        <f t="shared" si="9"/>
        <v>4.7451757301079578</v>
      </c>
      <c r="M24" s="107">
        <f t="shared" si="9"/>
        <v>4.6662480195582754</v>
      </c>
      <c r="N24" s="107">
        <f t="shared" si="9"/>
        <v>4.0994020586683648</v>
      </c>
      <c r="O24" s="107">
        <f t="shared" si="9"/>
        <v>1.3861334055074699</v>
      </c>
      <c r="P24" s="107">
        <f t="shared" si="9"/>
        <v>-14.251016628596169</v>
      </c>
      <c r="Q24" s="107">
        <f t="shared" si="9"/>
        <v>-5.4517267020217899</v>
      </c>
      <c r="R24" s="107">
        <f t="shared" si="9"/>
        <v>-6.5022124907101926</v>
      </c>
      <c r="S24" s="107">
        <f t="shared" si="9"/>
        <v>-2.2841314967880932</v>
      </c>
      <c r="T24" s="107">
        <f t="shared" si="9"/>
        <v>11.68452399102523</v>
      </c>
      <c r="U24" s="107">
        <f t="shared" si="9"/>
        <v>5.027117652139081</v>
      </c>
      <c r="V24" s="107">
        <f t="shared" si="9"/>
        <v>5.6182629228499295</v>
      </c>
      <c r="W24" s="107">
        <f t="shared" si="9"/>
        <v>4.0528212790429361</v>
      </c>
      <c r="X24" s="107">
        <f t="shared" si="9"/>
        <v>4.7491753348796442</v>
      </c>
      <c r="Y24" s="107">
        <f>(Y23-U23)/U23*100</f>
        <v>4.0885693802656764</v>
      </c>
      <c r="Z24" s="107">
        <f>(Z23-V23)/V23*100</f>
        <v>3.5421974717504767</v>
      </c>
      <c r="AA24" s="50"/>
    </row>
    <row r="25" spans="1:27" s="91" customFormat="1">
      <c r="A25" s="109" t="s">
        <v>126</v>
      </c>
      <c r="B25" s="107"/>
      <c r="C25" s="107"/>
      <c r="D25" s="108"/>
      <c r="E25" s="107"/>
      <c r="F25" s="107"/>
      <c r="G25" s="110">
        <f>G23-C23</f>
        <v>8373.6039999999921</v>
      </c>
      <c r="H25" s="110">
        <f t="shared" ref="H25:Z25" si="10">H23-D23</f>
        <v>9223.5499999999884</v>
      </c>
      <c r="I25" s="110">
        <f t="shared" si="10"/>
        <v>8197.0580000000191</v>
      </c>
      <c r="J25" s="110">
        <f t="shared" si="10"/>
        <v>8557.609999999986</v>
      </c>
      <c r="K25" s="110">
        <f t="shared" si="10"/>
        <v>8851.6630000000296</v>
      </c>
      <c r="L25" s="110">
        <f t="shared" si="10"/>
        <v>9430.5779999999795</v>
      </c>
      <c r="M25" s="110">
        <f t="shared" si="10"/>
        <v>8914.1389999999956</v>
      </c>
      <c r="N25" s="110">
        <f t="shared" si="10"/>
        <v>8135.4240000000282</v>
      </c>
      <c r="O25" s="110">
        <f t="shared" si="10"/>
        <v>2724.6059999999707</v>
      </c>
      <c r="P25" s="110">
        <f t="shared" si="10"/>
        <v>-29666.470999999961</v>
      </c>
      <c r="Q25" s="110">
        <f t="shared" si="10"/>
        <v>-10900.647999999986</v>
      </c>
      <c r="R25" s="110">
        <f t="shared" si="10"/>
        <v>-13432.877999999997</v>
      </c>
      <c r="S25" s="110">
        <f t="shared" si="10"/>
        <v>-4551.9590000000026</v>
      </c>
      <c r="T25" s="110">
        <f t="shared" si="10"/>
        <v>20857.394</v>
      </c>
      <c r="U25" s="110">
        <f t="shared" si="10"/>
        <v>9503.6600000000035</v>
      </c>
      <c r="V25" s="110">
        <f t="shared" si="10"/>
        <v>10852.037999999971</v>
      </c>
      <c r="W25" s="110">
        <f t="shared" si="10"/>
        <v>7892.2310000000289</v>
      </c>
      <c r="X25" s="110">
        <f t="shared" si="10"/>
        <v>9468.0429999999469</v>
      </c>
      <c r="Y25" s="110">
        <f t="shared" si="10"/>
        <v>8117.917999999976</v>
      </c>
      <c r="Z25" s="110">
        <f t="shared" si="10"/>
        <v>7226.38400000002</v>
      </c>
      <c r="AA25" s="93"/>
    </row>
    <row r="26" spans="1:27" s="29" customFormat="1">
      <c r="A26" s="56"/>
      <c r="B26" s="57"/>
      <c r="C26" s="46"/>
      <c r="D26" s="47"/>
      <c r="J26" s="47"/>
      <c r="L26" s="35"/>
      <c r="M26" s="47"/>
      <c r="N26" s="58"/>
      <c r="O26" s="48"/>
      <c r="P26" s="47"/>
      <c r="R26" s="58"/>
      <c r="W26" s="92"/>
      <c r="X26" s="113"/>
      <c r="AA26" s="36"/>
    </row>
    <row r="27" spans="1:27">
      <c r="A27" s="29" t="s">
        <v>16</v>
      </c>
      <c r="B27" s="35">
        <v>54.8</v>
      </c>
      <c r="C27" s="59">
        <v>53.2</v>
      </c>
      <c r="D27" s="35">
        <v>55</v>
      </c>
      <c r="E27" s="35">
        <v>55.8</v>
      </c>
      <c r="F27" s="35">
        <v>55.3</v>
      </c>
      <c r="G27" s="35">
        <v>55.3</v>
      </c>
      <c r="H27" s="35">
        <v>57.4</v>
      </c>
      <c r="I27" s="35">
        <v>58.2</v>
      </c>
      <c r="J27" s="35">
        <v>57.8</v>
      </c>
      <c r="K27" s="35">
        <v>57.6</v>
      </c>
      <c r="L27" s="35">
        <v>58.7</v>
      </c>
      <c r="M27" s="35">
        <v>58.7</v>
      </c>
      <c r="N27" s="30">
        <v>59</v>
      </c>
      <c r="O27" s="35">
        <v>57.9</v>
      </c>
      <c r="P27" s="30">
        <v>58</v>
      </c>
      <c r="Q27" s="35">
        <v>57.7</v>
      </c>
      <c r="R27" s="35">
        <v>58.1</v>
      </c>
      <c r="S27" s="35">
        <v>56.8</v>
      </c>
      <c r="T27" s="35">
        <v>58.5</v>
      </c>
      <c r="U27" s="35">
        <v>60.3</v>
      </c>
      <c r="V27" s="35">
        <v>60.5</v>
      </c>
      <c r="W27" s="84">
        <v>60.1</v>
      </c>
      <c r="X27" s="84">
        <v>60.6</v>
      </c>
      <c r="Y27" s="93">
        <v>61</v>
      </c>
      <c r="Z27" s="93">
        <v>61</v>
      </c>
    </row>
    <row r="28" spans="1:27">
      <c r="C28" s="46"/>
      <c r="D28" s="35"/>
      <c r="L28" s="35"/>
      <c r="O28" s="35"/>
      <c r="S28" s="35"/>
      <c r="X28" s="114"/>
      <c r="Y28" s="47"/>
    </row>
    <row r="29" spans="1:27">
      <c r="A29" s="36" t="s">
        <v>54</v>
      </c>
      <c r="B29" s="30">
        <v>46989</v>
      </c>
      <c r="C29" s="31">
        <v>42027</v>
      </c>
      <c r="D29" s="35">
        <v>53300</v>
      </c>
      <c r="E29" s="35">
        <v>56036</v>
      </c>
      <c r="F29" s="60">
        <v>49331</v>
      </c>
      <c r="G29" s="35">
        <v>43927</v>
      </c>
      <c r="H29" s="35">
        <v>52624</v>
      </c>
      <c r="I29" s="35">
        <v>49499</v>
      </c>
      <c r="J29" s="35">
        <v>43944</v>
      </c>
      <c r="K29" s="35">
        <v>41508</v>
      </c>
      <c r="L29" s="35">
        <v>51934</v>
      </c>
      <c r="M29" s="35">
        <v>51111</v>
      </c>
      <c r="N29" s="35">
        <v>51164</v>
      </c>
      <c r="O29" s="35">
        <v>47638</v>
      </c>
      <c r="P29" s="35">
        <v>49818</v>
      </c>
      <c r="Q29" s="35">
        <v>46849</v>
      </c>
      <c r="R29" s="35">
        <v>47473</v>
      </c>
      <c r="S29" s="35">
        <v>48026</v>
      </c>
      <c r="T29" s="35">
        <v>49461</v>
      </c>
      <c r="U29" s="30">
        <v>50548</v>
      </c>
      <c r="V29" s="30">
        <v>48485</v>
      </c>
      <c r="W29" s="84">
        <v>45273</v>
      </c>
      <c r="X29" s="87">
        <v>45679</v>
      </c>
      <c r="Y29" s="84">
        <v>46636</v>
      </c>
      <c r="Z29" s="36">
        <v>46051</v>
      </c>
    </row>
    <row r="30" spans="1:27" s="61" customFormat="1">
      <c r="A30" s="61" t="s">
        <v>55</v>
      </c>
      <c r="B30" s="30">
        <v>55223</v>
      </c>
      <c r="C30" s="31">
        <v>53075</v>
      </c>
      <c r="D30" s="40">
        <v>48779</v>
      </c>
      <c r="E30" s="40">
        <v>46095</v>
      </c>
      <c r="F30" s="60">
        <v>48844</v>
      </c>
      <c r="G30" s="40">
        <v>49315</v>
      </c>
      <c r="H30" s="40">
        <v>48584</v>
      </c>
      <c r="I30" s="40">
        <v>43321</v>
      </c>
      <c r="J30" s="35">
        <v>45644</v>
      </c>
      <c r="K30" s="40">
        <v>49001</v>
      </c>
      <c r="L30" s="40">
        <v>47959</v>
      </c>
      <c r="M30" s="40">
        <v>44241</v>
      </c>
      <c r="N30" s="40">
        <v>46610</v>
      </c>
      <c r="O30" s="40">
        <v>47681</v>
      </c>
      <c r="P30" s="35">
        <v>44700</v>
      </c>
      <c r="Q30" s="40">
        <v>42481</v>
      </c>
      <c r="R30" s="35">
        <v>47716</v>
      </c>
      <c r="S30" s="40">
        <v>50983</v>
      </c>
      <c r="T30" s="40">
        <v>48505</v>
      </c>
      <c r="U30" s="42">
        <v>48482</v>
      </c>
      <c r="V30" s="42">
        <v>49848</v>
      </c>
      <c r="W30" s="85">
        <v>47929</v>
      </c>
      <c r="X30" s="63">
        <v>48858</v>
      </c>
      <c r="Y30" s="63">
        <v>44631</v>
      </c>
      <c r="Z30" s="61">
        <v>45916</v>
      </c>
    </row>
    <row r="31" spans="1:27" s="61" customFormat="1">
      <c r="A31" s="81" t="s">
        <v>29</v>
      </c>
      <c r="B31" s="63">
        <f t="shared" ref="B31:Z31" si="11">(B29+B30)</f>
        <v>102212</v>
      </c>
      <c r="C31" s="64">
        <f t="shared" si="11"/>
        <v>95102</v>
      </c>
      <c r="D31" s="64">
        <f t="shared" si="11"/>
        <v>102079</v>
      </c>
      <c r="E31" s="64">
        <f t="shared" si="11"/>
        <v>102131</v>
      </c>
      <c r="F31" s="64">
        <f t="shared" si="11"/>
        <v>98175</v>
      </c>
      <c r="G31" s="40">
        <f t="shared" si="11"/>
        <v>93242</v>
      </c>
      <c r="H31" s="40">
        <f t="shared" si="11"/>
        <v>101208</v>
      </c>
      <c r="I31" s="40">
        <f t="shared" si="11"/>
        <v>92820</v>
      </c>
      <c r="J31" s="40">
        <f t="shared" si="11"/>
        <v>89588</v>
      </c>
      <c r="K31" s="40">
        <f t="shared" si="11"/>
        <v>90509</v>
      </c>
      <c r="L31" s="40">
        <f t="shared" si="11"/>
        <v>99893</v>
      </c>
      <c r="M31" s="40">
        <f t="shared" si="11"/>
        <v>95352</v>
      </c>
      <c r="N31" s="40">
        <f t="shared" si="11"/>
        <v>97774</v>
      </c>
      <c r="O31" s="40">
        <f t="shared" si="11"/>
        <v>95319</v>
      </c>
      <c r="P31" s="40">
        <f t="shared" si="11"/>
        <v>94518</v>
      </c>
      <c r="Q31" s="40">
        <f t="shared" si="11"/>
        <v>89330</v>
      </c>
      <c r="R31" s="40">
        <f t="shared" si="11"/>
        <v>95189</v>
      </c>
      <c r="S31" s="40">
        <f t="shared" si="11"/>
        <v>99009</v>
      </c>
      <c r="T31" s="40">
        <f t="shared" si="11"/>
        <v>97966</v>
      </c>
      <c r="U31" s="40">
        <f t="shared" si="11"/>
        <v>99030</v>
      </c>
      <c r="V31" s="40">
        <f t="shared" si="11"/>
        <v>98333</v>
      </c>
      <c r="W31" s="85">
        <f t="shared" si="11"/>
        <v>93202</v>
      </c>
      <c r="X31" s="85">
        <f t="shared" si="11"/>
        <v>94537</v>
      </c>
      <c r="Y31" s="63">
        <f t="shared" si="11"/>
        <v>91267</v>
      </c>
      <c r="Z31" s="63">
        <f t="shared" si="11"/>
        <v>91967</v>
      </c>
    </row>
    <row r="32" spans="1:27" ht="21" customHeight="1">
      <c r="B32" s="50"/>
      <c r="C32" s="51"/>
      <c r="D32" s="35"/>
      <c r="L32" s="35"/>
      <c r="O32" s="35"/>
      <c r="S32" s="35"/>
      <c r="U32" s="93"/>
      <c r="W32" s="87"/>
    </row>
    <row r="33" spans="1:27" s="68" customFormat="1">
      <c r="A33" s="65" t="s">
        <v>28</v>
      </c>
      <c r="B33" s="66">
        <f t="shared" ref="B33:X33" si="12">(B31/B2)*100</f>
        <v>24.163764754832776</v>
      </c>
      <c r="C33" s="67">
        <f t="shared" si="12"/>
        <v>22.440354979601178</v>
      </c>
      <c r="D33" s="67">
        <f t="shared" si="12"/>
        <v>23.965807069606701</v>
      </c>
      <c r="E33" s="67">
        <f t="shared" si="12"/>
        <v>23.799658843049158</v>
      </c>
      <c r="F33" s="67">
        <f t="shared" si="12"/>
        <v>22.922498955149653</v>
      </c>
      <c r="G33" s="67">
        <f t="shared" si="12"/>
        <v>21.555554528095133</v>
      </c>
      <c r="H33" s="67">
        <f t="shared" si="12"/>
        <v>23.309557314638027</v>
      </c>
      <c r="I33" s="67">
        <f t="shared" si="12"/>
        <v>20.978357169978484</v>
      </c>
      <c r="J33" s="67">
        <f t="shared" si="12"/>
        <v>20.325570315247354</v>
      </c>
      <c r="K33" s="67">
        <f t="shared" si="12"/>
        <v>20.186275143910485</v>
      </c>
      <c r="L33" s="67">
        <f t="shared" si="12"/>
        <v>22.329244194883806</v>
      </c>
      <c r="M33" s="67">
        <f t="shared" si="12"/>
        <v>21.32171750826241</v>
      </c>
      <c r="N33" s="67">
        <f t="shared" si="12"/>
        <v>21.737989790655071</v>
      </c>
      <c r="O33" s="67">
        <f t="shared" si="12"/>
        <v>21.188544906093217</v>
      </c>
      <c r="P33" s="67">
        <f t="shared" si="12"/>
        <v>21.07584521457591</v>
      </c>
      <c r="Q33" s="67">
        <f t="shared" si="12"/>
        <v>19.756543124687607</v>
      </c>
      <c r="R33" s="67">
        <f t="shared" si="12"/>
        <v>20.870158144796878</v>
      </c>
      <c r="S33" s="67">
        <f t="shared" si="12"/>
        <v>21.825552533077037</v>
      </c>
      <c r="T33" s="67">
        <f t="shared" si="12"/>
        <v>20.999089009163498</v>
      </c>
      <c r="U33" s="67">
        <f t="shared" si="12"/>
        <v>20.966983828554735</v>
      </c>
      <c r="V33" s="67">
        <f t="shared" si="12"/>
        <v>20.765642389084697</v>
      </c>
      <c r="W33" s="67">
        <f t="shared" si="12"/>
        <v>19.636728321580343</v>
      </c>
      <c r="X33" s="67">
        <f t="shared" si="12"/>
        <v>19.597831607533404</v>
      </c>
      <c r="Y33" s="67">
        <f t="shared" ref="Y33:Z33" si="13">(Y31/Y2)*100</f>
        <v>18.76022627299113</v>
      </c>
      <c r="Z33" s="67">
        <f t="shared" si="13"/>
        <v>18.782191361176352</v>
      </c>
    </row>
    <row r="34" spans="1:27" s="68" customFormat="1">
      <c r="A34" s="46" t="s">
        <v>32</v>
      </c>
      <c r="B34" s="66">
        <f t="shared" ref="B34:X34" si="14">(B29/B2)*100</f>
        <v>11.108589422620019</v>
      </c>
      <c r="C34" s="67">
        <f t="shared" si="14"/>
        <v>9.9167293929433527</v>
      </c>
      <c r="D34" s="67">
        <f t="shared" si="14"/>
        <v>12.513617069231058</v>
      </c>
      <c r="E34" s="67">
        <f t="shared" si="14"/>
        <v>13.058108536380752</v>
      </c>
      <c r="F34" s="67">
        <f t="shared" si="14"/>
        <v>11.518103345622485</v>
      </c>
      <c r="G34" s="67">
        <f t="shared" si="14"/>
        <v>10.154982129894629</v>
      </c>
      <c r="H34" s="67">
        <f t="shared" si="14"/>
        <v>12.120011699920081</v>
      </c>
      <c r="I34" s="67">
        <f t="shared" si="14"/>
        <v>11.187327101451896</v>
      </c>
      <c r="J34" s="67">
        <f t="shared" si="14"/>
        <v>9.9699386294283805</v>
      </c>
      <c r="K34" s="67">
        <f t="shared" si="14"/>
        <v>9.2575534883098527</v>
      </c>
      <c r="L34" s="67">
        <f t="shared" si="14"/>
        <v>11.608891193748267</v>
      </c>
      <c r="M34" s="67">
        <f t="shared" si="14"/>
        <v>11.428961149895127</v>
      </c>
      <c r="N34" s="67">
        <f t="shared" si="14"/>
        <v>11.375237891965922</v>
      </c>
      <c r="O34" s="67">
        <f t="shared" si="14"/>
        <v>10.589493199010361</v>
      </c>
      <c r="P34" s="67">
        <f t="shared" si="14"/>
        <v>11.108534426244129</v>
      </c>
      <c r="Q34" s="67">
        <f t="shared" si="14"/>
        <v>10.36129283385749</v>
      </c>
      <c r="R34" s="67">
        <f t="shared" si="14"/>
        <v>10.40844023582496</v>
      </c>
      <c r="S34" s="67">
        <f t="shared" si="14"/>
        <v>10.58685559851688</v>
      </c>
      <c r="T34" s="67">
        <f t="shared" si="14"/>
        <v>10.602004179840309</v>
      </c>
      <c r="U34" s="67">
        <f t="shared" si="14"/>
        <v>10.702202348437693</v>
      </c>
      <c r="V34" s="67">
        <f t="shared" si="14"/>
        <v>10.238904246130714</v>
      </c>
      <c r="W34" s="67">
        <f t="shared" si="14"/>
        <v>9.538567855871193</v>
      </c>
      <c r="X34" s="67">
        <f t="shared" si="14"/>
        <v>9.469407216227701</v>
      </c>
      <c r="Y34" s="67">
        <f t="shared" ref="Y34:Z34" si="15">(Y29/Y2)*100</f>
        <v>9.5861802455127734</v>
      </c>
      <c r="Z34" s="67">
        <f t="shared" si="15"/>
        <v>9.4048810374757483</v>
      </c>
      <c r="AA34" s="61"/>
    </row>
    <row r="35" spans="1:27" s="68" customFormat="1">
      <c r="A35" s="46" t="s">
        <v>33</v>
      </c>
      <c r="B35" s="66">
        <f t="shared" ref="B35:X35" si="16">(B30/B2)*100</f>
        <v>13.055175332212757</v>
      </c>
      <c r="C35" s="67">
        <f t="shared" si="16"/>
        <v>12.523625586657827</v>
      </c>
      <c r="D35" s="67">
        <f t="shared" si="16"/>
        <v>11.452190000375644</v>
      </c>
      <c r="E35" s="67">
        <f t="shared" si="16"/>
        <v>10.741550306668406</v>
      </c>
      <c r="F35" s="67">
        <f t="shared" si="16"/>
        <v>11.404395609527167</v>
      </c>
      <c r="G35" s="67">
        <f t="shared" si="16"/>
        <v>11.400572398200506</v>
      </c>
      <c r="H35" s="67">
        <f t="shared" si="16"/>
        <v>11.189545614717947</v>
      </c>
      <c r="I35" s="67">
        <f t="shared" si="16"/>
        <v>9.7910300685265881</v>
      </c>
      <c r="J35" s="67">
        <f t="shared" si="16"/>
        <v>10.355631685818974</v>
      </c>
      <c r="K35" s="67">
        <f t="shared" si="16"/>
        <v>10.928721655600633</v>
      </c>
      <c r="L35" s="67">
        <f t="shared" si="16"/>
        <v>10.720353001135541</v>
      </c>
      <c r="M35" s="67">
        <f t="shared" si="16"/>
        <v>9.8927563583672846</v>
      </c>
      <c r="N35" s="67">
        <f t="shared" si="16"/>
        <v>10.362751898689149</v>
      </c>
      <c r="O35" s="67">
        <f t="shared" si="16"/>
        <v>10.599051707082854</v>
      </c>
      <c r="P35" s="67">
        <f t="shared" si="16"/>
        <v>9.9673107883317797</v>
      </c>
      <c r="Q35" s="67">
        <f t="shared" si="16"/>
        <v>9.3952502908301145</v>
      </c>
      <c r="R35" s="67">
        <f t="shared" si="16"/>
        <v>10.461717908971917</v>
      </c>
      <c r="S35" s="67">
        <f t="shared" si="16"/>
        <v>11.238696934560156</v>
      </c>
      <c r="T35" s="67">
        <f t="shared" si="16"/>
        <v>10.397084829323187</v>
      </c>
      <c r="U35" s="67">
        <f t="shared" si="16"/>
        <v>10.264781480117041</v>
      </c>
      <c r="V35" s="67">
        <f t="shared" si="16"/>
        <v>10.526738142953983</v>
      </c>
      <c r="W35" s="67">
        <f t="shared" si="16"/>
        <v>10.098160465709151</v>
      </c>
      <c r="X35" s="67">
        <f t="shared" si="16"/>
        <v>10.1284243913057</v>
      </c>
      <c r="Y35" s="67">
        <f t="shared" ref="Y35:Z35" si="17">(Y30/Y2)*100</f>
        <v>9.1740460274783544</v>
      </c>
      <c r="Z35" s="67">
        <f t="shared" si="17"/>
        <v>9.3773103237006019</v>
      </c>
      <c r="AA35" s="61"/>
    </row>
    <row r="36" spans="1:27" s="68" customFormat="1">
      <c r="A36" s="46"/>
      <c r="C36" s="46"/>
      <c r="D36" s="69"/>
      <c r="J36" s="69"/>
      <c r="L36" s="69"/>
      <c r="M36" s="69"/>
      <c r="O36" s="82"/>
      <c r="P36" s="69"/>
      <c r="S36" s="82"/>
      <c r="U36" s="118"/>
      <c r="W36" s="86"/>
      <c r="X36" s="115"/>
      <c r="Y36" s="81"/>
      <c r="Z36" s="81"/>
      <c r="AA36" s="61"/>
    </row>
    <row r="37" spans="1:27" hidden="1">
      <c r="A37" s="36" t="s">
        <v>56</v>
      </c>
      <c r="B37" s="30">
        <v>82047</v>
      </c>
      <c r="C37" s="31">
        <v>80243</v>
      </c>
      <c r="D37" s="35">
        <v>77941</v>
      </c>
      <c r="E37" s="35">
        <v>72153</v>
      </c>
      <c r="F37" s="40">
        <v>71735</v>
      </c>
      <c r="G37" s="70">
        <v>65953</v>
      </c>
      <c r="H37" s="71">
        <v>58738</v>
      </c>
      <c r="I37" s="30">
        <v>49888</v>
      </c>
      <c r="J37" s="35">
        <v>46440</v>
      </c>
      <c r="K37" s="35">
        <v>47799</v>
      </c>
      <c r="L37" s="35">
        <v>45865</v>
      </c>
      <c r="M37" s="35">
        <v>45697</v>
      </c>
      <c r="N37" s="30">
        <f>[2]Sheet1!$B$2</f>
        <v>50252</v>
      </c>
      <c r="O37" s="35">
        <v>49300</v>
      </c>
      <c r="P37" s="35">
        <v>47427</v>
      </c>
      <c r="Q37" s="35">
        <v>48833</v>
      </c>
      <c r="R37" s="35">
        <v>52667</v>
      </c>
      <c r="S37" s="35" t="s">
        <v>96</v>
      </c>
      <c r="T37" s="35" t="s">
        <v>96</v>
      </c>
      <c r="U37" s="35" t="s">
        <v>96</v>
      </c>
      <c r="V37" s="35" t="s">
        <v>96</v>
      </c>
      <c r="W37" s="35" t="s">
        <v>96</v>
      </c>
      <c r="X37" s="84" t="s">
        <v>96</v>
      </c>
      <c r="Y37" s="84" t="s">
        <v>96</v>
      </c>
    </row>
    <row r="38" spans="1:27" hidden="1">
      <c r="A38" s="36" t="s">
        <v>24</v>
      </c>
      <c r="B38" s="41" t="e">
        <f>(B37/#REF!)*100-100</f>
        <v>#REF!</v>
      </c>
      <c r="C38" s="41">
        <f>(C37/B37)*100-100</f>
        <v>-2.1987397467305243</v>
      </c>
      <c r="D38" s="39">
        <f t="shared" ref="D38:R38" si="18">(D37/C37)*100-100</f>
        <v>-2.8687860623356585</v>
      </c>
      <c r="E38" s="39">
        <f t="shared" si="18"/>
        <v>-7.4261300214264594</v>
      </c>
      <c r="F38" s="39">
        <f t="shared" si="18"/>
        <v>-0.57932449101215866</v>
      </c>
      <c r="G38" s="39">
        <f t="shared" si="18"/>
        <v>-8.0602216491252534</v>
      </c>
      <c r="H38" s="39">
        <f t="shared" si="18"/>
        <v>-10.939608509089808</v>
      </c>
      <c r="I38" s="39">
        <f t="shared" si="18"/>
        <v>-15.066907283189749</v>
      </c>
      <c r="J38" s="39">
        <f t="shared" si="18"/>
        <v>-6.9114817190506699</v>
      </c>
      <c r="K38" s="39">
        <f t="shared" si="18"/>
        <v>2.9263565891472894</v>
      </c>
      <c r="L38" s="39">
        <f t="shared" si="18"/>
        <v>-4.0461097512500288</v>
      </c>
      <c r="M38" s="39">
        <f t="shared" si="18"/>
        <v>-0.36629237981031793</v>
      </c>
      <c r="N38" s="39">
        <f t="shared" si="18"/>
        <v>9.9678315863185816</v>
      </c>
      <c r="O38" s="39">
        <f t="shared" si="18"/>
        <v>-1.8944519621109634</v>
      </c>
      <c r="P38" s="39">
        <f t="shared" si="18"/>
        <v>-3.7991886409736253</v>
      </c>
      <c r="Q38" s="39">
        <f t="shared" si="18"/>
        <v>2.9645560545680638</v>
      </c>
      <c r="R38" s="39">
        <f t="shared" si="18"/>
        <v>7.851248131386555</v>
      </c>
      <c r="S38" s="35" t="s">
        <v>96</v>
      </c>
      <c r="T38" s="35" t="s">
        <v>96</v>
      </c>
      <c r="U38" s="35" t="s">
        <v>96</v>
      </c>
      <c r="V38" s="35" t="s">
        <v>96</v>
      </c>
      <c r="W38" s="35" t="s">
        <v>96</v>
      </c>
      <c r="X38" s="84" t="s">
        <v>96</v>
      </c>
      <c r="Y38" s="84" t="s">
        <v>96</v>
      </c>
    </row>
    <row r="39" spans="1:27" s="29" customFormat="1" hidden="1">
      <c r="A39" s="36" t="s">
        <v>27</v>
      </c>
      <c r="B39" s="41">
        <f t="shared" ref="B39:R39" si="19">(B37/B2)*100</f>
        <v>19.396591465187697</v>
      </c>
      <c r="C39" s="39">
        <f t="shared" si="19"/>
        <v>18.934211737167857</v>
      </c>
      <c r="D39" s="39">
        <f t="shared" si="19"/>
        <v>18.298758498929416</v>
      </c>
      <c r="E39" s="39">
        <f t="shared" si="19"/>
        <v>16.813864394772654</v>
      </c>
      <c r="F39" s="39">
        <f t="shared" si="19"/>
        <v>16.749126178229286</v>
      </c>
      <c r="G39" s="39">
        <f t="shared" si="19"/>
        <v>15.246921857011417</v>
      </c>
      <c r="H39" s="39">
        <f t="shared" si="19"/>
        <v>13.528147750644301</v>
      </c>
      <c r="I39" s="39">
        <f t="shared" si="19"/>
        <v>11.275245448134957</v>
      </c>
      <c r="J39" s="39">
        <f t="shared" si="19"/>
        <v>10.536226787517158</v>
      </c>
      <c r="K39" s="39">
        <f t="shared" si="19"/>
        <v>10.660638893411454</v>
      </c>
      <c r="L39" s="39">
        <f t="shared" si="19"/>
        <v>10.25227778721578</v>
      </c>
      <c r="M39" s="39">
        <f t="shared" si="19"/>
        <v>10.218333385509139</v>
      </c>
      <c r="N39" s="39">
        <f t="shared" si="19"/>
        <v>11.17247389858243</v>
      </c>
      <c r="O39" s="39">
        <f t="shared" si="19"/>
        <v>10.958940650556505</v>
      </c>
      <c r="P39" s="39">
        <f t="shared" si="19"/>
        <v>10.575383641123295</v>
      </c>
      <c r="Q39" s="39">
        <f t="shared" si="19"/>
        <v>10.800081388199596</v>
      </c>
      <c r="R39" s="41">
        <f t="shared" si="19"/>
        <v>11.54722309313069</v>
      </c>
      <c r="S39" s="35" t="s">
        <v>96</v>
      </c>
      <c r="T39" s="35" t="s">
        <v>96</v>
      </c>
      <c r="U39" s="35" t="s">
        <v>96</v>
      </c>
      <c r="V39" s="35" t="s">
        <v>96</v>
      </c>
      <c r="W39" s="35" t="s">
        <v>96</v>
      </c>
      <c r="X39" s="84" t="s">
        <v>96</v>
      </c>
      <c r="Y39" s="84" t="s">
        <v>96</v>
      </c>
      <c r="AA39" s="36"/>
    </row>
    <row r="40" spans="1:27" hidden="1">
      <c r="C40" s="46"/>
      <c r="D40" s="35"/>
      <c r="E40" s="46"/>
      <c r="F40" s="46"/>
      <c r="L40" s="35"/>
      <c r="O40" s="35"/>
      <c r="R40" s="41"/>
      <c r="S40" s="35"/>
    </row>
    <row r="41" spans="1:27" s="61" customFormat="1">
      <c r="A41" s="61" t="s">
        <v>14</v>
      </c>
      <c r="B41" s="72">
        <v>48019</v>
      </c>
      <c r="C41" s="72">
        <v>48135</v>
      </c>
      <c r="D41" s="72">
        <v>48053</v>
      </c>
      <c r="E41" s="72">
        <v>47967</v>
      </c>
      <c r="F41" s="72">
        <v>48482</v>
      </c>
      <c r="G41" s="42">
        <v>48774</v>
      </c>
      <c r="H41" s="42">
        <v>48778</v>
      </c>
      <c r="I41" s="42">
        <v>48869</v>
      </c>
      <c r="J41" s="42">
        <v>48962</v>
      </c>
      <c r="K41" s="42">
        <v>47400</v>
      </c>
      <c r="L41" s="40">
        <v>47352</v>
      </c>
      <c r="M41" s="40">
        <v>47628</v>
      </c>
      <c r="N41" s="40">
        <v>47533</v>
      </c>
      <c r="O41" s="40">
        <v>47567</v>
      </c>
      <c r="P41" s="40">
        <v>47522</v>
      </c>
      <c r="Q41" s="42">
        <v>47634</v>
      </c>
      <c r="R41" s="30">
        <v>47611</v>
      </c>
      <c r="S41" s="40">
        <v>47594</v>
      </c>
      <c r="T41" s="40">
        <v>47925</v>
      </c>
      <c r="U41" s="40">
        <v>48120</v>
      </c>
      <c r="V41" s="40">
        <v>48124</v>
      </c>
      <c r="W41" s="85">
        <v>48433</v>
      </c>
      <c r="X41" s="85">
        <v>48658</v>
      </c>
      <c r="Y41" s="61">
        <v>48779</v>
      </c>
      <c r="Z41" s="61">
        <v>49099</v>
      </c>
    </row>
    <row r="42" spans="1:27" s="61" customFormat="1">
      <c r="A42" s="61" t="s">
        <v>121</v>
      </c>
      <c r="B42" s="72"/>
      <c r="C42" s="72"/>
      <c r="D42" s="72"/>
      <c r="E42" s="72"/>
      <c r="F42" s="72">
        <f>F41-B41</f>
        <v>463</v>
      </c>
      <c r="G42" s="72">
        <f t="shared" ref="G42:W42" si="20">G41-C41</f>
        <v>639</v>
      </c>
      <c r="H42" s="72">
        <f t="shared" si="20"/>
        <v>725</v>
      </c>
      <c r="I42" s="72">
        <f t="shared" si="20"/>
        <v>902</v>
      </c>
      <c r="J42" s="72">
        <f t="shared" si="20"/>
        <v>480</v>
      </c>
      <c r="K42" s="72">
        <f t="shared" si="20"/>
        <v>-1374</v>
      </c>
      <c r="L42" s="72">
        <f t="shared" si="20"/>
        <v>-1426</v>
      </c>
      <c r="M42" s="72">
        <f t="shared" si="20"/>
        <v>-1241</v>
      </c>
      <c r="N42" s="72">
        <f t="shared" si="20"/>
        <v>-1429</v>
      </c>
      <c r="O42" s="72">
        <f t="shared" si="20"/>
        <v>167</v>
      </c>
      <c r="P42" s="72">
        <f t="shared" si="20"/>
        <v>170</v>
      </c>
      <c r="Q42" s="72">
        <f t="shared" si="20"/>
        <v>6</v>
      </c>
      <c r="R42" s="72">
        <f t="shared" si="20"/>
        <v>78</v>
      </c>
      <c r="S42" s="72">
        <f t="shared" si="20"/>
        <v>27</v>
      </c>
      <c r="T42" s="72">
        <f t="shared" si="20"/>
        <v>403</v>
      </c>
      <c r="U42" s="72">
        <f t="shared" si="20"/>
        <v>486</v>
      </c>
      <c r="V42" s="72">
        <f t="shared" si="20"/>
        <v>513</v>
      </c>
      <c r="W42" s="72">
        <f t="shared" si="20"/>
        <v>839</v>
      </c>
      <c r="X42" s="72">
        <f>X41-T41</f>
        <v>733</v>
      </c>
      <c r="Y42" s="72">
        <f>Y41-U41</f>
        <v>659</v>
      </c>
      <c r="Z42" s="72">
        <f>Z41-V41</f>
        <v>975</v>
      </c>
    </row>
    <row r="43" spans="1:27" s="73" customFormat="1">
      <c r="A43" s="61" t="s">
        <v>30</v>
      </c>
      <c r="B43" s="38">
        <f t="shared" ref="B43:Y43" si="21">(B41/B11)*100</f>
        <v>12.167459350160016</v>
      </c>
      <c r="C43" s="38">
        <f t="shared" si="21"/>
        <v>12.105962063710031</v>
      </c>
      <c r="D43" s="38">
        <f t="shared" si="21"/>
        <v>11.91208660451119</v>
      </c>
      <c r="E43" s="38">
        <f t="shared" si="21"/>
        <v>11.6911985141963</v>
      </c>
      <c r="F43" s="38">
        <f t="shared" si="21"/>
        <v>11.673577100699712</v>
      </c>
      <c r="G43" s="38">
        <f t="shared" si="21"/>
        <v>11.59168851169412</v>
      </c>
      <c r="H43" s="38">
        <f t="shared" si="21"/>
        <v>11.441425381396483</v>
      </c>
      <c r="I43" s="38">
        <f t="shared" si="21"/>
        <v>11.328684621697182</v>
      </c>
      <c r="J43" s="38">
        <f t="shared" si="21"/>
        <v>11.240541434028799</v>
      </c>
      <c r="K43" s="38">
        <f t="shared" si="21"/>
        <v>10.810465625456137</v>
      </c>
      <c r="L43" s="38">
        <f t="shared" si="21"/>
        <v>10.672051674438416</v>
      </c>
      <c r="M43" s="38">
        <f t="shared" si="21"/>
        <v>10.639134358497815</v>
      </c>
      <c r="N43" s="38">
        <f t="shared" si="21"/>
        <v>10.548870611942354</v>
      </c>
      <c r="O43" s="38">
        <f t="shared" si="21"/>
        <v>10.637745916945654</v>
      </c>
      <c r="P43" s="38">
        <f t="shared" si="21"/>
        <v>10.93772296871188</v>
      </c>
      <c r="Q43" s="38">
        <f t="shared" si="21"/>
        <v>10.862718895165207</v>
      </c>
      <c r="R43" s="41">
        <f t="shared" si="21"/>
        <v>10.767553729213358</v>
      </c>
      <c r="S43" s="38">
        <f t="shared" si="21"/>
        <v>10.670702314892663</v>
      </c>
      <c r="T43" s="38">
        <f t="shared" si="21"/>
        <v>10.888655123291159</v>
      </c>
      <c r="U43" s="38">
        <f t="shared" si="21"/>
        <v>10.778579924334906</v>
      </c>
      <c r="V43" s="38">
        <f t="shared" si="21"/>
        <v>10.686338079461375</v>
      </c>
      <c r="W43" s="38">
        <f t="shared" si="21"/>
        <v>10.62798434098729</v>
      </c>
      <c r="X43" s="66">
        <f t="shared" si="21"/>
        <v>10.764377427946942</v>
      </c>
      <c r="Y43" s="66">
        <f t="shared" si="21"/>
        <v>10.579131487116314</v>
      </c>
      <c r="Z43" s="66">
        <f t="shared" ref="Z43" si="22">(Z41/Z11)*100</f>
        <v>10.577076358998884</v>
      </c>
    </row>
    <row r="44" spans="1:27" s="73" customFormat="1">
      <c r="A44" s="61"/>
      <c r="D44" s="74"/>
      <c r="G44" s="68"/>
      <c r="H44" s="68"/>
      <c r="J44" s="74"/>
      <c r="L44" s="74"/>
      <c r="M44" s="74"/>
      <c r="O44" s="74"/>
      <c r="P44" s="74"/>
      <c r="S44" s="120"/>
      <c r="W44" s="119"/>
      <c r="X44" s="119"/>
    </row>
    <row r="45" spans="1:27">
      <c r="A45" s="29" t="s">
        <v>17</v>
      </c>
      <c r="C45" s="75"/>
      <c r="D45" s="35"/>
      <c r="G45" s="68"/>
      <c r="H45" s="68"/>
      <c r="L45" s="35"/>
      <c r="S45" s="35"/>
    </row>
    <row r="46" spans="1:27" s="61" customFormat="1">
      <c r="A46" s="37" t="s">
        <v>1</v>
      </c>
      <c r="B46" s="61">
        <v>303355</v>
      </c>
      <c r="C46" s="59">
        <v>291800</v>
      </c>
      <c r="D46" s="40">
        <v>302861</v>
      </c>
      <c r="E46" s="40">
        <v>311220</v>
      </c>
      <c r="F46" s="40">
        <v>313120</v>
      </c>
      <c r="G46" s="40">
        <v>313439</v>
      </c>
      <c r="H46" s="40">
        <v>326050</v>
      </c>
      <c r="I46" s="76">
        <v>332996</v>
      </c>
      <c r="J46" s="40">
        <v>329931</v>
      </c>
      <c r="K46" s="40">
        <v>332724</v>
      </c>
      <c r="L46" s="40">
        <v>332020</v>
      </c>
      <c r="M46" s="40">
        <v>327681</v>
      </c>
      <c r="N46" s="40">
        <v>328487</v>
      </c>
      <c r="O46" s="40">
        <v>323072</v>
      </c>
      <c r="P46" s="40">
        <v>321590</v>
      </c>
      <c r="Q46" s="40">
        <v>318798</v>
      </c>
      <c r="R46" s="40">
        <v>328444</v>
      </c>
      <c r="S46" s="40">
        <v>323903</v>
      </c>
      <c r="T46" s="40">
        <v>330990</v>
      </c>
      <c r="U46" s="40">
        <v>344461</v>
      </c>
      <c r="V46" s="42">
        <v>350844</v>
      </c>
      <c r="W46" s="85">
        <v>349155</v>
      </c>
      <c r="X46" s="85">
        <v>348715</v>
      </c>
      <c r="Y46" s="61">
        <v>347099</v>
      </c>
      <c r="Z46" s="61">
        <v>355394</v>
      </c>
    </row>
    <row r="47" spans="1:27" s="61" customFormat="1">
      <c r="A47" s="37" t="s">
        <v>26</v>
      </c>
      <c r="B47" s="38" t="e">
        <f>(B46/#REF!)*100-100</f>
        <v>#REF!</v>
      </c>
      <c r="C47" s="39">
        <f t="shared" ref="C47:W47" si="23">(C46/B46)*100-100</f>
        <v>-3.8090685830132998</v>
      </c>
      <c r="D47" s="39">
        <f t="shared" si="23"/>
        <v>3.7906100068540098</v>
      </c>
      <c r="E47" s="39">
        <f t="shared" si="23"/>
        <v>2.7600120187148462</v>
      </c>
      <c r="F47" s="39">
        <f t="shared" si="23"/>
        <v>0.61050061050060833</v>
      </c>
      <c r="G47" s="38">
        <f t="shared" si="23"/>
        <v>0.10187787429738648</v>
      </c>
      <c r="H47" s="38">
        <f t="shared" si="23"/>
        <v>4.0234303963450486</v>
      </c>
      <c r="I47" s="38">
        <f t="shared" si="23"/>
        <v>2.1303481061187028</v>
      </c>
      <c r="J47" s="38">
        <f t="shared" si="23"/>
        <v>-0.92043147665437175</v>
      </c>
      <c r="K47" s="38">
        <f t="shared" si="23"/>
        <v>0.84654064031570897</v>
      </c>
      <c r="L47" s="38">
        <f t="shared" si="23"/>
        <v>-0.21158678063500247</v>
      </c>
      <c r="M47" s="38">
        <f t="shared" si="23"/>
        <v>-1.3068489850009115</v>
      </c>
      <c r="N47" s="38">
        <f t="shared" si="23"/>
        <v>0.24597092904379281</v>
      </c>
      <c r="O47" s="38">
        <f t="shared" si="23"/>
        <v>-1.6484670626234816</v>
      </c>
      <c r="P47" s="38">
        <f t="shared" si="23"/>
        <v>-0.45872127575276522</v>
      </c>
      <c r="Q47" s="38">
        <f t="shared" si="23"/>
        <v>-0.86818619981964673</v>
      </c>
      <c r="R47" s="38">
        <f t="shared" si="23"/>
        <v>3.0257404375184223</v>
      </c>
      <c r="S47" s="38">
        <f t="shared" si="23"/>
        <v>-1.3825796787275806</v>
      </c>
      <c r="T47" s="38">
        <f t="shared" si="23"/>
        <v>2.1880007286132042</v>
      </c>
      <c r="U47" s="38">
        <f t="shared" si="23"/>
        <v>4.0699114776881373</v>
      </c>
      <c r="V47" s="38">
        <f t="shared" si="23"/>
        <v>1.8530399667886996</v>
      </c>
      <c r="W47" s="38">
        <f t="shared" si="23"/>
        <v>-0.48141054143722783</v>
      </c>
      <c r="X47" s="66">
        <f>(X46/W46)*100-100</f>
        <v>-0.126018530452086</v>
      </c>
      <c r="Y47" s="66">
        <f>(Y46/X46)*100-100</f>
        <v>-0.46341568329437166</v>
      </c>
      <c r="Z47" s="66">
        <f>(Z46/Y46)*100-100</f>
        <v>2.3898080950967966</v>
      </c>
    </row>
    <row r="48" spans="1:27" s="61" customFormat="1">
      <c r="A48" s="37" t="s">
        <v>121</v>
      </c>
      <c r="B48" s="38"/>
      <c r="C48" s="39"/>
      <c r="D48" s="39"/>
      <c r="E48" s="39"/>
      <c r="F48" s="39"/>
      <c r="G48" s="42">
        <f>G46-C46</f>
        <v>21639</v>
      </c>
      <c r="H48" s="42">
        <f t="shared" ref="H48:Z48" si="24">H46-D46</f>
        <v>23189</v>
      </c>
      <c r="I48" s="42">
        <f t="shared" si="24"/>
        <v>21776</v>
      </c>
      <c r="J48" s="42">
        <f t="shared" si="24"/>
        <v>16811</v>
      </c>
      <c r="K48" s="42">
        <f t="shared" si="24"/>
        <v>19285</v>
      </c>
      <c r="L48" s="42">
        <f t="shared" si="24"/>
        <v>5970</v>
      </c>
      <c r="M48" s="42">
        <f t="shared" si="24"/>
        <v>-5315</v>
      </c>
      <c r="N48" s="42">
        <f t="shared" si="24"/>
        <v>-1444</v>
      </c>
      <c r="O48" s="42">
        <f t="shared" si="24"/>
        <v>-9652</v>
      </c>
      <c r="P48" s="42">
        <f t="shared" si="24"/>
        <v>-10430</v>
      </c>
      <c r="Q48" s="42">
        <f t="shared" si="24"/>
        <v>-8883</v>
      </c>
      <c r="R48" s="42">
        <f t="shared" si="24"/>
        <v>-43</v>
      </c>
      <c r="S48" s="42">
        <f t="shared" si="24"/>
        <v>831</v>
      </c>
      <c r="T48" s="42">
        <f t="shared" si="24"/>
        <v>9400</v>
      </c>
      <c r="U48" s="42">
        <f t="shared" si="24"/>
        <v>25663</v>
      </c>
      <c r="V48" s="42">
        <f t="shared" si="24"/>
        <v>22400</v>
      </c>
      <c r="W48" s="42">
        <f t="shared" si="24"/>
        <v>25252</v>
      </c>
      <c r="X48" s="63">
        <f t="shared" si="24"/>
        <v>17725</v>
      </c>
      <c r="Y48" s="63">
        <f t="shared" si="24"/>
        <v>2638</v>
      </c>
      <c r="Z48" s="63">
        <f t="shared" si="24"/>
        <v>4550</v>
      </c>
    </row>
    <row r="49" spans="1:26" s="61" customFormat="1">
      <c r="A49" s="37" t="s">
        <v>2</v>
      </c>
      <c r="B49" s="42">
        <v>46337</v>
      </c>
      <c r="C49" s="59">
        <v>48066</v>
      </c>
      <c r="D49" s="40">
        <v>49725</v>
      </c>
      <c r="E49" s="40">
        <v>46716</v>
      </c>
      <c r="F49" s="40">
        <v>42481</v>
      </c>
      <c r="G49" s="42">
        <v>43767</v>
      </c>
      <c r="H49" s="40">
        <v>45990</v>
      </c>
      <c r="I49" s="40">
        <v>45209</v>
      </c>
      <c r="J49" s="40">
        <v>46566</v>
      </c>
      <c r="K49" s="40">
        <v>45378</v>
      </c>
      <c r="L49" s="40">
        <v>52705</v>
      </c>
      <c r="M49" s="40">
        <v>52755</v>
      </c>
      <c r="N49" s="40">
        <v>54149</v>
      </c>
      <c r="O49" s="40">
        <v>47353</v>
      </c>
      <c r="P49" s="40">
        <v>51892</v>
      </c>
      <c r="Q49" s="40">
        <v>51167</v>
      </c>
      <c r="R49" s="40">
        <v>48246</v>
      </c>
      <c r="S49" s="40">
        <v>43253</v>
      </c>
      <c r="T49" s="40">
        <v>46092</v>
      </c>
      <c r="U49" s="40">
        <v>49475</v>
      </c>
      <c r="V49" s="42">
        <v>47177</v>
      </c>
      <c r="W49" s="85">
        <v>47601</v>
      </c>
      <c r="X49" s="85">
        <v>48311</v>
      </c>
      <c r="Y49" s="61">
        <v>53607</v>
      </c>
      <c r="Z49" s="61">
        <v>51700</v>
      </c>
    </row>
    <row r="50" spans="1:26" s="61" customFormat="1">
      <c r="A50" s="37" t="s">
        <v>26</v>
      </c>
      <c r="B50" s="38" t="e">
        <f>(B49/#REF!)*100-100</f>
        <v>#REF!</v>
      </c>
      <c r="C50" s="39">
        <f>(C49/B49)*100-100</f>
        <v>3.7313593888253394</v>
      </c>
      <c r="D50" s="39">
        <f>(D49/C49)*100-100</f>
        <v>3.4515041817500816</v>
      </c>
      <c r="E50" s="39">
        <f>(E49/D49)*100-100</f>
        <v>-6.051282051282044</v>
      </c>
      <c r="F50" s="39">
        <f>(F49/E49)*100-100</f>
        <v>-9.065416559636958</v>
      </c>
      <c r="G50" s="38">
        <f t="shared" ref="G50:Z50" si="25">(G49/F49)*100-100</f>
        <v>3.0272357053741814</v>
      </c>
      <c r="H50" s="38">
        <f t="shared" si="25"/>
        <v>5.079169237096437</v>
      </c>
      <c r="I50" s="38">
        <f t="shared" si="25"/>
        <v>-1.6981952598390961</v>
      </c>
      <c r="J50" s="38">
        <f t="shared" si="25"/>
        <v>3.0016147227321994</v>
      </c>
      <c r="K50" s="38">
        <f t="shared" si="25"/>
        <v>-2.5512176265945214</v>
      </c>
      <c r="L50" s="38">
        <f t="shared" si="25"/>
        <v>16.146590859006565</v>
      </c>
      <c r="M50" s="38">
        <f t="shared" si="25"/>
        <v>9.4867659614834565E-2</v>
      </c>
      <c r="N50" s="38">
        <f t="shared" si="25"/>
        <v>2.6424035636432421</v>
      </c>
      <c r="O50" s="38">
        <f t="shared" si="25"/>
        <v>-12.550554950229923</v>
      </c>
      <c r="P50" s="38">
        <f t="shared" si="25"/>
        <v>9.5854539311131219</v>
      </c>
      <c r="Q50" s="38">
        <f t="shared" si="25"/>
        <v>-1.3971325059739428</v>
      </c>
      <c r="R50" s="38">
        <f t="shared" si="25"/>
        <v>-5.7087575976703704</v>
      </c>
      <c r="S50" s="38">
        <f t="shared" si="25"/>
        <v>-10.349044480371433</v>
      </c>
      <c r="T50" s="38">
        <f t="shared" si="25"/>
        <v>6.5637065637065746</v>
      </c>
      <c r="U50" s="38">
        <f t="shared" si="25"/>
        <v>7.339668489108746</v>
      </c>
      <c r="V50" s="38">
        <f t="shared" si="25"/>
        <v>-4.6447700859019676</v>
      </c>
      <c r="W50" s="38">
        <f t="shared" si="25"/>
        <v>0.89874303156199176</v>
      </c>
      <c r="X50" s="66">
        <f t="shared" si="25"/>
        <v>1.4915653032499421</v>
      </c>
      <c r="Y50" s="66">
        <f t="shared" si="25"/>
        <v>10.962306721036612</v>
      </c>
      <c r="Z50" s="66">
        <f t="shared" si="25"/>
        <v>-3.5573712388307541</v>
      </c>
    </row>
    <row r="51" spans="1:26" s="61" customFormat="1">
      <c r="A51" s="37" t="s">
        <v>3</v>
      </c>
      <c r="B51" s="77">
        <v>24959</v>
      </c>
      <c r="C51" s="59">
        <v>26595</v>
      </c>
      <c r="D51" s="40">
        <v>28123</v>
      </c>
      <c r="E51" s="40">
        <v>28473</v>
      </c>
      <c r="F51" s="40">
        <v>29310</v>
      </c>
      <c r="G51" s="42">
        <v>28892</v>
      </c>
      <c r="H51" s="40">
        <v>30262</v>
      </c>
      <c r="I51" s="40">
        <v>29524</v>
      </c>
      <c r="J51" s="40">
        <v>30885</v>
      </c>
      <c r="K51" s="40">
        <v>31016</v>
      </c>
      <c r="L51" s="40">
        <v>33650</v>
      </c>
      <c r="M51" s="40">
        <v>36681</v>
      </c>
      <c r="N51" s="40">
        <v>38667</v>
      </c>
      <c r="O51" s="40">
        <v>46632</v>
      </c>
      <c r="P51" s="40">
        <v>44533</v>
      </c>
      <c r="Q51" s="40">
        <v>44955</v>
      </c>
      <c r="R51" s="40">
        <v>42734</v>
      </c>
      <c r="S51" s="40">
        <v>47512</v>
      </c>
      <c r="T51" s="40">
        <v>50218</v>
      </c>
      <c r="U51" s="40">
        <v>47023</v>
      </c>
      <c r="V51" s="62">
        <v>45916</v>
      </c>
      <c r="W51" s="85">
        <v>46571</v>
      </c>
      <c r="X51" s="85">
        <v>52455</v>
      </c>
      <c r="Y51" s="61">
        <v>52919</v>
      </c>
      <c r="Z51" s="61">
        <v>48634</v>
      </c>
    </row>
    <row r="52" spans="1:26">
      <c r="A52" s="37" t="s">
        <v>26</v>
      </c>
      <c r="B52" s="38" t="e">
        <f>(B51/#REF!)*100-100</f>
        <v>#REF!</v>
      </c>
      <c r="C52" s="38">
        <f>(C51/B51)*100-100</f>
        <v>6.5547497896550198</v>
      </c>
      <c r="D52" s="38">
        <f t="shared" ref="D52:Z52" si="26">(D51/C51)*100-100</f>
        <v>5.7454408723444317</v>
      </c>
      <c r="E52" s="38">
        <f t="shared" si="26"/>
        <v>1.244532944564952</v>
      </c>
      <c r="F52" s="38">
        <f t="shared" si="26"/>
        <v>2.9396270150669181</v>
      </c>
      <c r="G52" s="38">
        <f t="shared" si="26"/>
        <v>-1.4261344251108881</v>
      </c>
      <c r="H52" s="38">
        <f t="shared" si="26"/>
        <v>4.7417970372421365</v>
      </c>
      <c r="I52" s="38">
        <f t="shared" si="26"/>
        <v>-2.4387020025114055</v>
      </c>
      <c r="J52" s="38">
        <f t="shared" si="26"/>
        <v>4.6098089689743773</v>
      </c>
      <c r="K52" s="38">
        <f t="shared" si="26"/>
        <v>0.42415412012304898</v>
      </c>
      <c r="L52" s="38">
        <f t="shared" si="26"/>
        <v>8.4923910239876221</v>
      </c>
      <c r="M52" s="38">
        <f t="shared" si="26"/>
        <v>9.0074294205052041</v>
      </c>
      <c r="N52" s="38">
        <f t="shared" si="26"/>
        <v>5.414247157929168</v>
      </c>
      <c r="O52" s="38">
        <f t="shared" si="26"/>
        <v>20.598960353790048</v>
      </c>
      <c r="P52" s="38">
        <f t="shared" si="26"/>
        <v>-4.5012008920912763</v>
      </c>
      <c r="Q52" s="38">
        <f t="shared" si="26"/>
        <v>0.94761188332248025</v>
      </c>
      <c r="R52" s="38">
        <f t="shared" si="26"/>
        <v>-4.9404960516071554</v>
      </c>
      <c r="S52" s="38">
        <f t="shared" si="26"/>
        <v>11.180792811344588</v>
      </c>
      <c r="T52" s="38">
        <f t="shared" si="26"/>
        <v>5.6954032665431811</v>
      </c>
      <c r="U52" s="38">
        <f t="shared" si="26"/>
        <v>-6.3622605440280466</v>
      </c>
      <c r="V52" s="38">
        <f t="shared" si="26"/>
        <v>-2.3541671097122645</v>
      </c>
      <c r="W52" s="38">
        <f t="shared" si="26"/>
        <v>1.4265179893719022</v>
      </c>
      <c r="X52" s="66">
        <f t="shared" si="26"/>
        <v>12.634472096368981</v>
      </c>
      <c r="Y52" s="66">
        <f t="shared" si="26"/>
        <v>0.88456772471643319</v>
      </c>
      <c r="Z52" s="66">
        <f t="shared" si="26"/>
        <v>-8.0972807498252024</v>
      </c>
    </row>
    <row r="53" spans="1:26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42"/>
      <c r="T53" s="38"/>
      <c r="U53" s="38"/>
      <c r="V53" s="38"/>
      <c r="W53" s="42"/>
    </row>
    <row r="54" spans="1:26">
      <c r="A54" s="78" t="s">
        <v>65</v>
      </c>
      <c r="B54" s="79" t="s">
        <v>78</v>
      </c>
      <c r="C54" s="79" t="s">
        <v>79</v>
      </c>
      <c r="D54" s="79" t="s">
        <v>80</v>
      </c>
      <c r="E54" s="79" t="s">
        <v>105</v>
      </c>
      <c r="F54" s="79" t="s">
        <v>66</v>
      </c>
      <c r="G54" s="79" t="s">
        <v>67</v>
      </c>
      <c r="H54" s="79" t="s">
        <v>68</v>
      </c>
      <c r="I54" s="79" t="s">
        <v>69</v>
      </c>
      <c r="J54" s="79" t="s">
        <v>70</v>
      </c>
      <c r="K54" s="79" t="s">
        <v>71</v>
      </c>
      <c r="L54" s="27" t="s">
        <v>72</v>
      </c>
      <c r="M54" s="27" t="s">
        <v>73</v>
      </c>
      <c r="N54" s="27" t="s">
        <v>74</v>
      </c>
      <c r="O54" s="27" t="s">
        <v>75</v>
      </c>
      <c r="P54" s="27" t="s">
        <v>76</v>
      </c>
      <c r="Q54" s="27" t="s">
        <v>77</v>
      </c>
      <c r="R54" s="27" t="s">
        <v>82</v>
      </c>
      <c r="S54" s="27" t="s">
        <v>85</v>
      </c>
      <c r="T54" s="27" t="s">
        <v>95</v>
      </c>
      <c r="U54" s="27" t="s">
        <v>98</v>
      </c>
      <c r="V54" s="27" t="s">
        <v>100</v>
      </c>
      <c r="W54" s="83" t="s">
        <v>106</v>
      </c>
      <c r="X54" s="83" t="s">
        <v>107</v>
      </c>
      <c r="Y54" s="27" t="s">
        <v>108</v>
      </c>
      <c r="Z54" s="27" t="s">
        <v>109</v>
      </c>
    </row>
    <row r="55" spans="1:26">
      <c r="A55" s="29" t="s">
        <v>64</v>
      </c>
      <c r="D55" s="35"/>
      <c r="F55" s="35"/>
      <c r="L55" s="35"/>
      <c r="R55" s="35"/>
    </row>
    <row r="56" spans="1:26">
      <c r="A56" s="36" t="s">
        <v>11</v>
      </c>
      <c r="B56" s="35">
        <v>1.2</v>
      </c>
      <c r="C56" s="40">
        <v>1.1000000000000001</v>
      </c>
      <c r="D56" s="35">
        <v>0.8</v>
      </c>
      <c r="E56" s="35">
        <v>1.4</v>
      </c>
      <c r="F56" s="41">
        <v>1</v>
      </c>
      <c r="G56" s="35">
        <v>1</v>
      </c>
      <c r="H56" s="35">
        <v>1.4</v>
      </c>
      <c r="I56" s="35">
        <v>2.1</v>
      </c>
      <c r="J56" s="41">
        <v>1</v>
      </c>
      <c r="K56" s="41">
        <v>2</v>
      </c>
      <c r="L56" s="35">
        <v>1.7</v>
      </c>
      <c r="M56" s="41">
        <v>2</v>
      </c>
      <c r="N56" s="35">
        <v>1.3</v>
      </c>
      <c r="O56" s="35">
        <v>2</v>
      </c>
      <c r="P56" s="35">
        <v>1.2</v>
      </c>
      <c r="Q56" s="35">
        <v>1.7</v>
      </c>
      <c r="R56" s="40">
        <v>1.3</v>
      </c>
      <c r="S56" s="35">
        <v>2</v>
      </c>
      <c r="T56" s="35">
        <v>2.6</v>
      </c>
      <c r="U56" s="35">
        <v>2.4</v>
      </c>
      <c r="V56" s="35">
        <v>2.4</v>
      </c>
      <c r="W56" s="84">
        <v>3.2</v>
      </c>
      <c r="X56" s="84">
        <v>2.7</v>
      </c>
      <c r="Y56" s="35">
        <v>2.2000000000000002</v>
      </c>
      <c r="Z56" s="84">
        <v>1.9</v>
      </c>
    </row>
    <row r="57" spans="1:26">
      <c r="A57" s="36" t="s">
        <v>83</v>
      </c>
      <c r="B57" s="35">
        <v>13.1</v>
      </c>
      <c r="C57" s="38">
        <f>C62</f>
        <v>13.5</v>
      </c>
      <c r="D57" s="38">
        <f t="shared" ref="D57:W57" si="27">D62</f>
        <v>10.6</v>
      </c>
      <c r="E57" s="38">
        <f t="shared" si="27"/>
        <v>10</v>
      </c>
      <c r="F57" s="38">
        <f t="shared" si="27"/>
        <v>10.1</v>
      </c>
      <c r="G57" s="38">
        <f t="shared" si="27"/>
        <v>10.7</v>
      </c>
      <c r="H57" s="38">
        <f t="shared" si="27"/>
        <v>7.3</v>
      </c>
      <c r="I57" s="38">
        <f t="shared" si="27"/>
        <v>7.8</v>
      </c>
      <c r="J57" s="38">
        <f t="shared" si="27"/>
        <v>7.6</v>
      </c>
      <c r="K57" s="38">
        <f t="shared" si="27"/>
        <v>8.8000000000000007</v>
      </c>
      <c r="L57" s="38">
        <f t="shared" si="27"/>
        <v>6.5</v>
      </c>
      <c r="M57" s="38">
        <f t="shared" si="27"/>
        <v>6.7</v>
      </c>
      <c r="N57" s="38">
        <f t="shared" si="27"/>
        <v>6.3</v>
      </c>
      <c r="O57" s="38">
        <f t="shared" si="27"/>
        <v>7.3</v>
      </c>
      <c r="P57" s="38">
        <f t="shared" si="27"/>
        <v>6.8</v>
      </c>
      <c r="Q57" s="38">
        <f t="shared" si="27"/>
        <v>8.1999999999999993</v>
      </c>
      <c r="R57" s="38">
        <f t="shared" si="27"/>
        <v>8</v>
      </c>
      <c r="S57" s="38">
        <f t="shared" si="27"/>
        <v>8.6</v>
      </c>
      <c r="T57" s="38">
        <f t="shared" si="27"/>
        <v>8.4</v>
      </c>
      <c r="U57" s="38">
        <f t="shared" si="27"/>
        <v>6.6</v>
      </c>
      <c r="V57" s="38">
        <f t="shared" si="27"/>
        <v>6.3</v>
      </c>
      <c r="W57" s="38">
        <f t="shared" si="27"/>
        <v>6.6</v>
      </c>
      <c r="X57" s="66">
        <v>6.8</v>
      </c>
      <c r="Y57" s="84">
        <v>6.8</v>
      </c>
      <c r="Z57" s="84">
        <v>6.9</v>
      </c>
    </row>
    <row r="58" spans="1:26">
      <c r="A58" s="36" t="s">
        <v>31</v>
      </c>
      <c r="B58" s="35" t="s">
        <v>35</v>
      </c>
      <c r="C58" s="40" t="s">
        <v>36</v>
      </c>
      <c r="D58" s="35" t="s">
        <v>40</v>
      </c>
      <c r="E58" s="35" t="s">
        <v>45</v>
      </c>
      <c r="F58" s="35" t="s">
        <v>46</v>
      </c>
      <c r="G58" s="35" t="s">
        <v>47</v>
      </c>
      <c r="H58" s="35" t="s">
        <v>48</v>
      </c>
      <c r="I58" s="35" t="s">
        <v>49</v>
      </c>
      <c r="J58" s="35" t="s">
        <v>50</v>
      </c>
      <c r="K58" s="35" t="s">
        <v>51</v>
      </c>
      <c r="L58" s="35" t="s">
        <v>52</v>
      </c>
      <c r="M58" s="35" t="s">
        <v>57</v>
      </c>
      <c r="N58" s="35" t="s">
        <v>58</v>
      </c>
      <c r="O58" s="35" t="s">
        <v>59</v>
      </c>
      <c r="P58" s="35" t="s">
        <v>60</v>
      </c>
      <c r="Q58" s="35" t="s">
        <v>63</v>
      </c>
      <c r="R58" s="40" t="s">
        <v>84</v>
      </c>
      <c r="S58" s="35" t="s">
        <v>94</v>
      </c>
      <c r="T58" s="35" t="s">
        <v>97</v>
      </c>
      <c r="U58" s="35" t="s">
        <v>99</v>
      </c>
      <c r="V58" s="35" t="s">
        <v>101</v>
      </c>
      <c r="W58" s="84" t="s">
        <v>104</v>
      </c>
      <c r="X58" s="84" t="s">
        <v>127</v>
      </c>
      <c r="Y58" s="84" t="s">
        <v>129</v>
      </c>
      <c r="Z58" s="84" t="s">
        <v>136</v>
      </c>
    </row>
    <row r="59" spans="1:26">
      <c r="R59" s="35"/>
      <c r="S59" s="93"/>
      <c r="W59" s="101"/>
      <c r="Y59" s="93"/>
    </row>
    <row r="60" spans="1:26">
      <c r="A60" s="78" t="s">
        <v>111</v>
      </c>
      <c r="R60" s="35"/>
      <c r="U60" s="91"/>
      <c r="Y60" s="93"/>
    </row>
    <row r="61" spans="1:26">
      <c r="A61" s="29" t="s">
        <v>4</v>
      </c>
      <c r="B61" s="42">
        <v>55516</v>
      </c>
      <c r="C61" s="42">
        <v>57339</v>
      </c>
      <c r="D61" s="42">
        <v>45227</v>
      </c>
      <c r="E61" s="42">
        <v>42720</v>
      </c>
      <c r="F61" s="42">
        <v>43380</v>
      </c>
      <c r="G61" s="42">
        <v>46468</v>
      </c>
      <c r="H61" s="42">
        <v>31888</v>
      </c>
      <c r="I61" s="42">
        <v>34728</v>
      </c>
      <c r="J61" s="42">
        <v>33383</v>
      </c>
      <c r="K61" s="42">
        <v>39252</v>
      </c>
      <c r="L61" s="42">
        <v>28989</v>
      </c>
      <c r="M61" s="42">
        <v>30088</v>
      </c>
      <c r="N61" s="42">
        <v>28481</v>
      </c>
      <c r="O61" s="42">
        <v>32803</v>
      </c>
      <c r="P61" s="42">
        <v>30451</v>
      </c>
      <c r="Q61" s="42">
        <v>37234</v>
      </c>
      <c r="R61" s="35">
        <v>36677</v>
      </c>
      <c r="S61" s="35">
        <v>38970</v>
      </c>
      <c r="T61" s="35">
        <v>39224</v>
      </c>
      <c r="U61" s="35">
        <v>31355</v>
      </c>
      <c r="V61" s="35">
        <v>29600</v>
      </c>
      <c r="W61" s="84">
        <v>31305</v>
      </c>
      <c r="X61" s="84">
        <v>32903</v>
      </c>
      <c r="Y61" s="87">
        <v>32868</v>
      </c>
      <c r="Z61" s="84">
        <v>33922</v>
      </c>
    </row>
    <row r="62" spans="1:26">
      <c r="A62" s="36" t="s">
        <v>81</v>
      </c>
      <c r="B62" s="38">
        <v>12.9</v>
      </c>
      <c r="C62" s="38">
        <v>13.5</v>
      </c>
      <c r="D62" s="38">
        <v>10.6</v>
      </c>
      <c r="E62" s="38">
        <v>10</v>
      </c>
      <c r="F62" s="38">
        <v>10.1</v>
      </c>
      <c r="G62" s="38">
        <v>10.7</v>
      </c>
      <c r="H62" s="38">
        <v>7.3</v>
      </c>
      <c r="I62" s="38">
        <v>7.8</v>
      </c>
      <c r="J62" s="38">
        <v>7.6</v>
      </c>
      <c r="K62" s="38">
        <v>8.8000000000000007</v>
      </c>
      <c r="L62" s="38">
        <v>6.5</v>
      </c>
      <c r="M62" s="38">
        <v>6.7</v>
      </c>
      <c r="N62" s="38">
        <v>6.3</v>
      </c>
      <c r="O62" s="38">
        <v>7.3</v>
      </c>
      <c r="P62" s="38">
        <v>6.8</v>
      </c>
      <c r="Q62" s="38">
        <v>8.1999999999999993</v>
      </c>
      <c r="R62" s="41">
        <v>8</v>
      </c>
      <c r="S62" s="35">
        <v>8.6</v>
      </c>
      <c r="T62" s="35">
        <v>8.4</v>
      </c>
      <c r="U62" s="35">
        <v>6.6</v>
      </c>
      <c r="V62" s="35">
        <v>6.3</v>
      </c>
      <c r="W62" s="84">
        <v>6.6</v>
      </c>
      <c r="X62" s="84">
        <v>6.8</v>
      </c>
      <c r="Y62" s="101">
        <f>Y61/Y2*100</f>
        <v>6.7561234306011198</v>
      </c>
      <c r="Z62" s="84">
        <v>6.9</v>
      </c>
    </row>
    <row r="63" spans="1:26">
      <c r="A63" s="36" t="s">
        <v>61</v>
      </c>
      <c r="B63" s="38">
        <v>29.8</v>
      </c>
      <c r="C63" s="38">
        <v>26.7</v>
      </c>
      <c r="D63" s="38">
        <v>25.3</v>
      </c>
      <c r="E63" s="38">
        <v>24</v>
      </c>
      <c r="F63" s="38">
        <v>22.9</v>
      </c>
      <c r="G63" s="38">
        <v>25.3</v>
      </c>
      <c r="H63" s="38">
        <v>17.899999999999999</v>
      </c>
      <c r="I63" s="38">
        <v>17</v>
      </c>
      <c r="J63" s="38">
        <v>20.6</v>
      </c>
      <c r="K63" s="38">
        <v>19.8</v>
      </c>
      <c r="L63" s="38">
        <v>14.9</v>
      </c>
      <c r="M63" s="38">
        <v>15.6</v>
      </c>
      <c r="N63" s="38">
        <v>16</v>
      </c>
      <c r="O63" s="38">
        <v>14.5</v>
      </c>
      <c r="P63" s="38">
        <v>17.8</v>
      </c>
      <c r="Q63" s="38">
        <v>20.399999999999999</v>
      </c>
      <c r="R63" s="35">
        <v>19.899999999999999</v>
      </c>
      <c r="S63" s="35">
        <v>19.5</v>
      </c>
      <c r="T63" s="35">
        <v>17</v>
      </c>
      <c r="U63" s="35">
        <v>14.5</v>
      </c>
      <c r="V63" s="35">
        <v>17.399999999999999</v>
      </c>
      <c r="W63" s="84">
        <v>17.7</v>
      </c>
      <c r="X63" s="84">
        <v>17.600000000000001</v>
      </c>
      <c r="Y63" s="84">
        <v>19.899999999999999</v>
      </c>
      <c r="Z63" s="84">
        <v>19.2</v>
      </c>
    </row>
    <row r="64" spans="1:26">
      <c r="A64" s="29" t="s">
        <v>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8"/>
      <c r="P64" s="42"/>
      <c r="Q64" s="42"/>
      <c r="R64" s="35"/>
      <c r="T64" s="35"/>
      <c r="Y64" s="84"/>
    </row>
    <row r="65" spans="1:26">
      <c r="A65" s="36" t="s">
        <v>1</v>
      </c>
      <c r="B65" s="42">
        <v>44793</v>
      </c>
      <c r="C65" s="42">
        <v>45192</v>
      </c>
      <c r="D65" s="42">
        <v>37765</v>
      </c>
      <c r="E65" s="42">
        <v>35270</v>
      </c>
      <c r="F65" s="42">
        <v>35237</v>
      </c>
      <c r="G65" s="42">
        <v>38508</v>
      </c>
      <c r="H65" s="42">
        <v>26093</v>
      </c>
      <c r="I65" s="42">
        <v>28396</v>
      </c>
      <c r="J65" s="42">
        <v>26191</v>
      </c>
      <c r="K65" s="42">
        <v>32245</v>
      </c>
      <c r="L65" s="42">
        <v>23339</v>
      </c>
      <c r="M65" s="42">
        <v>25698</v>
      </c>
      <c r="N65" s="42">
        <v>23224</v>
      </c>
      <c r="O65" s="42">
        <v>24841</v>
      </c>
      <c r="P65" s="42">
        <v>22209</v>
      </c>
      <c r="Q65" s="42">
        <v>28948</v>
      </c>
      <c r="R65" s="35">
        <v>25049</v>
      </c>
      <c r="S65" s="35">
        <v>26569</v>
      </c>
      <c r="T65" s="35">
        <v>26954</v>
      </c>
      <c r="U65" s="35">
        <v>23517</v>
      </c>
      <c r="V65" s="35">
        <v>21489</v>
      </c>
      <c r="W65" s="84">
        <v>22908</v>
      </c>
      <c r="X65" s="84">
        <v>22638</v>
      </c>
      <c r="Y65" s="84">
        <v>24227</v>
      </c>
      <c r="Z65" s="84">
        <v>23470</v>
      </c>
    </row>
    <row r="66" spans="1:26">
      <c r="A66" s="36" t="s">
        <v>2</v>
      </c>
      <c r="B66" s="42">
        <v>7883</v>
      </c>
      <c r="C66" s="42">
        <v>8444</v>
      </c>
      <c r="D66" s="42">
        <v>4420</v>
      </c>
      <c r="E66" s="42">
        <v>4253</v>
      </c>
      <c r="F66" s="42">
        <v>4789</v>
      </c>
      <c r="G66" s="42">
        <v>5714</v>
      </c>
      <c r="H66" s="42">
        <v>4186</v>
      </c>
      <c r="I66" s="42">
        <v>3628</v>
      </c>
      <c r="J66" s="42">
        <v>4707</v>
      </c>
      <c r="K66" s="42">
        <v>4798</v>
      </c>
      <c r="L66" s="42">
        <v>3247</v>
      </c>
      <c r="M66" s="42">
        <v>2507</v>
      </c>
      <c r="N66" s="42">
        <v>3393</v>
      </c>
      <c r="O66" s="42">
        <v>5294</v>
      </c>
      <c r="P66" s="42">
        <v>4922</v>
      </c>
      <c r="Q66" s="42">
        <v>4440</v>
      </c>
      <c r="R66" s="35">
        <v>5243</v>
      </c>
      <c r="S66" s="35">
        <v>5413</v>
      </c>
      <c r="T66" s="35">
        <v>5246</v>
      </c>
      <c r="U66" s="35">
        <v>3660</v>
      </c>
      <c r="V66" s="35">
        <v>3078</v>
      </c>
      <c r="W66" s="84">
        <v>2829</v>
      </c>
      <c r="X66" s="84">
        <v>2913</v>
      </c>
      <c r="Y66" s="84">
        <v>2409</v>
      </c>
      <c r="Z66" s="84">
        <v>3978</v>
      </c>
    </row>
    <row r="67" spans="1:26">
      <c r="A67" s="36" t="s">
        <v>19</v>
      </c>
      <c r="B67" s="42">
        <v>2841</v>
      </c>
      <c r="C67" s="42">
        <v>3703</v>
      </c>
      <c r="D67" s="42">
        <v>3042</v>
      </c>
      <c r="E67" s="42">
        <v>3197</v>
      </c>
      <c r="F67" s="42">
        <v>3355</v>
      </c>
      <c r="G67" s="42">
        <v>2246</v>
      </c>
      <c r="H67" s="42">
        <v>1609</v>
      </c>
      <c r="I67" s="42">
        <v>2704</v>
      </c>
      <c r="J67" s="42">
        <v>2485</v>
      </c>
      <c r="K67" s="42">
        <v>2209</v>
      </c>
      <c r="L67" s="42">
        <v>2403</v>
      </c>
      <c r="M67" s="42">
        <v>1883</v>
      </c>
      <c r="N67" s="42">
        <v>1864</v>
      </c>
      <c r="O67" s="42">
        <v>2669</v>
      </c>
      <c r="P67" s="42">
        <v>3320</v>
      </c>
      <c r="Q67" s="42">
        <v>3845</v>
      </c>
      <c r="R67" s="35">
        <v>6385</v>
      </c>
      <c r="S67" s="35">
        <v>6988</v>
      </c>
      <c r="T67" s="35">
        <v>7024</v>
      </c>
      <c r="U67" s="35">
        <v>4178</v>
      </c>
      <c r="V67" s="35">
        <v>5033</v>
      </c>
      <c r="W67" s="84">
        <v>5568</v>
      </c>
      <c r="X67" s="84">
        <v>7352</v>
      </c>
      <c r="Y67" s="84">
        <v>6232</v>
      </c>
      <c r="Z67" s="84">
        <v>6474</v>
      </c>
    </row>
    <row r="68" spans="1:26">
      <c r="A68" s="29" t="s">
        <v>53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35"/>
      <c r="U68" s="35"/>
      <c r="Y68" s="84"/>
    </row>
    <row r="69" spans="1:26">
      <c r="A69" s="36" t="s">
        <v>1</v>
      </c>
      <c r="B69" s="38">
        <v>-3.6833956908785979</v>
      </c>
      <c r="C69" s="38">
        <v>1.1050833835643914</v>
      </c>
      <c r="D69" s="38">
        <v>-17.075163398692808</v>
      </c>
      <c r="E69" s="38">
        <v>-6.6142990280921339</v>
      </c>
      <c r="F69" s="38">
        <v>-0.33931168201648632</v>
      </c>
      <c r="G69" s="38">
        <v>1.4</v>
      </c>
      <c r="H69" s="38">
        <v>-28.5</v>
      </c>
      <c r="I69" s="38">
        <v>8.8000000000000007</v>
      </c>
      <c r="J69" s="38">
        <v>4.7</v>
      </c>
      <c r="K69" s="38">
        <v>8.1999999999999993</v>
      </c>
      <c r="L69" s="38">
        <v>-28</v>
      </c>
      <c r="M69" s="38">
        <v>10.1</v>
      </c>
      <c r="N69" s="38">
        <v>-9.6</v>
      </c>
      <c r="O69" s="38">
        <v>6.9</v>
      </c>
      <c r="P69" s="38">
        <v>-10.6</v>
      </c>
      <c r="Q69" s="38">
        <v>23.2</v>
      </c>
      <c r="R69" s="41">
        <v>-13.4</v>
      </c>
      <c r="S69" s="35">
        <v>6.1</v>
      </c>
      <c r="T69" s="35">
        <v>1.4</v>
      </c>
      <c r="U69" s="35">
        <v>-12.8</v>
      </c>
      <c r="V69" s="41">
        <f t="shared" ref="V69:Z71" si="28">(V65/U65)*100-100</f>
        <v>-8.6235489220563863</v>
      </c>
      <c r="W69" s="41">
        <f t="shared" si="28"/>
        <v>6.6033784727069502</v>
      </c>
      <c r="X69" s="101">
        <f t="shared" si="28"/>
        <v>-1.1786275536930333</v>
      </c>
      <c r="Y69" s="101">
        <f t="shared" si="28"/>
        <v>7.0191713048855888</v>
      </c>
      <c r="Z69" s="101">
        <f t="shared" si="28"/>
        <v>-3.1246130350435379</v>
      </c>
    </row>
    <row r="70" spans="1:26">
      <c r="A70" s="36" t="s">
        <v>2</v>
      </c>
      <c r="B70" s="38">
        <v>26.879124416545963</v>
      </c>
      <c r="C70" s="38">
        <v>7.1546365596854002</v>
      </c>
      <c r="D70" s="38">
        <v>-41.588729726530126</v>
      </c>
      <c r="E70" s="38">
        <v>-13.37657073368463</v>
      </c>
      <c r="F70" s="38">
        <v>13.102480112306964</v>
      </c>
      <c r="G70" s="38">
        <v>18.2</v>
      </c>
      <c r="H70" s="38">
        <v>-26.7</v>
      </c>
      <c r="I70" s="38">
        <v>-13.3</v>
      </c>
      <c r="J70" s="38">
        <v>25.6</v>
      </c>
      <c r="K70" s="38">
        <v>5.2</v>
      </c>
      <c r="L70" s="38">
        <v>-32.299999999999997</v>
      </c>
      <c r="M70" s="38">
        <v>-22.7</v>
      </c>
      <c r="N70" s="38">
        <v>35.299999999999997</v>
      </c>
      <c r="O70" s="38">
        <v>65.900000000000006</v>
      </c>
      <c r="P70" s="38">
        <v>-12.6</v>
      </c>
      <c r="Q70" s="38">
        <v>9.8000000000000007</v>
      </c>
      <c r="R70" s="41">
        <v>10.6</v>
      </c>
      <c r="S70" s="35">
        <v>10.3</v>
      </c>
      <c r="T70" s="35">
        <v>-3.1</v>
      </c>
      <c r="U70" s="35">
        <v>-30.2</v>
      </c>
      <c r="V70" s="41">
        <f t="shared" si="28"/>
        <v>-15.901639344262293</v>
      </c>
      <c r="W70" s="41">
        <f t="shared" si="28"/>
        <v>-8.089668615984408</v>
      </c>
      <c r="X70" s="101">
        <f t="shared" si="28"/>
        <v>2.9692470837752012</v>
      </c>
      <c r="Y70" s="101">
        <f t="shared" si="28"/>
        <v>-17.3017507723996</v>
      </c>
      <c r="Z70" s="101">
        <f t="shared" si="28"/>
        <v>65.130759651307585</v>
      </c>
    </row>
    <row r="71" spans="1:26">
      <c r="A71" s="36" t="s">
        <v>19</v>
      </c>
      <c r="B71" s="38">
        <v>-0.45550105115627559</v>
      </c>
      <c r="C71" s="38">
        <v>29.707849348820844</v>
      </c>
      <c r="D71" s="38">
        <v>-18.154681139755766</v>
      </c>
      <c r="E71" s="38">
        <v>5.4376657824933545</v>
      </c>
      <c r="F71" s="38">
        <v>4.6226415094339615</v>
      </c>
      <c r="G71" s="38">
        <v>-32.4</v>
      </c>
      <c r="H71" s="38">
        <v>-28.3</v>
      </c>
      <c r="I71" s="38">
        <v>68</v>
      </c>
      <c r="J71" s="38">
        <v>-16.399999999999999</v>
      </c>
      <c r="K71" s="38">
        <v>-2.2999999999999998</v>
      </c>
      <c r="L71" s="38">
        <v>8.8000000000000007</v>
      </c>
      <c r="M71" s="38">
        <v>-21.6</v>
      </c>
      <c r="N71" s="38">
        <v>-1</v>
      </c>
      <c r="O71" s="38">
        <v>25.1</v>
      </c>
      <c r="P71" s="38">
        <v>42.3</v>
      </c>
      <c r="Q71" s="38">
        <v>15.8</v>
      </c>
      <c r="R71" s="41">
        <v>74.8</v>
      </c>
      <c r="S71" s="41">
        <v>4</v>
      </c>
      <c r="T71" s="35">
        <v>0.5</v>
      </c>
      <c r="U71" s="35">
        <v>-41</v>
      </c>
      <c r="V71" s="41">
        <f t="shared" si="28"/>
        <v>20.464337003350892</v>
      </c>
      <c r="W71" s="41">
        <f t="shared" si="28"/>
        <v>10.629843035962637</v>
      </c>
      <c r="X71" s="101">
        <f t="shared" si="28"/>
        <v>32.040229885057471</v>
      </c>
      <c r="Y71" s="101">
        <f t="shared" si="28"/>
        <v>-15.233949945593039</v>
      </c>
      <c r="Z71" s="101">
        <f t="shared" si="28"/>
        <v>3.8831835686777794</v>
      </c>
    </row>
    <row r="72" spans="1:26">
      <c r="A72" s="29" t="s">
        <v>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Y72" s="84"/>
    </row>
    <row r="73" spans="1:26">
      <c r="A73" s="36" t="s">
        <v>20</v>
      </c>
      <c r="B73" s="42">
        <v>22001</v>
      </c>
      <c r="C73" s="42">
        <v>27867</v>
      </c>
      <c r="D73" s="42">
        <v>16158</v>
      </c>
      <c r="E73" s="42">
        <v>17479</v>
      </c>
      <c r="F73" s="42">
        <v>23231</v>
      </c>
      <c r="G73" s="42">
        <v>26288</v>
      </c>
      <c r="H73" s="42">
        <v>14273</v>
      </c>
      <c r="I73" s="42">
        <v>18927</v>
      </c>
      <c r="J73" s="42">
        <v>17920</v>
      </c>
      <c r="K73" s="42">
        <v>24898</v>
      </c>
      <c r="L73" s="42">
        <v>14729</v>
      </c>
      <c r="M73" s="42">
        <v>17382</v>
      </c>
      <c r="N73" s="42">
        <v>14354</v>
      </c>
      <c r="O73" s="42">
        <v>18996</v>
      </c>
      <c r="P73" s="42">
        <v>17548</v>
      </c>
      <c r="Q73" s="42">
        <v>19855</v>
      </c>
      <c r="R73" s="35">
        <v>16531</v>
      </c>
      <c r="S73" s="35">
        <v>16501</v>
      </c>
      <c r="T73" s="35">
        <v>15903</v>
      </c>
      <c r="U73" s="35">
        <v>13424</v>
      </c>
      <c r="V73" s="30">
        <v>14112</v>
      </c>
      <c r="W73" s="84">
        <v>15883</v>
      </c>
      <c r="X73" s="84">
        <v>16212</v>
      </c>
      <c r="Y73" s="84">
        <v>18476</v>
      </c>
      <c r="Z73" s="36">
        <v>18305</v>
      </c>
    </row>
    <row r="74" spans="1:26">
      <c r="A74" s="36" t="s">
        <v>62</v>
      </c>
      <c r="B74" s="42">
        <v>8864</v>
      </c>
      <c r="C74" s="42">
        <v>7016</v>
      </c>
      <c r="D74" s="42">
        <v>8143</v>
      </c>
      <c r="E74" s="42">
        <v>6649</v>
      </c>
      <c r="F74" s="42">
        <v>5552</v>
      </c>
      <c r="G74" s="42">
        <v>6327</v>
      </c>
      <c r="H74" s="42">
        <v>6860</v>
      </c>
      <c r="I74" s="42">
        <v>4665</v>
      </c>
      <c r="J74" s="42">
        <v>4752</v>
      </c>
      <c r="K74" s="42">
        <v>4596</v>
      </c>
      <c r="L74" s="42">
        <v>5080</v>
      </c>
      <c r="M74" s="42">
        <v>3414</v>
      </c>
      <c r="N74" s="42">
        <v>5461</v>
      </c>
      <c r="O74" s="42">
        <v>4573</v>
      </c>
      <c r="P74" s="42">
        <v>4643</v>
      </c>
      <c r="Q74" s="42">
        <v>7299</v>
      </c>
      <c r="R74" s="35">
        <v>9239</v>
      </c>
      <c r="S74" s="35">
        <v>9866</v>
      </c>
      <c r="T74" s="35">
        <v>9395</v>
      </c>
      <c r="U74" s="35">
        <v>7612</v>
      </c>
      <c r="V74" s="35">
        <v>4792</v>
      </c>
      <c r="W74" s="84">
        <v>4681</v>
      </c>
      <c r="X74" s="84">
        <v>4389</v>
      </c>
      <c r="Y74" s="84">
        <v>4887</v>
      </c>
      <c r="Z74" s="36">
        <v>4605</v>
      </c>
    </row>
    <row r="75" spans="1:26">
      <c r="A75" s="36" t="s">
        <v>21</v>
      </c>
      <c r="B75" s="42">
        <v>24652</v>
      </c>
      <c r="C75" s="42">
        <v>22455</v>
      </c>
      <c r="D75" s="42">
        <v>20926</v>
      </c>
      <c r="E75" s="42">
        <v>18592</v>
      </c>
      <c r="F75" s="42">
        <v>14599</v>
      </c>
      <c r="G75" s="42">
        <v>13852</v>
      </c>
      <c r="H75" s="42">
        <v>10756</v>
      </c>
      <c r="I75" s="42">
        <v>11135</v>
      </c>
      <c r="J75" s="42">
        <v>10711</v>
      </c>
      <c r="K75" s="42">
        <v>9760</v>
      </c>
      <c r="L75" s="42">
        <v>9181</v>
      </c>
      <c r="M75" s="42">
        <v>9292</v>
      </c>
      <c r="N75" s="42">
        <v>8666</v>
      </c>
      <c r="O75" s="42">
        <v>9233</v>
      </c>
      <c r="P75" s="42">
        <v>8260</v>
      </c>
      <c r="Q75" s="42">
        <v>10079</v>
      </c>
      <c r="R75" s="35">
        <v>10908</v>
      </c>
      <c r="S75" s="35">
        <v>12602</v>
      </c>
      <c r="T75" s="35">
        <v>13924</v>
      </c>
      <c r="U75" s="35">
        <v>10319</v>
      </c>
      <c r="V75" s="35">
        <v>10696</v>
      </c>
      <c r="W75" s="84">
        <v>10740</v>
      </c>
      <c r="X75" s="84">
        <v>12300</v>
      </c>
      <c r="Y75" s="84">
        <v>9505</v>
      </c>
      <c r="Z75" s="36">
        <v>11011</v>
      </c>
    </row>
    <row r="76" spans="1:26">
      <c r="A76" s="36" t="s">
        <v>22</v>
      </c>
      <c r="B76" s="38">
        <f t="shared" ref="B76:Z76" si="29">(B75/B2)*100</f>
        <v>5.8279373139762214</v>
      </c>
      <c r="C76" s="38">
        <f t="shared" si="29"/>
        <v>5.2985023560697408</v>
      </c>
      <c r="D76" s="38">
        <f t="shared" si="29"/>
        <v>4.9129446677435107</v>
      </c>
      <c r="E76" s="38">
        <f t="shared" si="29"/>
        <v>4.3325068511027016</v>
      </c>
      <c r="F76" s="38">
        <f t="shared" si="29"/>
        <v>3.4086637356376857</v>
      </c>
      <c r="G76" s="38">
        <f t="shared" si="29"/>
        <v>3.202285893944508</v>
      </c>
      <c r="H76" s="38">
        <f t="shared" si="29"/>
        <v>2.4772507951569702</v>
      </c>
      <c r="I76" s="38">
        <f t="shared" si="29"/>
        <v>2.5166344224058439</v>
      </c>
      <c r="J76" s="38">
        <f t="shared" si="29"/>
        <v>2.4300931335292049</v>
      </c>
      <c r="K76" s="38">
        <f t="shared" si="29"/>
        <v>2.1767785016359293</v>
      </c>
      <c r="L76" s="38">
        <f t="shared" si="29"/>
        <v>2.0522438104094207</v>
      </c>
      <c r="M76" s="38">
        <f t="shared" si="29"/>
        <v>2.0777896539849645</v>
      </c>
      <c r="N76" s="38">
        <f t="shared" si="29"/>
        <v>1.9267025950233891</v>
      </c>
      <c r="O76" s="38">
        <f t="shared" si="29"/>
        <v>2.0524117449612214</v>
      </c>
      <c r="P76" s="38">
        <f t="shared" si="29"/>
        <v>1.8418341635709286</v>
      </c>
      <c r="Q76" s="38">
        <f t="shared" si="29"/>
        <v>2.229107781861932</v>
      </c>
      <c r="R76" s="41">
        <f t="shared" si="29"/>
        <v>2.3915755501522686</v>
      </c>
      <c r="S76" s="41">
        <f t="shared" si="29"/>
        <v>2.7779859711928894</v>
      </c>
      <c r="T76" s="41">
        <f t="shared" si="29"/>
        <v>2.9846203311719628</v>
      </c>
      <c r="U76" s="41">
        <f t="shared" si="29"/>
        <v>2.1847753824786054</v>
      </c>
      <c r="V76" s="41">
        <f t="shared" si="29"/>
        <v>2.2587464126351269</v>
      </c>
      <c r="W76" s="41">
        <f>(W75/W2)*100</f>
        <v>2.2628104780345151</v>
      </c>
      <c r="X76" s="101">
        <f t="shared" si="29"/>
        <v>2.5498305295562673</v>
      </c>
      <c r="Y76" s="101">
        <f t="shared" si="29"/>
        <v>1.9537834126768787</v>
      </c>
      <c r="Z76" s="101">
        <f t="shared" si="29"/>
        <v>2.2487491065046461</v>
      </c>
    </row>
    <row r="77" spans="1:26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41"/>
      <c r="S77" s="41">
        <f>AVERAGE(S76:T76)</f>
        <v>2.8813031511824261</v>
      </c>
      <c r="W77" s="101">
        <f>AVERAGE(W76:X76)</f>
        <v>2.4063205037953912</v>
      </c>
      <c r="Y77" s="84"/>
    </row>
    <row r="78" spans="1:26">
      <c r="A78" s="36" t="s">
        <v>114</v>
      </c>
      <c r="B78" s="42">
        <v>27720</v>
      </c>
      <c r="C78" s="42">
        <v>27519</v>
      </c>
      <c r="D78" s="42">
        <v>22801</v>
      </c>
      <c r="E78" s="42">
        <v>21718</v>
      </c>
      <c r="F78" s="42">
        <v>20311</v>
      </c>
      <c r="G78" s="42">
        <v>23378</v>
      </c>
      <c r="H78" s="42">
        <v>15459</v>
      </c>
      <c r="I78" s="42">
        <v>18278</v>
      </c>
      <c r="J78" s="42">
        <v>15965</v>
      </c>
      <c r="K78" s="42">
        <v>21107</v>
      </c>
      <c r="L78" s="42">
        <v>14095</v>
      </c>
      <c r="M78" s="42">
        <v>17635</v>
      </c>
      <c r="N78" s="42">
        <v>14893</v>
      </c>
      <c r="O78" s="42">
        <v>15939</v>
      </c>
      <c r="P78" s="42">
        <v>13830</v>
      </c>
      <c r="Q78" s="42">
        <v>18186</v>
      </c>
      <c r="R78" s="30">
        <v>16429</v>
      </c>
      <c r="S78" s="30">
        <v>17613</v>
      </c>
      <c r="T78" s="50">
        <v>20805</v>
      </c>
      <c r="U78" s="50">
        <v>16222</v>
      </c>
      <c r="V78" s="50">
        <v>14968</v>
      </c>
      <c r="W78" s="87">
        <v>15997</v>
      </c>
      <c r="X78" s="87">
        <v>17815</v>
      </c>
      <c r="Y78" s="87">
        <v>18801</v>
      </c>
      <c r="Z78" s="36">
        <v>18631</v>
      </c>
    </row>
    <row r="79" spans="1:26">
      <c r="A79" s="36" t="s">
        <v>113</v>
      </c>
      <c r="B79" s="38"/>
      <c r="C79" s="38"/>
      <c r="D79" s="38"/>
      <c r="E79" s="38"/>
      <c r="F79" s="38"/>
      <c r="G79" s="38"/>
      <c r="H79" s="38"/>
      <c r="I79" s="38"/>
      <c r="J79" s="38"/>
      <c r="K79" s="42"/>
      <c r="L79" s="38">
        <f>(L78-K78)/K78*100</f>
        <v>-33.221206234898375</v>
      </c>
      <c r="M79" s="38">
        <f t="shared" ref="M79:Z79" si="30">(M78-L78)/L78*100</f>
        <v>25.115289109613336</v>
      </c>
      <c r="N79" s="38">
        <f t="shared" si="30"/>
        <v>-15.548624893677346</v>
      </c>
      <c r="O79" s="38">
        <f t="shared" si="30"/>
        <v>7.0234338279728732</v>
      </c>
      <c r="P79" s="38">
        <f t="shared" si="30"/>
        <v>-13.231695840391492</v>
      </c>
      <c r="Q79" s="38">
        <f t="shared" si="30"/>
        <v>31.496746203904557</v>
      </c>
      <c r="R79" s="38">
        <f t="shared" si="30"/>
        <v>-9.661277906081601</v>
      </c>
      <c r="S79" s="38">
        <f t="shared" si="30"/>
        <v>7.2067685190821118</v>
      </c>
      <c r="T79" s="38">
        <f t="shared" si="30"/>
        <v>18.122977346278319</v>
      </c>
      <c r="U79" s="38">
        <f t="shared" si="30"/>
        <v>-22.028358567652006</v>
      </c>
      <c r="V79" s="38">
        <f t="shared" si="30"/>
        <v>-7.7302428800394525</v>
      </c>
      <c r="W79" s="38">
        <f t="shared" si="30"/>
        <v>6.874665954035275</v>
      </c>
      <c r="X79" s="38">
        <f t="shared" si="30"/>
        <v>11.364630868287803</v>
      </c>
      <c r="Y79" s="66">
        <f t="shared" si="30"/>
        <v>5.5346618018523719</v>
      </c>
      <c r="Z79" s="66">
        <f t="shared" si="30"/>
        <v>-0.90420722302005219</v>
      </c>
    </row>
    <row r="80" spans="1:26">
      <c r="B80" s="38"/>
      <c r="C80" s="38"/>
      <c r="D80" s="38"/>
      <c r="E80" s="38"/>
      <c r="F80" s="38"/>
      <c r="G80" s="38"/>
      <c r="H80" s="38"/>
      <c r="I80" s="38"/>
      <c r="J80" s="38"/>
      <c r="K80" s="42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87"/>
      <c r="Y80" s="84"/>
    </row>
    <row r="81" spans="1:26">
      <c r="A81" s="78" t="s">
        <v>112</v>
      </c>
      <c r="B81" s="30">
        <v>253888</v>
      </c>
      <c r="C81" s="42">
        <v>264820</v>
      </c>
      <c r="D81" s="30">
        <v>266888</v>
      </c>
      <c r="E81" s="30">
        <v>263843</v>
      </c>
      <c r="F81" s="30">
        <v>267151</v>
      </c>
      <c r="G81" s="35">
        <v>265602</v>
      </c>
      <c r="H81" s="30">
        <v>266608</v>
      </c>
      <c r="I81" s="30">
        <v>258388</v>
      </c>
      <c r="J81" s="30">
        <v>264056</v>
      </c>
      <c r="K81" s="30">
        <v>261611</v>
      </c>
      <c r="L81" s="30">
        <v>265133</v>
      </c>
      <c r="M81" s="30">
        <v>263152</v>
      </c>
      <c r="N81" s="30">
        <v>264774</v>
      </c>
      <c r="O81" s="30">
        <v>269845</v>
      </c>
      <c r="P81" s="30">
        <v>272337</v>
      </c>
      <c r="Q81" s="30">
        <v>266533</v>
      </c>
      <c r="R81" s="35">
        <v>266216</v>
      </c>
      <c r="S81" s="35">
        <v>275933</v>
      </c>
      <c r="T81" s="35">
        <v>263559</v>
      </c>
      <c r="U81" s="35">
        <v>258846</v>
      </c>
      <c r="V81" s="35">
        <v>260805</v>
      </c>
      <c r="W81" s="84">
        <v>263193</v>
      </c>
      <c r="X81" s="84">
        <v>258764</v>
      </c>
      <c r="Y81" s="84">
        <v>256998</v>
      </c>
      <c r="Z81" s="36">
        <v>257912</v>
      </c>
    </row>
    <row r="82" spans="1:26">
      <c r="A82" s="36" t="s">
        <v>25</v>
      </c>
      <c r="B82" s="41" t="e">
        <f>(B81/#REF!)*100-100</f>
        <v>#REF!</v>
      </c>
      <c r="C82" s="41">
        <f>(C81/B81)*100-100</f>
        <v>4.3058356440635208</v>
      </c>
      <c r="D82" s="41">
        <f t="shared" ref="D82:J82" si="31">(D81/C81)*100-100</f>
        <v>0.78090778642096836</v>
      </c>
      <c r="E82" s="41">
        <f t="shared" si="31"/>
        <v>-1.1409280297353206</v>
      </c>
      <c r="F82" s="41">
        <f t="shared" si="31"/>
        <v>1.2537759197704759</v>
      </c>
      <c r="G82" s="41">
        <f t="shared" si="31"/>
        <v>-0.57982189847689369</v>
      </c>
      <c r="H82" s="41">
        <f t="shared" si="31"/>
        <v>0.37876220811590144</v>
      </c>
      <c r="I82" s="41">
        <f t="shared" si="31"/>
        <v>-3.0831782992258354</v>
      </c>
      <c r="J82" s="41">
        <f t="shared" si="31"/>
        <v>2.1936003219963851</v>
      </c>
      <c r="K82" s="41">
        <f>(K81/J81)*100-100</f>
        <v>-0.92593995213137248</v>
      </c>
      <c r="L82" s="41">
        <f t="shared" ref="L82" si="32">(L81/K81)*100-100</f>
        <v>1.3462736658626824</v>
      </c>
      <c r="M82" s="41">
        <f t="shared" ref="M82" si="33">(M81/L81)*100-100</f>
        <v>-0.7471721739655095</v>
      </c>
      <c r="N82" s="41">
        <f t="shared" ref="N82" si="34">(N81/M81)*100-100</f>
        <v>0.61637380677326803</v>
      </c>
      <c r="O82" s="41">
        <f t="shared" ref="O82" si="35">(O81/N81)*100-100</f>
        <v>1.9152182616117841</v>
      </c>
      <c r="P82" s="41">
        <f t="shared" ref="P82" si="36">(P81/O81)*100-100</f>
        <v>0.92349311641868326</v>
      </c>
      <c r="Q82" s="41">
        <f t="shared" ref="Q82:T82" si="37">(Q81/P81)*100-100</f>
        <v>-2.1311830562868721</v>
      </c>
      <c r="R82" s="41">
        <f t="shared" si="37"/>
        <v>-0.11893461597625787</v>
      </c>
      <c r="S82" s="41">
        <f t="shared" si="37"/>
        <v>3.6500435736394508</v>
      </c>
      <c r="T82" s="41">
        <f t="shared" si="37"/>
        <v>-4.4844219430079022</v>
      </c>
      <c r="U82" s="41">
        <f t="shared" ref="U82:Z82" si="38">(U81/T81)*100-100</f>
        <v>-1.7882144036060197</v>
      </c>
      <c r="V82" s="41">
        <f t="shared" si="38"/>
        <v>0.75682065784288</v>
      </c>
      <c r="W82" s="41">
        <f t="shared" si="38"/>
        <v>0.91562661758786135</v>
      </c>
      <c r="X82" s="101">
        <f t="shared" si="38"/>
        <v>-1.6827955150782827</v>
      </c>
      <c r="Y82" s="101">
        <f t="shared" si="38"/>
        <v>-0.68247515110293477</v>
      </c>
      <c r="Z82" s="101">
        <f t="shared" si="38"/>
        <v>0.3556447910100502</v>
      </c>
    </row>
    <row r="84" spans="1:26">
      <c r="A84" s="94" t="s">
        <v>86</v>
      </c>
      <c r="B84" s="96"/>
      <c r="C84" s="125"/>
      <c r="D84" s="96"/>
      <c r="E84" s="96"/>
      <c r="F84" s="96"/>
      <c r="G84" s="96"/>
      <c r="H84" s="96"/>
      <c r="I84" s="96"/>
      <c r="J84" s="98"/>
      <c r="K84" s="96"/>
      <c r="L84" s="96"/>
      <c r="M84" s="98"/>
      <c r="N84" s="96"/>
      <c r="O84" s="96"/>
      <c r="P84" s="98"/>
      <c r="Q84" s="96"/>
      <c r="R84" s="96"/>
      <c r="S84" s="96"/>
      <c r="T84" s="96"/>
      <c r="U84" s="96"/>
      <c r="V84" s="96"/>
      <c r="W84" s="97"/>
      <c r="X84" s="99"/>
      <c r="Y84" s="96"/>
      <c r="Z84" s="96"/>
    </row>
    <row r="85" spans="1:26">
      <c r="A85" s="95" t="s">
        <v>115</v>
      </c>
      <c r="B85" s="96"/>
      <c r="C85" s="125"/>
      <c r="D85" s="96"/>
      <c r="E85" s="96"/>
      <c r="F85" s="96"/>
      <c r="G85" s="96"/>
      <c r="H85" s="96"/>
      <c r="I85" s="96"/>
      <c r="J85" s="98"/>
      <c r="K85" s="96"/>
      <c r="L85" s="96"/>
      <c r="M85" s="98"/>
      <c r="N85" s="96"/>
      <c r="O85" s="96"/>
      <c r="P85" s="98"/>
      <c r="Q85" s="96"/>
      <c r="R85" s="96"/>
      <c r="S85" s="98">
        <v>15.5</v>
      </c>
      <c r="T85" s="98">
        <v>14.3</v>
      </c>
      <c r="U85" s="98">
        <v>16.899999999999999</v>
      </c>
      <c r="V85" s="98">
        <v>14.9</v>
      </c>
      <c r="W85" s="99">
        <v>13.7</v>
      </c>
      <c r="X85" s="99">
        <v>13.4</v>
      </c>
      <c r="Y85" s="96">
        <v>16.2</v>
      </c>
      <c r="Z85" s="96">
        <v>15.6</v>
      </c>
    </row>
    <row r="86" spans="1:26">
      <c r="A86" s="95" t="s">
        <v>103</v>
      </c>
      <c r="B86" s="96"/>
      <c r="C86" s="125"/>
      <c r="D86" s="96"/>
      <c r="E86" s="96"/>
      <c r="F86" s="96"/>
      <c r="G86" s="96"/>
      <c r="H86" s="96"/>
      <c r="I86" s="96"/>
      <c r="J86" s="98"/>
      <c r="K86" s="96"/>
      <c r="L86" s="96"/>
      <c r="M86" s="98"/>
      <c r="N86" s="96"/>
      <c r="O86" s="96"/>
      <c r="P86" s="98"/>
      <c r="Q86" s="96"/>
      <c r="R86" s="96"/>
      <c r="S86" s="98">
        <v>25712</v>
      </c>
      <c r="T86" s="98">
        <v>23762</v>
      </c>
      <c r="U86" s="98">
        <v>27956</v>
      </c>
      <c r="V86" s="98">
        <v>24883</v>
      </c>
      <c r="W86" s="99">
        <v>22963</v>
      </c>
      <c r="X86" s="99">
        <v>22565</v>
      </c>
      <c r="Y86" s="96">
        <v>27337</v>
      </c>
      <c r="Z86" s="96">
        <v>26585</v>
      </c>
    </row>
    <row r="87" spans="1:26">
      <c r="A87" s="95" t="s">
        <v>121</v>
      </c>
      <c r="B87" s="96"/>
      <c r="C87" s="125"/>
      <c r="D87" s="96"/>
      <c r="E87" s="96"/>
      <c r="F87" s="96"/>
      <c r="G87" s="96"/>
      <c r="H87" s="96"/>
      <c r="I87" s="96"/>
      <c r="J87" s="98"/>
      <c r="K87" s="96"/>
      <c r="L87" s="96"/>
      <c r="M87" s="98"/>
      <c r="N87" s="96"/>
      <c r="O87" s="96"/>
      <c r="P87" s="98"/>
      <c r="Q87" s="96"/>
      <c r="R87" s="96"/>
      <c r="S87" s="98"/>
      <c r="T87" s="98"/>
      <c r="U87" s="98"/>
      <c r="V87" s="98"/>
      <c r="W87" s="99"/>
      <c r="X87" s="99">
        <f>X86-T86</f>
        <v>-1197</v>
      </c>
      <c r="Y87" s="96"/>
      <c r="Z87" s="96"/>
    </row>
    <row r="88" spans="1:26">
      <c r="A88" s="94" t="s">
        <v>87</v>
      </c>
      <c r="B88" s="96"/>
      <c r="C88" s="125"/>
      <c r="D88" s="96"/>
      <c r="E88" s="96"/>
      <c r="F88" s="96"/>
      <c r="G88" s="96"/>
      <c r="H88" s="96"/>
      <c r="I88" s="96"/>
      <c r="J88" s="98"/>
      <c r="K88" s="96"/>
      <c r="L88" s="96"/>
      <c r="M88" s="98"/>
      <c r="N88" s="96"/>
      <c r="O88" s="96"/>
      <c r="P88" s="98"/>
      <c r="Q88" s="96"/>
      <c r="R88" s="96"/>
      <c r="S88" s="98"/>
      <c r="T88" s="98"/>
      <c r="U88" s="98"/>
      <c r="V88" s="98"/>
      <c r="W88" s="99"/>
      <c r="X88" s="99"/>
      <c r="Y88" s="96"/>
      <c r="Z88" s="96"/>
    </row>
    <row r="89" spans="1:26">
      <c r="A89" s="96" t="s">
        <v>88</v>
      </c>
      <c r="B89" s="96"/>
      <c r="C89" s="125"/>
      <c r="D89" s="96"/>
      <c r="E89" s="96"/>
      <c r="F89" s="96"/>
      <c r="G89" s="96"/>
      <c r="H89" s="96"/>
      <c r="I89" s="96"/>
      <c r="J89" s="98"/>
      <c r="K89" s="96"/>
      <c r="L89" s="96"/>
      <c r="M89" s="98"/>
      <c r="N89" s="96"/>
      <c r="O89" s="96"/>
      <c r="P89" s="98"/>
      <c r="Q89" s="96"/>
      <c r="R89" s="96"/>
      <c r="S89" s="98">
        <v>3.5</v>
      </c>
      <c r="T89" s="98">
        <v>3.4</v>
      </c>
      <c r="U89" s="100">
        <v>3</v>
      </c>
      <c r="V89" s="98">
        <v>3.1</v>
      </c>
      <c r="W89" s="99">
        <v>3.1</v>
      </c>
      <c r="X89" s="99">
        <v>2.8</v>
      </c>
      <c r="Y89" s="96">
        <v>2.5</v>
      </c>
      <c r="Z89" s="96">
        <v>2.7</v>
      </c>
    </row>
    <row r="90" spans="1:26">
      <c r="A90" s="96" t="s">
        <v>89</v>
      </c>
      <c r="B90" s="96"/>
      <c r="C90" s="125"/>
      <c r="D90" s="96"/>
      <c r="E90" s="96"/>
      <c r="F90" s="96"/>
      <c r="G90" s="96"/>
      <c r="H90" s="96"/>
      <c r="I90" s="96"/>
      <c r="J90" s="98"/>
      <c r="K90" s="96"/>
      <c r="L90" s="96"/>
      <c r="M90" s="98"/>
      <c r="N90" s="96"/>
      <c r="O90" s="96"/>
      <c r="P90" s="98"/>
      <c r="Q90" s="96"/>
      <c r="R90" s="96"/>
      <c r="S90" s="98">
        <v>23607</v>
      </c>
      <c r="T90" s="98">
        <v>22899</v>
      </c>
      <c r="U90" s="98">
        <v>20465</v>
      </c>
      <c r="V90" s="98">
        <v>20883</v>
      </c>
      <c r="W90" s="99">
        <v>20900</v>
      </c>
      <c r="X90" s="99">
        <v>19153</v>
      </c>
      <c r="Y90" s="96">
        <v>17186</v>
      </c>
      <c r="Z90" s="96">
        <v>18363</v>
      </c>
    </row>
    <row r="91" spans="1:26">
      <c r="A91" s="96"/>
      <c r="B91" s="96"/>
      <c r="C91" s="125"/>
      <c r="D91" s="96"/>
      <c r="E91" s="96"/>
      <c r="F91" s="96"/>
      <c r="G91" s="96"/>
      <c r="H91" s="96"/>
      <c r="I91" s="96"/>
      <c r="J91" s="98"/>
      <c r="K91" s="96"/>
      <c r="L91" s="96"/>
      <c r="M91" s="98"/>
      <c r="N91" s="96"/>
      <c r="O91" s="96"/>
      <c r="P91" s="98"/>
      <c r="Q91" s="96"/>
      <c r="R91" s="96"/>
      <c r="S91" s="98"/>
      <c r="T91" s="98"/>
      <c r="U91" s="98"/>
      <c r="V91" s="98"/>
      <c r="W91" s="99"/>
      <c r="X91" s="99"/>
      <c r="Y91" s="96"/>
      <c r="Z91" s="96"/>
    </row>
    <row r="92" spans="1:26">
      <c r="A92" s="96" t="s">
        <v>90</v>
      </c>
      <c r="B92" s="96"/>
      <c r="C92" s="125"/>
      <c r="D92" s="96"/>
      <c r="E92" s="96"/>
      <c r="F92" s="96"/>
      <c r="G92" s="96"/>
      <c r="H92" s="96"/>
      <c r="I92" s="96"/>
      <c r="J92" s="98"/>
      <c r="K92" s="96"/>
      <c r="L92" s="96"/>
      <c r="M92" s="98"/>
      <c r="N92" s="96"/>
      <c r="O92" s="96"/>
      <c r="P92" s="98"/>
      <c r="Q92" s="96"/>
      <c r="R92" s="96"/>
      <c r="S92" s="98">
        <v>0.5</v>
      </c>
      <c r="T92" s="98">
        <v>0.4</v>
      </c>
      <c r="U92" s="98">
        <v>0.6</v>
      </c>
      <c r="V92" s="98">
        <v>0.5</v>
      </c>
      <c r="W92" s="99">
        <v>0.5</v>
      </c>
      <c r="X92" s="99">
        <v>0.5</v>
      </c>
      <c r="Y92" s="96">
        <v>0.3</v>
      </c>
      <c r="Z92" s="96">
        <v>0.4</v>
      </c>
    </row>
    <row r="93" spans="1:26">
      <c r="A93" s="96" t="s">
        <v>91</v>
      </c>
      <c r="B93" s="96"/>
      <c r="C93" s="125"/>
      <c r="D93" s="96"/>
      <c r="E93" s="96"/>
      <c r="F93" s="96"/>
      <c r="G93" s="96"/>
      <c r="H93" s="96"/>
      <c r="I93" s="96"/>
      <c r="J93" s="98"/>
      <c r="K93" s="96"/>
      <c r="L93" s="96"/>
      <c r="M93" s="98"/>
      <c r="N93" s="96"/>
      <c r="O93" s="96"/>
      <c r="P93" s="98"/>
      <c r="Q93" s="96"/>
      <c r="R93" s="96"/>
      <c r="S93" s="98">
        <v>3124</v>
      </c>
      <c r="T93" s="98">
        <v>2576</v>
      </c>
      <c r="U93" s="98">
        <v>4090</v>
      </c>
      <c r="V93" s="98">
        <v>3363</v>
      </c>
      <c r="W93" s="99">
        <v>3261</v>
      </c>
      <c r="X93" s="99">
        <v>3509</v>
      </c>
      <c r="Y93" s="96">
        <v>1886</v>
      </c>
      <c r="Z93" s="96">
        <v>2405</v>
      </c>
    </row>
    <row r="94" spans="1:26">
      <c r="A94" s="96"/>
      <c r="B94" s="96"/>
      <c r="C94" s="125"/>
      <c r="D94" s="96"/>
      <c r="E94" s="96"/>
      <c r="F94" s="96"/>
      <c r="G94" s="96"/>
      <c r="H94" s="96"/>
      <c r="I94" s="96"/>
      <c r="J94" s="98"/>
      <c r="K94" s="96"/>
      <c r="L94" s="96"/>
      <c r="M94" s="98"/>
      <c r="N94" s="96"/>
      <c r="O94" s="96"/>
      <c r="P94" s="98"/>
      <c r="Q94" s="96"/>
      <c r="R94" s="96"/>
      <c r="S94" s="98"/>
      <c r="T94" s="98"/>
      <c r="U94" s="98"/>
      <c r="V94" s="98"/>
      <c r="W94" s="99"/>
      <c r="X94" s="99"/>
      <c r="Y94" s="96"/>
      <c r="Z94" s="96"/>
    </row>
    <row r="95" spans="1:26">
      <c r="A95" s="96" t="s">
        <v>92</v>
      </c>
      <c r="B95" s="96"/>
      <c r="C95" s="125"/>
      <c r="D95" s="96"/>
      <c r="E95" s="96"/>
      <c r="F95" s="96"/>
      <c r="G95" s="96"/>
      <c r="H95" s="96"/>
      <c r="I95" s="96"/>
      <c r="J95" s="98"/>
      <c r="K95" s="96"/>
      <c r="L95" s="96"/>
      <c r="M95" s="98"/>
      <c r="N95" s="96"/>
      <c r="O95" s="96"/>
      <c r="P95" s="98"/>
      <c r="Q95" s="96"/>
      <c r="R95" s="96"/>
      <c r="S95" s="98">
        <v>2.5</v>
      </c>
      <c r="T95" s="98">
        <v>1.7</v>
      </c>
      <c r="U95" s="98">
        <v>1.4</v>
      </c>
      <c r="V95" s="98">
        <v>1.5</v>
      </c>
      <c r="W95" s="99">
        <v>1.4</v>
      </c>
      <c r="X95" s="99">
        <v>0.8</v>
      </c>
      <c r="Y95" s="96">
        <v>0.9</v>
      </c>
      <c r="Z95" s="96">
        <v>1.1000000000000001</v>
      </c>
    </row>
    <row r="96" spans="1:26">
      <c r="A96" s="96" t="s">
        <v>93</v>
      </c>
      <c r="B96" s="96"/>
      <c r="C96" s="125"/>
      <c r="D96" s="96"/>
      <c r="E96" s="96"/>
      <c r="F96" s="96"/>
      <c r="G96" s="96"/>
      <c r="H96" s="96"/>
      <c r="I96" s="96"/>
      <c r="J96" s="98"/>
      <c r="K96" s="96"/>
      <c r="L96" s="96"/>
      <c r="M96" s="98"/>
      <c r="N96" s="96"/>
      <c r="O96" s="96"/>
      <c r="P96" s="98"/>
      <c r="Q96" s="96"/>
      <c r="R96" s="96"/>
      <c r="S96" s="98">
        <v>16443</v>
      </c>
      <c r="T96" s="98">
        <v>11651</v>
      </c>
      <c r="U96" s="98">
        <v>9600</v>
      </c>
      <c r="V96" s="98">
        <v>9922</v>
      </c>
      <c r="W96" s="99">
        <v>9242</v>
      </c>
      <c r="X96" s="99">
        <v>5733</v>
      </c>
      <c r="Y96" s="96">
        <v>6478</v>
      </c>
      <c r="Z96" s="96">
        <v>7315</v>
      </c>
    </row>
    <row r="98" spans="1:24" hidden="1">
      <c r="A98" s="121" t="s">
        <v>128</v>
      </c>
      <c r="X98" s="84">
        <f>X96-W96</f>
        <v>-3509</v>
      </c>
    </row>
    <row r="100" spans="1:24">
      <c r="J100" s="36"/>
      <c r="M100" s="36"/>
      <c r="P100" s="36"/>
      <c r="S100" s="91"/>
      <c r="U100" s="93"/>
      <c r="W100" s="93"/>
    </row>
    <row r="104" spans="1:24">
      <c r="J104" s="36"/>
      <c r="M104" s="36"/>
      <c r="P104" s="36"/>
      <c r="W104" s="36"/>
    </row>
  </sheetData>
  <mergeCells count="12">
    <mergeCell ref="W7:Z7"/>
    <mergeCell ref="W9:Z9"/>
    <mergeCell ref="S7:V7"/>
    <mergeCell ref="C9:F9"/>
    <mergeCell ref="G9:J9"/>
    <mergeCell ref="K9:N9"/>
    <mergeCell ref="O9:R9"/>
    <mergeCell ref="S9:V9"/>
    <mergeCell ref="C7:F7"/>
    <mergeCell ref="G7:J7"/>
    <mergeCell ref="K7:N7"/>
    <mergeCell ref="O7:R7"/>
  </mergeCells>
  <phoneticPr fontId="32" type="noConversion"/>
  <pageMargins left="1" right="1" top="1" bottom="1" header="0.5" footer="0.5"/>
  <pageSetup paperSize="9" scale="17" fitToWidth="0" orientation="landscape" r:id="rId1"/>
  <headerFooter>
    <oddFooter>&amp;LΕΔ Εποχικά Διορθωμένο</oddFooter>
  </headerFooter>
  <rowBreaks count="1" manualBreakCount="1">
    <brk id="53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5"/>
  <sheetViews>
    <sheetView topLeftCell="F40" zoomScaleNormal="100" workbookViewId="0">
      <selection activeCell="G69" sqref="G69"/>
    </sheetView>
  </sheetViews>
  <sheetFormatPr defaultColWidth="9.140625" defaultRowHeight="15"/>
  <cols>
    <col min="1" max="2" width="0" style="12" hidden="1" customWidth="1"/>
    <col min="3" max="3" width="9.42578125" style="12" hidden="1" customWidth="1"/>
    <col min="4" max="4" width="16.28515625" style="12" hidden="1" customWidth="1"/>
    <col min="5" max="5" width="13.7109375" style="12" hidden="1" customWidth="1"/>
    <col min="6" max="6" width="17.7109375" style="12" bestFit="1" customWidth="1"/>
    <col min="7" max="7" width="10" style="12" customWidth="1"/>
    <col min="8" max="8" width="9.42578125" style="12" customWidth="1"/>
    <col min="9" max="10" width="11.5703125" style="12" bestFit="1" customWidth="1"/>
    <col min="11" max="11" width="11.42578125" style="12" bestFit="1" customWidth="1"/>
    <col min="12" max="12" width="10.7109375" style="12" customWidth="1"/>
    <col min="13" max="13" width="11.5703125" style="12" bestFit="1" customWidth="1"/>
    <col min="14" max="14" width="11" style="12" bestFit="1" customWidth="1"/>
    <col min="15" max="15" width="13" style="12" customWidth="1"/>
    <col min="16" max="16" width="11.5703125" style="12" customWidth="1"/>
    <col min="17" max="17" width="10" style="12" customWidth="1"/>
    <col min="18" max="19" width="10.42578125" style="12" bestFit="1" customWidth="1"/>
    <col min="20" max="20" width="10" style="12" customWidth="1"/>
    <col min="21" max="21" width="10.140625" style="12" customWidth="1"/>
    <col min="22" max="22" width="10.5703125" style="12" customWidth="1"/>
    <col min="23" max="23" width="11.7109375" style="12" customWidth="1"/>
    <col min="24" max="24" width="10" style="12" customWidth="1"/>
    <col min="25" max="26" width="11.85546875" style="12" customWidth="1"/>
    <col min="27" max="27" width="15.42578125" style="12" customWidth="1"/>
    <col min="28" max="28" width="10.7109375" style="12" customWidth="1"/>
    <col min="29" max="16384" width="9.140625" style="12"/>
  </cols>
  <sheetData>
    <row r="1" spans="4:17">
      <c r="I1" s="13"/>
      <c r="J1" s="14"/>
      <c r="K1" s="15"/>
      <c r="L1" s="15"/>
      <c r="M1" s="15"/>
      <c r="N1" s="15"/>
      <c r="O1" s="16"/>
      <c r="P1" s="16"/>
    </row>
    <row r="2" spans="4:17">
      <c r="H2" s="122" t="s">
        <v>130</v>
      </c>
      <c r="J2" s="14"/>
      <c r="K2" s="15"/>
      <c r="L2" s="15"/>
      <c r="M2" s="15"/>
      <c r="N2" s="15"/>
      <c r="O2" s="16"/>
      <c r="P2" s="16"/>
    </row>
    <row r="3" spans="4:17">
      <c r="D3" s="17"/>
    </row>
    <row r="4" spans="4:17">
      <c r="D4" s="17"/>
    </row>
    <row r="14" spans="4:17">
      <c r="L14" s="19"/>
      <c r="M14" s="19"/>
      <c r="N14" s="19"/>
      <c r="O14" s="19"/>
      <c r="P14" s="8"/>
      <c r="Q14" s="19"/>
    </row>
    <row r="20" spans="1:30">
      <c r="H20" s="122" t="s">
        <v>116</v>
      </c>
    </row>
    <row r="21" spans="1:30">
      <c r="E21" s="13" t="s">
        <v>38</v>
      </c>
      <c r="I21" s="18"/>
      <c r="J21" s="18"/>
      <c r="K21" s="18"/>
      <c r="L21" s="18"/>
      <c r="M21" s="18"/>
      <c r="S21" s="18"/>
      <c r="AA21" s="18"/>
      <c r="AD21" s="18"/>
    </row>
    <row r="22" spans="1:30" s="20" customFormat="1">
      <c r="A22" s="11" t="e">
        <f>#REF!</f>
        <v>#REF!</v>
      </c>
      <c r="B22" s="11" t="e">
        <f>#REF!</f>
        <v>#REF!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/>
      <c r="G22" s="11"/>
      <c r="H22" s="11"/>
      <c r="I22" s="11"/>
      <c r="J22" s="11"/>
      <c r="K22" s="11"/>
      <c r="L22" s="11"/>
    </row>
    <row r="23" spans="1:30">
      <c r="A23" s="10" t="e">
        <f>'Α-Δ'!#REF!</f>
        <v>#REF!</v>
      </c>
      <c r="B23" s="10">
        <v>-2.1369818198812895</v>
      </c>
      <c r="C23" s="10">
        <v>-1.4780501199871066</v>
      </c>
      <c r="D23" s="10">
        <v>-0.78464875607421325</v>
      </c>
      <c r="E23" s="10">
        <v>-0.6</v>
      </c>
      <c r="F23" s="10"/>
      <c r="G23" s="10"/>
      <c r="H23" s="10"/>
      <c r="I23" s="10"/>
      <c r="J23" s="10"/>
      <c r="K23" s="10"/>
      <c r="L23" s="10"/>
    </row>
    <row r="38" spans="3:22">
      <c r="H38" s="123" t="s">
        <v>131</v>
      </c>
    </row>
    <row r="41" spans="3:22">
      <c r="C41" s="17"/>
      <c r="E41" s="17"/>
      <c r="F41" s="17"/>
      <c r="G41" s="13"/>
      <c r="H41" s="17"/>
    </row>
    <row r="42" spans="3:22">
      <c r="V42" s="11"/>
    </row>
    <row r="43" spans="3:22">
      <c r="C43" s="17"/>
      <c r="D43" s="17"/>
      <c r="E43" s="17"/>
      <c r="F43" s="17"/>
      <c r="G43" s="17"/>
      <c r="H43" s="17"/>
    </row>
    <row r="44" spans="3:22">
      <c r="C44" s="17"/>
      <c r="D44" s="17"/>
      <c r="E44" s="17"/>
      <c r="F44" s="17"/>
      <c r="G44" s="17"/>
      <c r="H44" s="17"/>
    </row>
    <row r="45" spans="3:22" ht="17.25" customHeight="1">
      <c r="C45" s="17"/>
      <c r="D45" s="17"/>
      <c r="E45" s="17"/>
      <c r="F45" s="17"/>
      <c r="G45" s="17"/>
      <c r="H45" s="17"/>
      <c r="T45" s="13"/>
    </row>
    <row r="46" spans="3:22" ht="12" customHeight="1">
      <c r="C46" s="17"/>
      <c r="D46" s="17"/>
      <c r="E46" s="17"/>
      <c r="F46" s="17"/>
      <c r="G46" s="17"/>
      <c r="H46" s="17"/>
    </row>
    <row r="54" spans="1:27">
      <c r="H54" s="123" t="s">
        <v>134</v>
      </c>
    </row>
    <row r="62" spans="1:27">
      <c r="D62" s="17"/>
      <c r="E62" s="13" t="s">
        <v>39</v>
      </c>
      <c r="F62" s="13"/>
      <c r="G62" s="17"/>
      <c r="H62" s="17"/>
    </row>
    <row r="64" spans="1:27">
      <c r="A64" s="17"/>
      <c r="B64" s="17"/>
      <c r="C64" s="17"/>
      <c r="D64" s="9"/>
      <c r="E64" s="17"/>
      <c r="F64" s="17"/>
      <c r="G64" s="17"/>
      <c r="H64" s="17"/>
      <c r="I64" s="17"/>
      <c r="J64" s="17"/>
      <c r="K64" s="17"/>
      <c r="L64" s="17"/>
      <c r="M64" s="11"/>
      <c r="N64" s="17"/>
      <c r="O64" s="11"/>
      <c r="P64" s="17"/>
      <c r="Q64" s="17"/>
      <c r="R64" s="17"/>
      <c r="S64" s="17"/>
      <c r="T64" s="11"/>
      <c r="U64" s="11"/>
      <c r="V64" s="11"/>
      <c r="W64" s="11"/>
      <c r="X64" s="11"/>
      <c r="Y64" s="11"/>
      <c r="Z64" s="11"/>
      <c r="AA64" s="11"/>
    </row>
    <row r="65" spans="1:30">
      <c r="A65" s="17"/>
      <c r="B65" s="17"/>
      <c r="C65" s="17" t="e">
        <f>#REF!</f>
        <v>#REF!</v>
      </c>
      <c r="D65" s="9" t="e">
        <f>#REF!</f>
        <v>#REF!</v>
      </c>
      <c r="E65" s="17" t="e">
        <f>#REF!</f>
        <v>#REF!</v>
      </c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30" ht="19.5" customHeight="1">
      <c r="A66" s="17" t="s">
        <v>11</v>
      </c>
      <c r="B66" s="17"/>
      <c r="C66" s="11" t="e">
        <f>#REF!</f>
        <v>#REF!</v>
      </c>
      <c r="D66" s="11" t="e">
        <f>#REF!</f>
        <v>#REF!</v>
      </c>
      <c r="E66" s="11" t="e">
        <f>#REF!</f>
        <v>#REF!</v>
      </c>
      <c r="F66" s="22"/>
      <c r="G66" s="22"/>
      <c r="H66" s="2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30" ht="39" customHeight="1">
      <c r="A67" s="17" t="s">
        <v>37</v>
      </c>
      <c r="B67" s="17"/>
      <c r="C67" s="22">
        <v>14.9</v>
      </c>
      <c r="D67" s="22">
        <v>15.7</v>
      </c>
      <c r="E67" s="22">
        <v>16.5</v>
      </c>
      <c r="V67" s="17"/>
      <c r="AB67" s="22"/>
      <c r="AD67" s="22"/>
    </row>
    <row r="68" spans="1:30" ht="39" customHeight="1">
      <c r="A68" s="17"/>
      <c r="B68" s="17"/>
      <c r="C68" s="22"/>
      <c r="D68" s="22"/>
      <c r="E68" s="22"/>
      <c r="V68" s="17"/>
      <c r="AB68" s="22"/>
      <c r="AD68" s="22"/>
    </row>
    <row r="69" spans="1:30" ht="39" customHeight="1">
      <c r="A69" s="17"/>
      <c r="B69" s="17"/>
      <c r="C69" s="22"/>
      <c r="D69" s="22"/>
      <c r="E69" s="22"/>
      <c r="V69" s="17"/>
      <c r="AB69" s="22"/>
      <c r="AD69" s="22"/>
    </row>
    <row r="70" spans="1:30" ht="18" customHeight="1">
      <c r="U70" s="23"/>
      <c r="AB70" s="24"/>
      <c r="AD70" s="22"/>
    </row>
    <row r="71" spans="1:30">
      <c r="AB71" s="24"/>
      <c r="AD71" s="22"/>
    </row>
    <row r="72" spans="1:30">
      <c r="H72" s="122" t="s">
        <v>132</v>
      </c>
      <c r="J72" s="116"/>
      <c r="AB72" s="24"/>
      <c r="AD72" s="22"/>
    </row>
    <row r="73" spans="1:30">
      <c r="AB73" s="24"/>
      <c r="AD73" s="22"/>
    </row>
    <row r="74" spans="1:30">
      <c r="AB74" s="24"/>
      <c r="AD74" s="10"/>
    </row>
    <row r="75" spans="1:30">
      <c r="AB75" s="24"/>
      <c r="AD75" s="10"/>
    </row>
    <row r="76" spans="1:30">
      <c r="AB76" s="24"/>
      <c r="AD76" s="10"/>
    </row>
    <row r="77" spans="1:30">
      <c r="AB77" s="24"/>
      <c r="AD77" s="10"/>
    </row>
    <row r="78" spans="1:30">
      <c r="AB78" s="24"/>
      <c r="AD78" s="10"/>
    </row>
    <row r="79" spans="1:30">
      <c r="AB79" s="24"/>
      <c r="AD79" s="10"/>
    </row>
    <row r="80" spans="1:30">
      <c r="AB80" s="24"/>
      <c r="AD80" s="10"/>
    </row>
    <row r="81" spans="1:30">
      <c r="AB81" s="24"/>
      <c r="AD81" s="10"/>
    </row>
    <row r="82" spans="1:30">
      <c r="AB82" s="24"/>
      <c r="AD82" s="10"/>
    </row>
    <row r="83" spans="1:30">
      <c r="AB83" s="24"/>
      <c r="AD83" s="10"/>
    </row>
    <row r="84" spans="1:30">
      <c r="AB84" s="24"/>
      <c r="AD84" s="10"/>
    </row>
    <row r="85" spans="1:30">
      <c r="AB85" s="24"/>
      <c r="AD85" s="10"/>
    </row>
    <row r="86" spans="1:30" ht="18.75">
      <c r="A86" s="17"/>
      <c r="B86" s="17"/>
      <c r="C86" s="13"/>
      <c r="D86" s="13"/>
      <c r="E86" s="13"/>
      <c r="F86" s="13"/>
      <c r="G86" s="25"/>
      <c r="H86" s="13"/>
      <c r="I86" s="17"/>
      <c r="J86" s="17"/>
      <c r="K86" s="17"/>
      <c r="L86" s="17"/>
      <c r="M86" s="17"/>
      <c r="N86" s="17"/>
      <c r="O86" s="17"/>
      <c r="P86" s="17"/>
      <c r="X86" s="21"/>
      <c r="AB86" s="24"/>
      <c r="AD86" s="10"/>
    </row>
    <row r="87" spans="1:30">
      <c r="L87" s="20"/>
      <c r="M87" s="20"/>
      <c r="N87" s="20"/>
      <c r="O87" s="20"/>
      <c r="P87" s="20"/>
      <c r="AB87" s="24"/>
      <c r="AD87" s="10"/>
    </row>
    <row r="88" spans="1:30">
      <c r="AB88" s="24"/>
      <c r="AD88" s="10"/>
    </row>
    <row r="89" spans="1:30">
      <c r="AB89" s="24"/>
      <c r="AD89" s="10"/>
    </row>
    <row r="90" spans="1:30">
      <c r="AB90" s="24"/>
      <c r="AD90" s="10"/>
    </row>
    <row r="95" spans="1:30">
      <c r="Y95" s="17"/>
    </row>
  </sheetData>
  <dataConsolidate/>
  <phoneticPr fontId="32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topLeftCell="A16" workbookViewId="0">
      <pane xSplit="1" topLeftCell="B1" activePane="topRight" state="frozen"/>
      <selection pane="topRight" activeCell="K19" sqref="K19:K20"/>
    </sheetView>
  </sheetViews>
  <sheetFormatPr defaultRowHeight="15.75"/>
  <cols>
    <col min="1" max="1" width="55.28515625" style="126" customWidth="1"/>
    <col min="2" max="10" width="9.7109375" style="126" bestFit="1" customWidth="1"/>
    <col min="11" max="16384" width="9.140625" style="126"/>
  </cols>
  <sheetData>
    <row r="1" spans="1:11">
      <c r="B1" s="127">
        <v>2013</v>
      </c>
      <c r="C1" s="127">
        <v>2014</v>
      </c>
      <c r="D1" s="127">
        <v>2015</v>
      </c>
      <c r="E1" s="127">
        <v>2016</v>
      </c>
      <c r="F1" s="127">
        <v>2017</v>
      </c>
      <c r="G1" s="127">
        <v>2018</v>
      </c>
      <c r="H1" s="127">
        <v>2019</v>
      </c>
      <c r="I1" s="127">
        <v>2020</v>
      </c>
      <c r="J1" s="127">
        <v>2021</v>
      </c>
      <c r="K1" s="127">
        <v>2022</v>
      </c>
    </row>
    <row r="2" spans="1:11">
      <c r="B2" s="127"/>
      <c r="C2" s="127"/>
      <c r="D2" s="127"/>
      <c r="E2" s="127"/>
      <c r="F2" s="127"/>
      <c r="G2" s="127"/>
      <c r="H2" s="127"/>
      <c r="I2" s="127"/>
      <c r="J2" s="127"/>
    </row>
    <row r="3" spans="1:11">
      <c r="A3" s="126">
        <v>385227</v>
      </c>
      <c r="B3" s="128">
        <v>365078</v>
      </c>
      <c r="C3" s="128">
        <v>362741</v>
      </c>
      <c r="D3" s="128">
        <v>358202</v>
      </c>
      <c r="E3" s="128">
        <v>363060</v>
      </c>
      <c r="F3" s="128">
        <v>406652</v>
      </c>
      <c r="G3" s="128">
        <v>428513</v>
      </c>
      <c r="H3" s="128">
        <v>445108</v>
      </c>
      <c r="I3" s="128">
        <v>440578</v>
      </c>
      <c r="J3" s="128">
        <v>445734</v>
      </c>
      <c r="K3" s="126">
        <v>458257</v>
      </c>
    </row>
    <row r="4" spans="1:11">
      <c r="B4" s="127"/>
      <c r="C4" s="127"/>
      <c r="D4" s="127"/>
      <c r="E4" s="127"/>
      <c r="F4" s="127"/>
      <c r="G4" s="127"/>
      <c r="H4" s="127"/>
      <c r="I4" s="127"/>
      <c r="J4" s="127"/>
    </row>
    <row r="5" spans="1:11">
      <c r="A5" s="129" t="s">
        <v>41</v>
      </c>
      <c r="B5" s="130">
        <f>(B3-A3)/A3*100</f>
        <v>-5.230422582010088</v>
      </c>
      <c r="C5" s="130">
        <f t="shared" ref="C5:K5" si="0">(C3-B3)/B3*100</f>
        <v>-0.64013717616509347</v>
      </c>
      <c r="D5" s="130">
        <f t="shared" si="0"/>
        <v>-1.251306028268103</v>
      </c>
      <c r="E5" s="130">
        <f t="shared" si="0"/>
        <v>1.3562179998994981</v>
      </c>
      <c r="F5" s="130">
        <f t="shared" si="0"/>
        <v>12.006830826860574</v>
      </c>
      <c r="G5" s="130">
        <f t="shared" si="0"/>
        <v>5.3758496208059965</v>
      </c>
      <c r="H5" s="130">
        <f t="shared" si="0"/>
        <v>3.87269464403647</v>
      </c>
      <c r="I5" s="130">
        <f t="shared" si="0"/>
        <v>-1.0177305283212166</v>
      </c>
      <c r="J5" s="130">
        <f t="shared" si="0"/>
        <v>1.1702808583270159</v>
      </c>
      <c r="K5" s="130">
        <f t="shared" si="0"/>
        <v>2.8095231685265203</v>
      </c>
    </row>
    <row r="6" spans="1:11">
      <c r="A6" s="129"/>
      <c r="B6" s="130"/>
      <c r="C6" s="130"/>
      <c r="D6" s="130"/>
      <c r="E6" s="130"/>
      <c r="F6" s="130"/>
      <c r="G6" s="130"/>
      <c r="H6" s="130"/>
      <c r="I6" s="130"/>
      <c r="J6" s="130"/>
    </row>
    <row r="7" spans="1:11" hidden="1">
      <c r="A7" s="128">
        <v>723973.1</v>
      </c>
      <c r="B7" s="128">
        <v>671938.61</v>
      </c>
      <c r="C7" s="128">
        <v>658808.59</v>
      </c>
      <c r="D7" s="128">
        <v>673953.94</v>
      </c>
      <c r="E7" s="128">
        <v>709892.81</v>
      </c>
      <c r="F7" s="128">
        <v>741795.04</v>
      </c>
      <c r="G7" s="128">
        <v>775834.46</v>
      </c>
      <c r="H7" s="128">
        <v>811174.5</v>
      </c>
      <c r="I7" s="128">
        <v>761872.19</v>
      </c>
      <c r="J7" s="128">
        <v>796172.19</v>
      </c>
      <c r="K7" s="128">
        <v>829058.97</v>
      </c>
    </row>
    <row r="8" spans="1:11">
      <c r="A8" s="126" t="s">
        <v>42</v>
      </c>
      <c r="B8" s="130">
        <f>(B7-A7)/A7*100</f>
        <v>-7.1873512979971199</v>
      </c>
      <c r="C8" s="130">
        <f t="shared" ref="C8:K8" si="1">(C7-B7)/B7*100</f>
        <v>-1.9540505344677277</v>
      </c>
      <c r="D8" s="130">
        <f t="shared" si="1"/>
        <v>2.2988998974649033</v>
      </c>
      <c r="E8" s="130">
        <f t="shared" si="1"/>
        <v>5.3325409745360517</v>
      </c>
      <c r="F8" s="130">
        <f t="shared" si="1"/>
        <v>4.4939502908896882</v>
      </c>
      <c r="G8" s="130">
        <f t="shared" si="1"/>
        <v>4.5887904561885344</v>
      </c>
      <c r="H8" s="130">
        <f t="shared" si="1"/>
        <v>4.5551005816369692</v>
      </c>
      <c r="I8" s="130">
        <f t="shared" si="1"/>
        <v>-6.0778919948790371</v>
      </c>
      <c r="J8" s="130">
        <f t="shared" si="1"/>
        <v>4.502067466197972</v>
      </c>
      <c r="K8" s="130">
        <f t="shared" si="1"/>
        <v>4.1306114949832686</v>
      </c>
    </row>
    <row r="9" spans="1:11">
      <c r="B9" s="131"/>
      <c r="C9" s="131"/>
      <c r="D9" s="131"/>
      <c r="E9" s="131"/>
      <c r="F9" s="131"/>
    </row>
    <row r="10" spans="1:11">
      <c r="A10" s="126" t="s">
        <v>43</v>
      </c>
      <c r="B10" s="127">
        <v>2013</v>
      </c>
      <c r="C10" s="127">
        <v>2014</v>
      </c>
      <c r="D10" s="127">
        <v>2015</v>
      </c>
      <c r="E10" s="127">
        <v>2016</v>
      </c>
      <c r="F10" s="127">
        <v>2017</v>
      </c>
      <c r="G10" s="127">
        <v>2018</v>
      </c>
      <c r="H10" s="127">
        <v>2019</v>
      </c>
      <c r="I10" s="127">
        <v>2020</v>
      </c>
      <c r="J10" s="127">
        <v>2021</v>
      </c>
      <c r="K10" s="127">
        <v>2022</v>
      </c>
    </row>
    <row r="11" spans="1:11" hidden="1">
      <c r="A11" s="126">
        <v>297791</v>
      </c>
      <c r="B11" s="131">
        <v>287994</v>
      </c>
      <c r="C11" s="131">
        <v>293107</v>
      </c>
      <c r="D11" s="131">
        <v>288498</v>
      </c>
      <c r="E11" s="131">
        <v>292587</v>
      </c>
      <c r="F11" s="131">
        <v>304750</v>
      </c>
      <c r="G11" s="131">
        <v>325604</v>
      </c>
      <c r="H11" s="131">
        <v>330228</v>
      </c>
      <c r="I11" s="131">
        <v>322976</v>
      </c>
      <c r="J11" s="131">
        <v>337550</v>
      </c>
      <c r="K11" s="131">
        <v>350091</v>
      </c>
    </row>
    <row r="12" spans="1:11">
      <c r="A12" s="132" t="s">
        <v>1</v>
      </c>
      <c r="B12" s="130">
        <f>(B11-A11)/A11*100</f>
        <v>-3.289891232441545</v>
      </c>
      <c r="C12" s="130">
        <f t="shared" ref="C12:K12" si="2">(C11-B11)/B11*100</f>
        <v>1.7753842093932513</v>
      </c>
      <c r="D12" s="130">
        <f t="shared" si="2"/>
        <v>-1.5724632983859135</v>
      </c>
      <c r="E12" s="130">
        <f t="shared" si="2"/>
        <v>1.4173408481167982</v>
      </c>
      <c r="F12" s="130">
        <f t="shared" si="2"/>
        <v>4.1570541411614323</v>
      </c>
      <c r="G12" s="130">
        <f t="shared" si="2"/>
        <v>6.8429860541427399</v>
      </c>
      <c r="H12" s="130">
        <f t="shared" si="2"/>
        <v>1.4201299738332454</v>
      </c>
      <c r="I12" s="130">
        <f t="shared" si="2"/>
        <v>-2.1960584808072001</v>
      </c>
      <c r="J12" s="130">
        <f t="shared" si="2"/>
        <v>4.5124095908055084</v>
      </c>
      <c r="K12" s="130">
        <f t="shared" si="2"/>
        <v>3.7153014368241739</v>
      </c>
    </row>
    <row r="13" spans="1:11" hidden="1">
      <c r="A13" s="133">
        <v>53286</v>
      </c>
      <c r="B13" s="134">
        <v>43576</v>
      </c>
      <c r="C13" s="135">
        <v>37372</v>
      </c>
      <c r="D13" s="134">
        <v>39711</v>
      </c>
      <c r="E13" s="134">
        <v>44489</v>
      </c>
      <c r="F13" s="134">
        <v>46747</v>
      </c>
      <c r="G13" s="135">
        <v>45383</v>
      </c>
      <c r="H13" s="134">
        <v>51247</v>
      </c>
      <c r="I13" s="134">
        <v>49664</v>
      </c>
      <c r="J13" s="126">
        <v>46499</v>
      </c>
      <c r="K13" s="134">
        <v>50305</v>
      </c>
    </row>
    <row r="14" spans="1:11">
      <c r="A14" s="132" t="s">
        <v>2</v>
      </c>
      <c r="B14" s="135">
        <f>(B13-A13)/A13*100</f>
        <v>-18.222422399879893</v>
      </c>
      <c r="C14" s="135">
        <f t="shared" ref="C14:K14" si="3">(C13-B13)/B13*100</f>
        <v>-14.237194786120799</v>
      </c>
      <c r="D14" s="135">
        <f t="shared" si="3"/>
        <v>6.2586963502087114</v>
      </c>
      <c r="E14" s="135">
        <f t="shared" si="3"/>
        <v>12.03193069930246</v>
      </c>
      <c r="F14" s="135">
        <f t="shared" si="3"/>
        <v>5.0754118995706801</v>
      </c>
      <c r="G14" s="135">
        <f t="shared" si="3"/>
        <v>-2.9178342995272422</v>
      </c>
      <c r="H14" s="135">
        <f t="shared" si="3"/>
        <v>12.921137871008966</v>
      </c>
      <c r="I14" s="135">
        <f t="shared" si="3"/>
        <v>-3.0889613050520031</v>
      </c>
      <c r="J14" s="135">
        <f t="shared" si="3"/>
        <v>-6.3728253865979383</v>
      </c>
      <c r="K14" s="135">
        <f t="shared" si="3"/>
        <v>8.1851222606937775</v>
      </c>
    </row>
    <row r="15" spans="1:11" hidden="1">
      <c r="A15" s="133">
        <v>34150</v>
      </c>
      <c r="B15" s="134">
        <v>33508</v>
      </c>
      <c r="C15" s="134">
        <v>32262</v>
      </c>
      <c r="D15" s="134">
        <v>29993</v>
      </c>
      <c r="E15" s="134">
        <v>25984</v>
      </c>
      <c r="F15" s="134">
        <v>28125</v>
      </c>
      <c r="G15" s="135">
        <v>29891</v>
      </c>
      <c r="H15" s="134">
        <v>35003</v>
      </c>
      <c r="I15" s="136">
        <v>44714</v>
      </c>
      <c r="J15" s="126">
        <v>47667</v>
      </c>
      <c r="K15" s="126">
        <v>50145</v>
      </c>
    </row>
    <row r="16" spans="1:11">
      <c r="A16" s="132" t="s">
        <v>3</v>
      </c>
      <c r="B16" s="135">
        <f>(B15-A15)/A15*100</f>
        <v>-1.8799414348462666</v>
      </c>
      <c r="C16" s="135">
        <f t="shared" ref="C16:K16" si="4">(C15-B15)/B15*100</f>
        <v>-3.7185149814969556</v>
      </c>
      <c r="D16" s="135">
        <f t="shared" si="4"/>
        <v>-7.0330419688797967</v>
      </c>
      <c r="E16" s="135">
        <f t="shared" si="4"/>
        <v>-13.366452172173506</v>
      </c>
      <c r="F16" s="135">
        <f t="shared" si="4"/>
        <v>8.2396859605911317</v>
      </c>
      <c r="G16" s="135">
        <f t="shared" si="4"/>
        <v>6.2791111111111118</v>
      </c>
      <c r="H16" s="135">
        <f t="shared" si="4"/>
        <v>17.102137767220903</v>
      </c>
      <c r="I16" s="135">
        <f t="shared" si="4"/>
        <v>27.743336285461247</v>
      </c>
      <c r="J16" s="135">
        <f t="shared" si="4"/>
        <v>6.6041955539652015</v>
      </c>
      <c r="K16" s="135">
        <f t="shared" si="4"/>
        <v>5.1985650449996852</v>
      </c>
    </row>
    <row r="17" spans="1:11">
      <c r="A17" s="132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1">
      <c r="A18" s="132"/>
      <c r="B18" s="127">
        <v>2013</v>
      </c>
      <c r="C18" s="127">
        <v>2014</v>
      </c>
      <c r="D18" s="127">
        <v>2015</v>
      </c>
      <c r="E18" s="127">
        <v>2016</v>
      </c>
      <c r="F18" s="127">
        <v>2017</v>
      </c>
      <c r="G18" s="127">
        <v>2018</v>
      </c>
      <c r="H18" s="127">
        <v>2019</v>
      </c>
      <c r="I18" s="127">
        <v>2020</v>
      </c>
      <c r="J18" s="127">
        <v>2021</v>
      </c>
      <c r="K18" s="127">
        <v>2022</v>
      </c>
    </row>
    <row r="19" spans="1:11">
      <c r="A19" s="137" t="s">
        <v>11</v>
      </c>
      <c r="B19" s="138">
        <v>0.4</v>
      </c>
      <c r="C19" s="138">
        <v>0.7</v>
      </c>
      <c r="D19" s="138">
        <v>0.9</v>
      </c>
      <c r="E19" s="138">
        <v>1</v>
      </c>
      <c r="F19" s="139">
        <v>1.1000000000000001</v>
      </c>
      <c r="G19" s="138">
        <v>1.4</v>
      </c>
      <c r="H19" s="138">
        <v>1.7</v>
      </c>
      <c r="I19" s="138">
        <v>1.6</v>
      </c>
      <c r="J19" s="138">
        <v>2.2999999999999998</v>
      </c>
      <c r="K19" s="138">
        <v>2.5</v>
      </c>
    </row>
    <row r="20" spans="1:11">
      <c r="A20" s="137" t="s">
        <v>37</v>
      </c>
      <c r="B20" s="138">
        <v>15.9</v>
      </c>
      <c r="C20" s="138">
        <v>16.100000000000001</v>
      </c>
      <c r="D20" s="138">
        <v>14.9</v>
      </c>
      <c r="E20" s="139">
        <v>12.9</v>
      </c>
      <c r="F20" s="139">
        <v>11.1</v>
      </c>
      <c r="G20" s="138">
        <v>8.4</v>
      </c>
      <c r="H20" s="138">
        <v>7.1</v>
      </c>
      <c r="I20" s="138">
        <v>7.6</v>
      </c>
      <c r="J20" s="138">
        <v>7.5</v>
      </c>
      <c r="K20" s="138">
        <v>6.8</v>
      </c>
    </row>
    <row r="21" spans="1:11">
      <c r="A21" s="137"/>
      <c r="B21" s="138"/>
      <c r="C21" s="138"/>
      <c r="D21" s="138"/>
      <c r="E21" s="139"/>
      <c r="F21" s="139"/>
      <c r="G21" s="138"/>
      <c r="H21" s="138"/>
      <c r="I21" s="138"/>
      <c r="J21" s="138"/>
    </row>
    <row r="22" spans="1:11">
      <c r="A22" s="137"/>
      <c r="B22" s="127">
        <v>2013</v>
      </c>
      <c r="C22" s="127">
        <v>2014</v>
      </c>
      <c r="D22" s="127">
        <v>2015</v>
      </c>
      <c r="E22" s="127">
        <v>2016</v>
      </c>
      <c r="F22" s="127">
        <v>2017</v>
      </c>
      <c r="G22" s="127">
        <v>2018</v>
      </c>
      <c r="H22" s="127">
        <v>2019</v>
      </c>
      <c r="I22" s="127">
        <v>2020</v>
      </c>
      <c r="J22" s="127">
        <v>2021</v>
      </c>
      <c r="K22" s="127">
        <v>2022</v>
      </c>
    </row>
    <row r="23" spans="1:11">
      <c r="A23" s="132" t="s">
        <v>44</v>
      </c>
      <c r="B23" s="130">
        <v>6.1</v>
      </c>
      <c r="C23" s="131">
        <v>7.7</v>
      </c>
      <c r="D23" s="131">
        <v>6.8</v>
      </c>
      <c r="E23" s="131">
        <v>5.8</v>
      </c>
      <c r="F23" s="131">
        <v>4.5</v>
      </c>
      <c r="G23" s="131">
        <v>2.7</v>
      </c>
      <c r="H23" s="131">
        <v>2.1</v>
      </c>
      <c r="I23" s="131">
        <v>2.1</v>
      </c>
      <c r="J23" s="131">
        <v>2.5</v>
      </c>
      <c r="K23" s="140">
        <v>2.2999999999999998</v>
      </c>
    </row>
    <row r="24" spans="1:11">
      <c r="B24" s="131"/>
      <c r="C24" s="131"/>
      <c r="D24" s="131"/>
      <c r="E24" s="131"/>
      <c r="F24" s="131"/>
    </row>
    <row r="43" spans="10:10">
      <c r="J43" s="141" t="s">
        <v>133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"/>
  <sheetViews>
    <sheetView tabSelected="1" workbookViewId="0">
      <selection activeCell="N11" sqref="N11"/>
    </sheetView>
  </sheetViews>
  <sheetFormatPr defaultRowHeight="15"/>
  <cols>
    <col min="2" max="2" width="5.5703125" customWidth="1"/>
  </cols>
  <sheetData>
    <row r="4" spans="3:3">
      <c r="C4" s="124" t="s">
        <v>135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Περιεχόμενα</vt:lpstr>
      <vt:lpstr>Α-Δ</vt:lpstr>
      <vt:lpstr>Γραφήματα</vt:lpstr>
      <vt:lpstr>ΕΤΗΣΙΑ</vt:lpstr>
      <vt:lpstr>ΡΟΕΣ</vt:lpstr>
      <vt:lpstr>ΡΟΕΣ!_edn1</vt:lpstr>
      <vt:lpstr>ΡΟΕΣ!_ednref1</vt:lpstr>
      <vt:lpstr>ΡΟΕΣ!_Hlk103165466</vt:lpstr>
      <vt:lpstr>A._Προσφορά_Εργασίας</vt:lpstr>
      <vt:lpstr>'Α-Δ'!Print_Area</vt:lpstr>
      <vt:lpstr>Περιεχόμενα!Print_Area</vt:lpstr>
      <vt:lpstr>'Α-Δ'!Print_Titles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Pophaides</cp:lastModifiedBy>
  <cp:lastPrinted>2022-06-03T08:17:35Z</cp:lastPrinted>
  <dcterms:created xsi:type="dcterms:W3CDTF">2016-07-13T06:54:27Z</dcterms:created>
  <dcterms:modified xsi:type="dcterms:W3CDTF">2023-04-20T06:17:47Z</dcterms:modified>
</cp:coreProperties>
</file>