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25" windowHeight="10425" tabRatio="599" firstSheet="4" activeTab="4"/>
  </bookViews>
  <sheets>
    <sheet name="Contents" sheetId="3" r:id="rId1"/>
    <sheet name="ALMP" sheetId="18" r:id="rId2"/>
    <sheet name="Sheet1" sheetId="20" r:id="rId3"/>
    <sheet name="A" sheetId="1" state="hidden" r:id="rId4"/>
    <sheet name="ANNUAL" sheetId="17" r:id="rId5"/>
    <sheet name="Q Graphs " sheetId="16" r:id="rId6"/>
    <sheet name="FLOWS" sheetId="21" r:id="rId7"/>
  </sheets>
  <externalReferences>
    <externalReference r:id="rId8"/>
    <externalReference r:id="rId9"/>
  </externalReferences>
  <definedNames>
    <definedName name="_xlnm.Print_Area" localSheetId="3">A!$A$1:$Z$86</definedName>
    <definedName name="_xlnm.Print_Titles" localSheetId="3">A!$A:$A</definedName>
  </definedNames>
  <calcPr calcId="152511"/>
</workbook>
</file>

<file path=xl/calcChain.xml><?xml version="1.0" encoding="utf-8"?>
<calcChain xmlns="http://schemas.openxmlformats.org/spreadsheetml/2006/main">
  <c r="Y29" i="1" l="1"/>
  <c r="Y17" i="1"/>
  <c r="Y7" i="1"/>
  <c r="Y5" i="1"/>
  <c r="Y13" i="1"/>
  <c r="Y11" i="1"/>
  <c r="Y3" i="1"/>
  <c r="I34" i="1" l="1"/>
  <c r="X46" i="1" l="1"/>
  <c r="W46" i="1"/>
  <c r="X71" i="1"/>
  <c r="W71" i="1"/>
  <c r="X7" i="1"/>
  <c r="X5" i="1"/>
  <c r="X17" i="1"/>
  <c r="X13" i="1"/>
  <c r="X11" i="1"/>
  <c r="X53" i="1" l="1"/>
  <c r="X29" i="1" l="1"/>
  <c r="X3" i="1"/>
  <c r="W7" i="1" l="1"/>
  <c r="W5" i="1"/>
  <c r="W29" i="1" l="1"/>
  <c r="W13" i="1"/>
  <c r="W17" i="1"/>
  <c r="W11" i="1"/>
  <c r="W3" i="1"/>
  <c r="S8" i="1" l="1"/>
  <c r="O8" i="1"/>
  <c r="K8" i="1"/>
  <c r="G8" i="1"/>
  <c r="C8" i="1"/>
  <c r="G3" i="1" l="1"/>
  <c r="F3" i="1"/>
  <c r="E3" i="1"/>
  <c r="D3" i="1"/>
  <c r="C3" i="1"/>
  <c r="M3" i="1"/>
  <c r="L3" i="1"/>
  <c r="H3" i="1"/>
  <c r="N3" i="1"/>
  <c r="U3" i="1"/>
  <c r="T3" i="1"/>
  <c r="S3" i="1"/>
  <c r="R3" i="1"/>
  <c r="Q3" i="1"/>
  <c r="P3" i="1"/>
  <c r="O3" i="1"/>
  <c r="V3" i="1"/>
  <c r="V71" i="1"/>
  <c r="N68" i="1"/>
  <c r="M68" i="1"/>
  <c r="L68" i="1"/>
  <c r="K68" i="1"/>
  <c r="H68" i="1"/>
  <c r="G68" i="1"/>
  <c r="F68" i="1"/>
  <c r="E68" i="1"/>
  <c r="D68" i="1"/>
  <c r="C68" i="1"/>
  <c r="U68" i="1"/>
  <c r="T68" i="1"/>
  <c r="S68" i="1"/>
  <c r="R68" i="1"/>
  <c r="Q68" i="1"/>
  <c r="P68" i="1"/>
  <c r="O68" i="1"/>
  <c r="V68" i="1"/>
  <c r="V46" i="1"/>
  <c r="V44" i="1"/>
  <c r="V42" i="1"/>
  <c r="V35" i="1"/>
  <c r="U35" i="1"/>
  <c r="T35" i="1"/>
  <c r="T29" i="1"/>
  <c r="S29" i="1"/>
  <c r="R29" i="1"/>
  <c r="V27" i="1"/>
  <c r="V29" i="1" s="1"/>
  <c r="V11" i="1"/>
  <c r="U11" i="1"/>
  <c r="T11" i="1"/>
  <c r="S11" i="1"/>
  <c r="R11" i="1"/>
  <c r="Q11" i="1"/>
  <c r="P11" i="1"/>
  <c r="O11" i="1"/>
  <c r="N11" i="1"/>
  <c r="M11" i="1"/>
  <c r="L11" i="1"/>
  <c r="K11" i="1"/>
  <c r="J11" i="1"/>
  <c r="I11" i="1"/>
  <c r="H11" i="1"/>
  <c r="G11" i="1"/>
  <c r="F11" i="1"/>
  <c r="E11" i="1"/>
  <c r="D11" i="1"/>
  <c r="C11" i="1"/>
  <c r="E5" i="1"/>
  <c r="D5" i="1"/>
  <c r="C5" i="1"/>
  <c r="H5" i="1"/>
  <c r="G5" i="1"/>
  <c r="F5" i="1"/>
  <c r="M5" i="1"/>
  <c r="L5" i="1"/>
  <c r="K5" i="1"/>
  <c r="P5" i="1"/>
  <c r="O5" i="1"/>
  <c r="N5" i="1"/>
  <c r="Q5" i="1"/>
  <c r="R5" i="1"/>
  <c r="S5" i="1"/>
  <c r="T5" i="1"/>
  <c r="U5" i="1"/>
  <c r="V5" i="1"/>
  <c r="V17" i="1"/>
  <c r="V13" i="1"/>
  <c r="S6" i="1" l="1"/>
  <c r="C6" i="1"/>
  <c r="O6" i="1"/>
  <c r="K6" i="1"/>
  <c r="R71" i="1"/>
  <c r="S71" i="1"/>
  <c r="T71" i="1"/>
  <c r="U71" i="1"/>
  <c r="E71" i="1"/>
  <c r="F71" i="1"/>
  <c r="G71" i="1"/>
  <c r="H71" i="1"/>
  <c r="I71" i="1"/>
  <c r="J71" i="1"/>
  <c r="K71" i="1"/>
  <c r="L71" i="1"/>
  <c r="M71" i="1"/>
  <c r="N71" i="1"/>
  <c r="O71" i="1"/>
  <c r="P71" i="1"/>
  <c r="Q71" i="1"/>
  <c r="D71" i="1"/>
  <c r="B5" i="1"/>
  <c r="B23" i="1"/>
  <c r="B24" i="1"/>
  <c r="B27" i="1" s="1"/>
  <c r="B29" i="1" s="1"/>
  <c r="B30" i="1"/>
  <c r="B34" i="1"/>
  <c r="B35" i="1"/>
  <c r="B38" i="1"/>
  <c r="B42" i="1"/>
  <c r="B44" i="1"/>
  <c r="B46" i="1"/>
  <c r="U27" i="1"/>
  <c r="U29" i="1" s="1"/>
  <c r="U17" i="1"/>
  <c r="U13" i="1"/>
  <c r="B31" i="1" l="1"/>
  <c r="T38" i="1" l="1"/>
  <c r="S35" i="1"/>
  <c r="R35" i="1"/>
  <c r="P35" i="1"/>
  <c r="T34" i="1"/>
  <c r="S34" i="1"/>
  <c r="P34" i="1"/>
  <c r="O34" i="1"/>
  <c r="T17" i="1"/>
  <c r="T13" i="1"/>
  <c r="R38" i="1" l="1"/>
  <c r="S38" i="1"/>
  <c r="G17" i="1" l="1"/>
  <c r="H17" i="1"/>
  <c r="I17" i="1"/>
  <c r="J17" i="1"/>
  <c r="K17" i="1"/>
  <c r="L17" i="1"/>
  <c r="M17" i="1"/>
  <c r="N17" i="1"/>
  <c r="O17" i="1"/>
  <c r="P17" i="1"/>
  <c r="Q17" i="1"/>
  <c r="R17" i="1"/>
  <c r="S17" i="1"/>
  <c r="I19" i="1"/>
  <c r="I21" i="1"/>
  <c r="J21" i="1"/>
  <c r="Q21" i="1"/>
  <c r="I22" i="1"/>
  <c r="J22" i="1"/>
  <c r="Q22" i="1"/>
  <c r="I23" i="1"/>
  <c r="J23" i="1"/>
  <c r="Q23" i="1"/>
  <c r="I24" i="1"/>
  <c r="J24" i="1"/>
  <c r="Q24" i="1"/>
  <c r="I25" i="1"/>
  <c r="J25" i="1"/>
  <c r="Q25" i="1"/>
  <c r="I26" i="1"/>
  <c r="J26" i="1"/>
  <c r="Q26" i="1"/>
  <c r="G27" i="1"/>
  <c r="H27" i="1"/>
  <c r="K27" i="1"/>
  <c r="L27" i="1"/>
  <c r="M27" i="1"/>
  <c r="N27" i="1"/>
  <c r="O27" i="1"/>
  <c r="Q27" i="1"/>
  <c r="Q29" i="1" s="1"/>
  <c r="O13" i="1"/>
  <c r="P13" i="1"/>
  <c r="Q13" i="1"/>
  <c r="R13" i="1"/>
  <c r="S13" i="1"/>
  <c r="S14" i="1" s="1"/>
  <c r="I27" i="1" l="1"/>
  <c r="O14" i="1"/>
  <c r="J27" i="1"/>
  <c r="Q38" i="1"/>
  <c r="Q30" i="1" l="1"/>
  <c r="Q31" i="1"/>
  <c r="Q33" i="1"/>
  <c r="Q41" i="1"/>
  <c r="Q42" i="1"/>
  <c r="Q43" i="1"/>
  <c r="Q44" i="1"/>
  <c r="Q45" i="1"/>
  <c r="Q46" i="1"/>
  <c r="R34" i="1" l="1"/>
  <c r="Q34" i="1"/>
  <c r="Q35" i="1"/>
  <c r="C13" i="1" l="1"/>
  <c r="D13" i="1"/>
  <c r="E13" i="1"/>
  <c r="F13" i="1"/>
  <c r="G13" i="1"/>
  <c r="H13" i="1"/>
  <c r="I13" i="1"/>
  <c r="J13" i="1"/>
  <c r="K13" i="1"/>
  <c r="L13" i="1"/>
  <c r="M13" i="1"/>
  <c r="N13" i="1"/>
  <c r="C17" i="1"/>
  <c r="D17" i="1"/>
  <c r="E17" i="1"/>
  <c r="F17" i="1"/>
  <c r="C23" i="1"/>
  <c r="C24" i="1"/>
  <c r="C27" i="1" s="1"/>
  <c r="D24" i="1"/>
  <c r="D27" i="1" s="1"/>
  <c r="E24" i="1"/>
  <c r="E27" i="1" s="1"/>
  <c r="F27" i="1"/>
  <c r="K14" i="1" l="1"/>
  <c r="G14" i="1"/>
  <c r="C14" i="1"/>
  <c r="P38" i="1"/>
  <c r="P31" i="1" l="1"/>
  <c r="P30" i="1"/>
  <c r="P29" i="1"/>
  <c r="O38" i="1" l="1"/>
  <c r="O35" i="1" l="1"/>
  <c r="O46" i="1" l="1"/>
  <c r="O44" i="1"/>
  <c r="O42" i="1"/>
  <c r="O31" i="1"/>
  <c r="O30" i="1"/>
  <c r="O29" i="1"/>
  <c r="Q29" i="18" l="1"/>
  <c r="P29" i="18"/>
  <c r="L29" i="18"/>
  <c r="K29" i="18"/>
  <c r="J29" i="18"/>
  <c r="I29" i="18"/>
  <c r="H29" i="18"/>
  <c r="G29" i="18"/>
  <c r="F15" i="18"/>
  <c r="F29" i="18" s="1"/>
  <c r="N38" i="1" l="1"/>
  <c r="N35" i="1"/>
  <c r="N34" i="1" l="1"/>
  <c r="N31" i="1" l="1"/>
  <c r="N30" i="1"/>
  <c r="N29" i="1"/>
  <c r="M35" i="1" l="1"/>
  <c r="M34" i="1"/>
  <c r="M31" i="1"/>
  <c r="M30" i="1"/>
  <c r="M29" i="1"/>
  <c r="M38" i="1" l="1"/>
  <c r="M46" i="1"/>
  <c r="M44" i="1"/>
  <c r="M42" i="1"/>
  <c r="C34" i="1" l="1"/>
  <c r="G34" i="1"/>
  <c r="G46" i="1" l="1"/>
  <c r="G44" i="1"/>
  <c r="G42" i="1"/>
  <c r="L38" i="1" l="1"/>
  <c r="L35" i="1" l="1"/>
  <c r="L34" i="1"/>
  <c r="L46" i="1" l="1"/>
  <c r="L44" i="1"/>
  <c r="L42" i="1"/>
  <c r="L31" i="1"/>
  <c r="L30" i="1"/>
  <c r="L29" i="1"/>
  <c r="K38" i="1" l="1"/>
  <c r="K35" i="1" l="1"/>
  <c r="K34" i="1"/>
  <c r="K46" i="1" l="1"/>
  <c r="K44" i="1"/>
  <c r="K42" i="1"/>
  <c r="K31" i="1"/>
  <c r="K30" i="1"/>
  <c r="K29" i="1"/>
  <c r="J38" i="1" l="1"/>
  <c r="Q40" i="16" l="1"/>
  <c r="Q41" i="16"/>
  <c r="Q42" i="16"/>
  <c r="R40" i="16"/>
  <c r="R41" i="16"/>
  <c r="R42" i="16"/>
  <c r="J68" i="1" l="1"/>
  <c r="J5" i="1"/>
  <c r="K3" i="1"/>
  <c r="J29" i="1"/>
  <c r="J35" i="1"/>
  <c r="J30" i="1"/>
  <c r="J31" i="1"/>
  <c r="I38" i="1"/>
  <c r="H38" i="1"/>
  <c r="G38" i="1"/>
  <c r="F38" i="1"/>
  <c r="C38" i="1"/>
  <c r="D38" i="1"/>
  <c r="E38" i="1"/>
  <c r="I41" i="1"/>
  <c r="C42" i="1"/>
  <c r="D42" i="1"/>
  <c r="E42" i="1"/>
  <c r="F42" i="1"/>
  <c r="H42" i="1"/>
  <c r="I43" i="1"/>
  <c r="C44" i="1"/>
  <c r="D44" i="1"/>
  <c r="E44" i="1"/>
  <c r="F44" i="1"/>
  <c r="H44" i="1"/>
  <c r="I45" i="1"/>
  <c r="C46" i="1"/>
  <c r="D46" i="1"/>
  <c r="E46" i="1"/>
  <c r="F46" i="1"/>
  <c r="H46" i="1"/>
  <c r="I44" i="1" l="1"/>
  <c r="J44" i="1"/>
  <c r="I42" i="1"/>
  <c r="J42" i="1"/>
  <c r="I46" i="1"/>
  <c r="J46" i="1"/>
  <c r="I33" i="1" l="1"/>
  <c r="J34" i="1" l="1"/>
  <c r="I3" i="1" l="1"/>
  <c r="I68" i="1"/>
  <c r="I5" i="1"/>
  <c r="G6" i="1" s="1"/>
  <c r="J3" i="1"/>
  <c r="I30" i="1"/>
  <c r="I35" i="1"/>
  <c r="I31" i="1"/>
  <c r="C29" i="1" l="1"/>
  <c r="D31" i="1"/>
  <c r="E29" i="1"/>
  <c r="G29" i="1"/>
  <c r="F29" i="1"/>
  <c r="C30" i="1"/>
  <c r="D30" i="1"/>
  <c r="E30" i="1"/>
  <c r="F30" i="1"/>
  <c r="G30" i="1"/>
  <c r="F31" i="1"/>
  <c r="G31" i="1"/>
  <c r="E31" i="1" l="1"/>
  <c r="C31" i="1"/>
  <c r="D29" i="1"/>
  <c r="C35" i="1" l="1"/>
  <c r="D35" i="1"/>
  <c r="E35" i="1"/>
  <c r="F35" i="1"/>
  <c r="G35" i="1"/>
  <c r="H35" i="1"/>
  <c r="D34" i="1"/>
  <c r="E34" i="1"/>
  <c r="F34" i="1"/>
  <c r="H34" i="1"/>
  <c r="H31" i="1"/>
  <c r="H30" i="1"/>
  <c r="H29" i="1"/>
  <c r="I29" i="1" l="1"/>
</calcChain>
</file>

<file path=xl/comments1.xml><?xml version="1.0" encoding="utf-8"?>
<comments xmlns="http://schemas.openxmlformats.org/spreadsheetml/2006/main">
  <authors>
    <author>User</author>
  </authors>
  <commentList>
    <comment ref="K21" authorId="0">
      <text>
        <r>
          <rPr>
            <b/>
            <sz val="9"/>
            <color indexed="81"/>
            <rFont val="Tahoma"/>
            <family val="2"/>
          </rPr>
          <t>User:</t>
        </r>
      </text>
    </comment>
    <comment ref="A37"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O38" authorId="0">
      <text>
        <r>
          <rPr>
            <b/>
            <sz val="9"/>
            <color indexed="81"/>
            <rFont val="Tahoma"/>
            <family val="2"/>
          </rPr>
          <t xml:space="preserve">User: </t>
        </r>
        <r>
          <rPr>
            <sz val="9"/>
            <color indexed="81"/>
            <rFont val="Tahoma"/>
            <family val="2"/>
          </rPr>
          <t xml:space="preserve">The decline in the number  of persons employed in the government is due to the tranfer of the hourly worked  from the Health Ministry to the State Health Services Organization.
</t>
        </r>
      </text>
    </comment>
  </commentList>
</comments>
</file>

<file path=xl/sharedStrings.xml><?xml version="1.0" encoding="utf-8"?>
<sst xmlns="http://schemas.openxmlformats.org/spreadsheetml/2006/main" count="545" uniqueCount="318">
  <si>
    <t>Labour Market</t>
  </si>
  <si>
    <t>Contents:</t>
  </si>
  <si>
    <t>A. Labour Supply</t>
  </si>
  <si>
    <t>B. Labour Demand</t>
  </si>
  <si>
    <t>Vacancy Rate</t>
  </si>
  <si>
    <t>Inactive Labour Force  (15+), LFS, % change</t>
  </si>
  <si>
    <t>Cypriots</t>
  </si>
  <si>
    <t>European</t>
  </si>
  <si>
    <t>Third countries</t>
  </si>
  <si>
    <t>Number of unemployed</t>
  </si>
  <si>
    <t>Unemploymernt by duration</t>
  </si>
  <si>
    <t>below 6 months</t>
  </si>
  <si>
    <t>12+ months</t>
  </si>
  <si>
    <t>6-12 months</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</si>
  <si>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</si>
  <si>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</si>
  <si>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</si>
  <si>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</si>
  <si>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</si>
  <si>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</si>
  <si>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</si>
  <si>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</si>
  <si>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</si>
  <si>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</si>
  <si>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Total flexible employment</t>
  </si>
  <si>
    <t>Flexible employment /Labour Force</t>
  </si>
  <si>
    <t xml:space="preserve">Unemployment rate, Vacancy rate </t>
  </si>
  <si>
    <t>Temporary employment /labour force</t>
  </si>
  <si>
    <t>2013 q1</t>
  </si>
  <si>
    <t>2013 q2</t>
  </si>
  <si>
    <t>2013 q4</t>
  </si>
  <si>
    <t>2014 q1</t>
  </si>
  <si>
    <t>2014 q2</t>
  </si>
  <si>
    <t>2014 q3</t>
  </si>
  <si>
    <t>2015 q1</t>
  </si>
  <si>
    <t>2015 q2</t>
  </si>
  <si>
    <t>2015 q3</t>
  </si>
  <si>
    <t>2015 q4</t>
  </si>
  <si>
    <t>2016 q1</t>
  </si>
  <si>
    <t>2016 q2</t>
  </si>
  <si>
    <t>2016 q3</t>
  </si>
  <si>
    <t>2016 q4</t>
  </si>
  <si>
    <t>Jobs (+,-) SA</t>
  </si>
  <si>
    <t>% change (qi/qi-1)</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</si>
  <si>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</si>
  <si>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</si>
  <si>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</si>
  <si>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</si>
  <si>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</si>
  <si>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</si>
  <si>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</si>
  <si>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</si>
  <si>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</si>
  <si>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14.1-1.0</t>
  </si>
  <si>
    <t>%</t>
  </si>
  <si>
    <t>Under employment, 000s (Cystat)</t>
  </si>
  <si>
    <t>Public employment (PAPD)/employment SA</t>
  </si>
  <si>
    <t>12.9-0.6</t>
  </si>
  <si>
    <t>2015-2021</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</si>
  <si>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</si>
  <si>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</si>
  <si>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</si>
  <si>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</si>
  <si>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</si>
  <si>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</si>
  <si>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</si>
  <si>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</si>
  <si>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</si>
  <si>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</si>
  <si>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</si>
  <si>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2015-2017</t>
  </si>
  <si>
    <t>unemployed</t>
  </si>
  <si>
    <t xml:space="preserve">50-500 hours </t>
  </si>
  <si>
    <t>National funds</t>
  </si>
  <si>
    <t>On the job training for tertiary graduates (6month +2)</t>
  </si>
  <si>
    <t>Youth (&lt;30)</t>
  </si>
  <si>
    <t>Long-term</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</si>
  <si>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</si>
  <si>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</si>
  <si>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</si>
  <si>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</si>
  <si>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</si>
  <si>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</si>
  <si>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</si>
  <si>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</si>
  <si>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</si>
  <si>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</si>
  <si>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</si>
  <si>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</si>
  <si>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</si>
  <si>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</si>
  <si>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</si>
  <si>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</si>
  <si>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</si>
  <si>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</si>
  <si>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</si>
  <si>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</si>
  <si>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</si>
  <si>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</si>
  <si>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</si>
  <si>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</si>
  <si>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</si>
  <si>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</si>
  <si>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</si>
  <si>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</si>
  <si>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</si>
  <si>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</si>
  <si>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</si>
  <si>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Unemployment rate, % (Eurostat) SA</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</si>
  <si>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</si>
  <si>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</si>
  <si>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</si>
  <si>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</si>
  <si>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</si>
  <si>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</si>
  <si>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</si>
  <si>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</si>
  <si>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</si>
  <si>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</si>
  <si>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</si>
  <si>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</si>
  <si>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</si>
  <si>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</si>
  <si>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</si>
  <si>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2017-2018</t>
  </si>
  <si>
    <t>50-125 hours</t>
  </si>
  <si>
    <t xml:space="preserve">75 hours </t>
  </si>
  <si>
    <t>3 months training + 12 employment</t>
  </si>
  <si>
    <t>10/4/17 – 21/4/2017</t>
  </si>
  <si>
    <t>42 applications from the public sector for tertiary education graduates offering 905 job positions and 40 applications for non-tertiary education graduates offering 902 job positions.</t>
  </si>
  <si>
    <t>67 participants successfully completed the training programmes in 2016</t>
  </si>
  <si>
    <t>Vacancy rate</t>
  </si>
  <si>
    <t>Unemployment rate</t>
  </si>
  <si>
    <t>2018q1</t>
  </si>
  <si>
    <t>10.5-1.3</t>
  </si>
  <si>
    <t>10.6-0.8</t>
  </si>
  <si>
    <t>NRU %</t>
  </si>
  <si>
    <t>LTU/Labour force</t>
  </si>
  <si>
    <t>Employment SA (persons, Statistical Service)</t>
  </si>
  <si>
    <t>Employment SA (hours worked, Statistical Service)</t>
  </si>
  <si>
    <t>Employment by nationality %</t>
  </si>
  <si>
    <t>Unemployment rate (Eurostat)</t>
  </si>
  <si>
    <t>&gt;12 months/labour force</t>
  </si>
  <si>
    <t>10.1-1.0</t>
  </si>
  <si>
    <t>2018q2</t>
  </si>
  <si>
    <t>2018q3</t>
  </si>
  <si>
    <t>2018q4</t>
  </si>
  <si>
    <t>2017 q3</t>
  </si>
  <si>
    <t>List of ALMPs with budget, target group, number of beneficiaries, and available outcome statistics</t>
  </si>
  <si>
    <t>Programs involving work experience/ employment</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</si>
  <si>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</si>
  <si>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</si>
  <si>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</si>
  <si>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</si>
  <si>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</si>
  <si>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</si>
  <si>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</si>
  <si>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</si>
  <si>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</si>
  <si>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</si>
  <si>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</si>
  <si>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</si>
  <si>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</si>
  <si>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</si>
  <si>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</si>
  <si>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</si>
  <si>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</si>
  <si>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</si>
  <si>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</si>
  <si>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</si>
  <si>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</si>
  <si>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</si>
  <si>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</si>
  <si>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</si>
  <si>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</si>
  <si>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</si>
  <si>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</si>
  <si>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</si>
  <si>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</si>
  <si>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</si>
  <si>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</si>
  <si>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</si>
  <si>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</si>
  <si>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</si>
  <si>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Budget 2018</t>
  </si>
  <si>
    <t>1.a</t>
  </si>
  <si>
    <t>3500000 (includes 1.a to 1.d)</t>
  </si>
  <si>
    <t>1300000 (includes 1.a to 1.d)</t>
  </si>
  <si>
    <t>1650 (includes 1.a to 1.d)</t>
  </si>
  <si>
    <t>1.b</t>
  </si>
  <si>
    <t>1st Call: 16/11/2016-24/3/2017.           2nd Call: 19/1/2018 (list of potential participants from the Ministry of Labour, Welfare and Social Insurance)</t>
  </si>
  <si>
    <t>1st Call: 756 (out of which only 465 met the criteria).             2nd Call: 1200 potential participants</t>
  </si>
  <si>
    <t>1.c</t>
  </si>
  <si>
    <t>Training programmes for the unemployed: Training programmes for unemployed GMI recipients in the retail sector.</t>
  </si>
  <si>
    <t>2018-2019</t>
  </si>
  <si>
    <t>100 hours</t>
  </si>
  <si>
    <t>1.d</t>
  </si>
  <si>
    <r>
      <t>Training programmes for the unemployed</t>
    </r>
    <r>
      <rPr>
        <sz val="10"/>
        <color theme="1"/>
        <rFont val="Calibri"/>
        <family val="2"/>
      </rPr>
      <t xml:space="preserve">: Training of unemployed people to offer care services for GMI recipients and for persons with paraplegia and quadriplegia  </t>
    </r>
  </si>
  <si>
    <t>1/1/2018-31/12/2018</t>
  </si>
  <si>
    <r>
      <t>2014-</t>
    </r>
    <r>
      <rPr>
        <strike/>
        <sz val="10"/>
        <color theme="1"/>
        <rFont val="Calibri"/>
        <family val="2"/>
      </rPr>
      <t xml:space="preserve"> </t>
    </r>
    <r>
      <rPr>
        <sz val="10"/>
        <color theme="1"/>
        <rFont val="Calibri"/>
        <family val="2"/>
      </rPr>
      <t>2016</t>
    </r>
  </si>
  <si>
    <r>
      <rPr>
        <sz val="10"/>
        <color theme="1"/>
        <rFont val="Calibri"/>
        <family val="2"/>
        <scheme val="minor"/>
      </rPr>
      <t xml:space="preserve">2014: </t>
    </r>
    <r>
      <rPr>
        <sz val="10"/>
        <color theme="1"/>
        <rFont val="Calibri"/>
        <family val="2"/>
      </rPr>
      <t>1197 job placements  2015: 577 job placements.</t>
    </r>
    <r>
      <rPr>
        <b/>
        <sz val="10"/>
        <color theme="1"/>
        <rFont val="Calibri"/>
        <family val="2"/>
      </rPr>
      <t xml:space="preserve"> </t>
    </r>
  </si>
  <si>
    <r>
      <t>2014</t>
    </r>
    <r>
      <rPr>
        <sz val="10"/>
        <color theme="1"/>
        <rFont val="Calibri"/>
        <family val="2"/>
      </rPr>
      <t>-2016</t>
    </r>
  </si>
  <si>
    <r>
      <rPr>
        <sz val="10"/>
        <color theme="1"/>
        <rFont val="Calibri"/>
        <family val="2"/>
      </rPr>
      <t>2014: 3.642 unemployed                         2015: 2.937 unemployed</t>
    </r>
  </si>
  <si>
    <r>
      <t>2014</t>
    </r>
    <r>
      <rPr>
        <sz val="10"/>
        <color theme="1"/>
        <rFont val="Calibri"/>
        <family val="2"/>
      </rPr>
      <t xml:space="preserve">: 2.057 job placements          2015: </t>
    </r>
    <r>
      <rPr>
        <strike/>
        <sz val="10"/>
        <color theme="1"/>
        <rFont val="Calibri"/>
        <family val="2"/>
      </rPr>
      <t xml:space="preserve"> </t>
    </r>
    <r>
      <rPr>
        <sz val="10"/>
        <color theme="1"/>
        <rFont val="Calibri"/>
        <family val="2"/>
      </rPr>
      <t>1.642 job placements.</t>
    </r>
  </si>
  <si>
    <t>15/11/2016-31/3/2017 training. Employment : 3/7/2017-until the full amount has been paid or relevant announcement for the expirations of the scheme applications.                                                              2nd call: 6/11/2017-28/2/2018</t>
  </si>
  <si>
    <r>
      <t xml:space="preserve">63 applications from enterprises for 98 job positions                  </t>
    </r>
    <r>
      <rPr>
        <sz val="10"/>
        <color theme="1"/>
        <rFont val="Calibri"/>
        <family val="2"/>
      </rPr>
      <t>14 applications from enterprises for 24 job positions</t>
    </r>
  </si>
  <si>
    <t>First call: 19 GMI recipients started the three-months training, but 3 discontinued and 16 successfully completed the training. Second Call: 3 GMI recipients started the three-months training, but 2 discontinued and 1 successfully completed the training.</t>
  </si>
  <si>
    <r>
      <t xml:space="preserve">The HRDA scheme (covered by national funds) covers the part of the three months training with a budget of </t>
    </r>
    <r>
      <rPr>
        <sz val="10"/>
        <color theme="1"/>
        <rFont val="Calibri"/>
        <family val="2"/>
      </rPr>
      <t>€392.000 for 850 GMI recipients.</t>
    </r>
  </si>
  <si>
    <t>Τhe grant covers 60% of the employee’s salary costs up to a maximum of   €6.000.</t>
  </si>
  <si>
    <t>Incentives for the employment of  unemployed young people up to 25 years old</t>
  </si>
  <si>
    <t xml:space="preserve">07.11.2016-31.12.2016               (1st call)        24.04.2017 - 31.05.2017                  (2nd call)  7.8.2017-13.2.2018 (3rd call). </t>
  </si>
  <si>
    <t xml:space="preserve">Τhe grant covers 75% of the employee’s salary cost and up to a maximum of €20.000.The grant will be provided for twenty four (24) months of employment. The time frame for this scheme is between 2016 to 2020 with a total budget of €2.000.000 for the employment of 100 persons for two calls. </t>
  </si>
  <si>
    <r>
      <t xml:space="preserve">31.10.2016-30.11.2016                    (1st call) 24.04.2017 - 31.05.2017            </t>
    </r>
    <r>
      <rPr>
        <sz val="10"/>
        <rFont val="Calibri"/>
        <family val="2"/>
      </rPr>
      <t xml:space="preserve">(2nd call)                 7.8.2017-13.2.2018         (3rd call). </t>
    </r>
  </si>
  <si>
    <r>
      <t xml:space="preserve">394 (1st call)                           </t>
    </r>
    <r>
      <rPr>
        <sz val="10"/>
        <rFont val="Calibri"/>
        <family val="2"/>
      </rPr>
      <t>164   (2nd call)                     597 (3rd call)</t>
    </r>
  </si>
  <si>
    <r>
      <t>57 (1st call)                     4</t>
    </r>
    <r>
      <rPr>
        <sz val="10"/>
        <rFont val="Calibri"/>
        <family val="2"/>
      </rPr>
      <t>8 (2nd call)</t>
    </r>
  </si>
  <si>
    <r>
      <t>47(1st call)                  41</t>
    </r>
    <r>
      <rPr>
        <sz val="10"/>
        <rFont val="Calibri"/>
        <family val="2"/>
      </rPr>
      <t>(2nd call)</t>
    </r>
  </si>
  <si>
    <r>
      <t xml:space="preserve">24/04/2017 - 31/05/2017              (1st call)                           </t>
    </r>
    <r>
      <rPr>
        <sz val="10"/>
        <rFont val="Calibri"/>
        <family val="2"/>
      </rPr>
      <t>6/7/2017-3/10/2017 (2nd call)</t>
    </r>
  </si>
  <si>
    <r>
      <t xml:space="preserve">475 (1st call)                                   </t>
    </r>
    <r>
      <rPr>
        <sz val="10"/>
        <rFont val="Calibri"/>
        <family val="2"/>
      </rPr>
      <t>368 (2nd call )</t>
    </r>
  </si>
  <si>
    <t>10.7-1.2</t>
  </si>
  <si>
    <t>7.3-1.4</t>
  </si>
  <si>
    <t>7.8-2.2</t>
  </si>
  <si>
    <t>7.6-1.0</t>
  </si>
  <si>
    <t>updated : 19 March 2019</t>
  </si>
  <si>
    <t>1st Call: 121 participants successfully completed the training programmes in 2017.                 2nd Call: 72 participants successfully completed the training programmes in 2018</t>
  </si>
  <si>
    <r>
      <t>The budget is included in the training programmes for the unemployed. During February-August 2017, 9 training programmes in the hotel and catering sector for GMI recipients were successfully completed.  During February-September 2018</t>
    </r>
    <r>
      <rPr>
        <sz val="10"/>
        <color theme="1"/>
        <rFont val="Calibri"/>
        <family val="2"/>
        <scheme val="minor"/>
      </rPr>
      <t>, 6 training programmes in the hotel and catering sector for GMI recipients were successfully completed. Programmes include institutional part of 75 hours and practical of 4 weeks in enterprises.</t>
    </r>
  </si>
  <si>
    <r>
      <t>1st Call:</t>
    </r>
    <r>
      <rPr>
        <sz val="10"/>
        <rFont val="Calibri"/>
        <family val="2"/>
      </rPr>
      <t xml:space="preserve">  19/3/2018 (list of potential participants from the Ministry of Labour, Welfare and Social Insurance).           2nd Call:  7/9/2018 (list of potential participants from the Ministry of Labour, Welfare and Social Insurance).     3rd Call 13/11/2018 </t>
    </r>
  </si>
  <si>
    <r>
      <t xml:space="preserve">1st Call: </t>
    </r>
    <r>
      <rPr>
        <sz val="10"/>
        <rFont val="Calibri"/>
        <family val="2"/>
      </rPr>
      <t xml:space="preserve">815               2nd Call: 329       </t>
    </r>
    <r>
      <rPr>
        <sz val="10"/>
        <rFont val="Calibri"/>
        <family val="2"/>
        <scheme val="minor"/>
      </rPr>
      <t>3rd Call: 25</t>
    </r>
  </si>
  <si>
    <r>
      <t xml:space="preserve"> 232</t>
    </r>
    <r>
      <rPr>
        <sz val="10"/>
        <rFont val="Calibri"/>
        <family val="2"/>
      </rPr>
      <t xml:space="preserve"> participants successfully completed the training programmes in 2018.</t>
    </r>
  </si>
  <si>
    <r>
      <t xml:space="preserve">The budget is included in the training programmes for the unemployed. Untill 31/12/2018, </t>
    </r>
    <r>
      <rPr>
        <sz val="10"/>
        <rFont val="Calibri"/>
        <family val="2"/>
      </rPr>
      <t xml:space="preserve"> 15 training programmes in the retail sector for GMI recipients were successfully completed.  Programmes include institutional part of 100 hours and practical of 4 weeks in enterprises. In 2019 5 more training programmes are planned, all of them are currently in progress. </t>
    </r>
  </si>
  <si>
    <t>2017-2019</t>
  </si>
  <si>
    <t>1st Call: 15/11/2016-28/2/2017.                    2nd Call: 24/7/2017-5/10/2017.                       3rd Call: 12/1/2018-11/5/2018.                 4th Call: 12/10/2018-28/2/2019</t>
  </si>
  <si>
    <t>1st Call: 96                2nd Call: 75           3rd Call: 62             4th Call: 69</t>
  </si>
  <si>
    <t>1st Call: 51 participants successfully completed the training programmes in 2017.                                 2nd Call: 48 participants successfully completed the training programmes in 2017-2018.                 3rd Call: 28 participants successfully completed the training programmes in 2018.                                            4th Call: Programmes are expected to begin in April 2019.</t>
  </si>
  <si>
    <r>
      <t xml:space="preserve">This budget </t>
    </r>
    <r>
      <rPr>
        <sz val="9"/>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during November 2017-February 2018, 3 training programmes for the provision of care services for persons with paraplegia and quadriplegia were successfully completed. Following the 3rd call, during November-December 2018, 2 training programmes for the provision of care services for GMI recipients were successfully completed. On 12 October 2018 a 4th call was published regarding the provision of care services for GMI recipients. The call was closed on 28/2/2019 and programmes are expected to begin in April 2019.</t>
    </r>
  </si>
  <si>
    <t>1302 applications (1/1/2018-31/12/2018)</t>
  </si>
  <si>
    <t>1024 (2018)</t>
  </si>
  <si>
    <t xml:space="preserve">Total budget refers to the budget for 2015-2018. Total expected employment refers to the number of participants for 2015-2018. </t>
  </si>
  <si>
    <t>616 applications (1/7-31/12/2016: 207, 1/1-31/12/2017:209, 1/1-31/12/2018:200)</t>
  </si>
  <si>
    <t>403 (2016:105, 2017:178, 2018:120)</t>
  </si>
  <si>
    <t>Total budget refers to the budget for 2015-2018. Total expected employment refers to the number of participants for 2015-2018.</t>
  </si>
  <si>
    <r>
      <t xml:space="preserve">Multi-company training programme for </t>
    </r>
    <r>
      <rPr>
        <sz val="10"/>
        <color rgb="FFFF0000"/>
        <rFont val="Calibri"/>
        <family val="2"/>
        <charset val="161"/>
        <scheme val="minor"/>
      </rPr>
      <t>Unemployed</t>
    </r>
  </si>
  <si>
    <t>2015: 34                  2016:129                  2017:255                      2018:236</t>
  </si>
  <si>
    <r>
      <t xml:space="preserve">Total budget refers to  2015-2018. Total expected employment refers to the expected number of participants for 2015-2017. As from 1/1/2016 the Scheme </t>
    </r>
    <r>
      <rPr>
        <sz val="10"/>
        <rFont val="Calibri"/>
        <family val="2"/>
      </rPr>
      <t>is open to all long-term unemployed and not only to GMI recipients.</t>
    </r>
    <r>
      <rPr>
        <sz val="10"/>
        <rFont val="Calibri"/>
        <family val="2"/>
        <scheme val="minor"/>
      </rPr>
      <t xml:space="preserve"> As from 1/9/2018 to Scheme is open to all registered unemployed.</t>
    </r>
  </si>
  <si>
    <r>
      <t>1.221 recipients (out of which 844 are tertiary education graduates and 377 non-tertiary education graduates) were informed for their placement. 578 persons participated the programme and</t>
    </r>
    <r>
      <rPr>
        <strike/>
        <sz val="10"/>
        <rFont val="Calibri"/>
        <family val="2"/>
      </rPr>
      <t xml:space="preserve"> </t>
    </r>
    <r>
      <rPr>
        <sz val="10"/>
        <rFont val="Calibri"/>
        <family val="2"/>
      </rPr>
      <t>approximatly 439</t>
    </r>
    <r>
      <rPr>
        <strike/>
        <sz val="10"/>
        <rFont val="Calibri"/>
        <family val="2"/>
      </rPr>
      <t xml:space="preserve"> </t>
    </r>
    <r>
      <rPr>
        <sz val="10"/>
        <rFont val="Calibri"/>
        <family val="2"/>
      </rPr>
      <t>succesfully completed the programme.</t>
    </r>
  </si>
  <si>
    <t>6/07/2017 - until the full amount has been paid or relevant announcement for the expiration of the scheme applications</t>
  </si>
  <si>
    <t>Incentives for the employment of  unemployed people</t>
  </si>
  <si>
    <t>2014-2015</t>
  </si>
  <si>
    <t>2.6.2014 - 30.6.2014</t>
  </si>
  <si>
    <t>Τhe grant covers 50% of the employee’s salary cost and up to a maximum of €5.000 or 60% of the employee’s salary cost and up to a maximum of €6.000 for long term unemployed. The grant will be provided for ten (10) months of employment with the employer's obligation to maintain the employment of the employee for another two (2) months without subsidy.</t>
  </si>
  <si>
    <t>2016-2019</t>
  </si>
  <si>
    <r>
      <t xml:space="preserve">446    (1st call)                           </t>
    </r>
    <r>
      <rPr>
        <sz val="10"/>
        <rFont val="Calibri"/>
        <family val="2"/>
      </rPr>
      <t>349   (2nd call)                       842 (3rd call)</t>
    </r>
  </si>
  <si>
    <t>370  (1st call)                                    283   (2nd call)                     683 (3rd call under evaluation)</t>
  </si>
  <si>
    <t>2016-2022</t>
  </si>
  <si>
    <t>24.10.2016 - 31.3.2017 (1st call) 6.7.2017 - until the full amount has been paid or relevant announcement for the expiration of the scheme applications (2nd call)</t>
  </si>
  <si>
    <r>
      <t>40    (1st call)                          26</t>
    </r>
    <r>
      <rPr>
        <sz val="10"/>
        <rFont val="Calibri"/>
        <family val="2"/>
      </rPr>
      <t xml:space="preserve"> (2nd call)</t>
    </r>
  </si>
  <si>
    <r>
      <t>36       (1st call)                     26</t>
    </r>
    <r>
      <rPr>
        <sz val="10"/>
        <rFont val="Calibri"/>
        <family val="2"/>
      </rPr>
      <t xml:space="preserve"> (2nd call under evaluation)</t>
    </r>
  </si>
  <si>
    <t>12months</t>
  </si>
  <si>
    <t xml:space="preserve">The Private Employment Agencies (PrEA) to enhance the Public Employment Service (PES) in an effort to create more job opportunities for the unemployed, through the implementation of the system  «Job Placement Voucher».  </t>
  </si>
  <si>
    <t xml:space="preserve">336   (1st call)                  141    (2nd call)                       495  (3rd call under evaluation )                 </t>
  </si>
  <si>
    <r>
      <t xml:space="preserve">24.10.2016-31.3.2017                      (1st call)                          </t>
    </r>
    <r>
      <rPr>
        <sz val="10"/>
        <rFont val="Calibri"/>
        <family val="2"/>
      </rPr>
      <t>6/7/2017-13.2.2018 (2nd call)</t>
    </r>
  </si>
  <si>
    <t>395  (1st call)                       310 (2nd call )</t>
  </si>
  <si>
    <t>2019q1</t>
  </si>
  <si>
    <t>7.4-2.0</t>
  </si>
  <si>
    <t>2019q2</t>
  </si>
  <si>
    <t>7.3-1.7</t>
  </si>
  <si>
    <t>SA unemployment rate (Eurostat)</t>
  </si>
  <si>
    <t>SA Employment (persons) National Accounts (SA)</t>
  </si>
  <si>
    <t>2019q3</t>
  </si>
  <si>
    <t>2019q4</t>
  </si>
  <si>
    <t>7.2-2</t>
  </si>
  <si>
    <t>2020q1</t>
  </si>
  <si>
    <t>Unemployment by nationality (LFS)</t>
  </si>
  <si>
    <t>2020q2</t>
  </si>
  <si>
    <t>5.8-2</t>
  </si>
  <si>
    <t>9.6, 1.2</t>
  </si>
  <si>
    <t>2020q3</t>
  </si>
  <si>
    <t>8.4, 1.6</t>
  </si>
  <si>
    <t>2020q4</t>
  </si>
  <si>
    <t>12.5-1.2</t>
  </si>
  <si>
    <t>12.9-1.5</t>
  </si>
  <si>
    <t>6.3-1.3</t>
  </si>
  <si>
    <r>
      <t xml:space="preserve"> </t>
    </r>
    <r>
      <rPr>
        <b/>
        <sz val="16"/>
        <color rgb="FF000000"/>
        <rFont val="Arial Narrow"/>
        <family val="2"/>
      </rPr>
      <t>Unemployment (LFS)</t>
    </r>
  </si>
  <si>
    <t xml:space="preserve"> Inactive labour force  (15+), LFS</t>
  </si>
  <si>
    <t>2015q1</t>
  </si>
  <si>
    <t>2015q2</t>
  </si>
  <si>
    <t>2015q3</t>
  </si>
  <si>
    <t>2015q4</t>
  </si>
  <si>
    <t>2016q1</t>
  </si>
  <si>
    <t>2016q2</t>
  </si>
  <si>
    <t>2016q3</t>
  </si>
  <si>
    <t>2016q4</t>
  </si>
  <si>
    <t>2014q1</t>
  </si>
  <si>
    <t>2014q4</t>
  </si>
  <si>
    <t>2014q2</t>
  </si>
  <si>
    <t>2014q3</t>
  </si>
  <si>
    <t>NAIRU% (ltu%+1m un)</t>
  </si>
  <si>
    <t>Avg NRU</t>
  </si>
  <si>
    <t>Avg Nairu</t>
  </si>
  <si>
    <t>Avg Jobs (+,-) SA</t>
  </si>
  <si>
    <t>8, 1.3</t>
  </si>
  <si>
    <t>2021q1</t>
  </si>
  <si>
    <t>2021q2</t>
  </si>
  <si>
    <t>2021q3</t>
  </si>
  <si>
    <t>2021q4</t>
  </si>
  <si>
    <t>8.6, 2</t>
  </si>
  <si>
    <t>NEET Indicator (15-29)</t>
  </si>
  <si>
    <t>-Young people neither in employment nor in education or 
training - %</t>
  </si>
  <si>
    <t xml:space="preserve">-Young people neither in employment nor in education or 
training </t>
  </si>
  <si>
    <t>Supplementary indicators to unemployment (15-74)</t>
  </si>
  <si>
    <t>-Underemployed part-time workers- % in population</t>
  </si>
  <si>
    <t>-Underemployed part-time workers</t>
  </si>
  <si>
    <t>-Seeking work, but not available - % in population</t>
  </si>
  <si>
    <t>-Seeking work, but not available</t>
  </si>
  <si>
    <t>-Available, but not seeking work - % in population</t>
  </si>
  <si>
    <t>-Available, but not seeking work</t>
  </si>
  <si>
    <t>n.a</t>
  </si>
  <si>
    <t>8.4,2.6</t>
  </si>
  <si>
    <t>6.6,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</si>
</sst>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000"/>
    <numFmt numFmtId="168" formatCode="[$]d/m/yyyy;@"/>
    <numFmt numFmtId="169" formatCode="0.000"/>
  </numFmts>
  <fonts count="63">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sz val="10"/>
      <name val="Calibri"/>
      <family val="2"/>
    </font>
    <font>
      <sz val="10"/>
      <name val="Arial"/>
      <family val="2"/>
      <charset val="161"/>
    </font>
    <font>
      <sz val="10"/>
      <color theme="1"/>
      <name val="Calibri"/>
      <family val="2"/>
      <scheme val="minor"/>
    </font>
    <font>
      <sz val="10"/>
      <name val="Calibri"/>
      <family val="2"/>
      <scheme val="minor"/>
    </font>
    <font>
      <sz val="11"/>
      <color rgb="FF000000"/>
      <name val="Georgia"/>
      <family val="1"/>
    </font>
    <font>
      <sz val="9"/>
      <color rgb="FF000000"/>
      <name val="Georgia"/>
      <family val="1"/>
    </font>
    <font>
      <b/>
      <sz val="11"/>
      <color rgb="FF000000"/>
      <name val="Calibri"/>
      <family val="2"/>
    </font>
    <font>
      <b/>
      <sz val="9"/>
      <color indexed="81"/>
      <name val="Tahoma"/>
      <family val="2"/>
    </font>
    <font>
      <sz val="10"/>
      <name val="Arial"/>
      <family val="2"/>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1"/>
      <name val="Calibri"/>
      <family val="2"/>
      <scheme val="minor"/>
    </font>
    <font>
      <b/>
      <sz val="10"/>
      <color theme="1"/>
      <name val="Calibri"/>
      <family val="2"/>
      <scheme val="minor"/>
    </font>
    <font>
      <sz val="10"/>
      <color theme="1"/>
      <name val="Calibri"/>
      <family val="2"/>
    </font>
    <font>
      <strike/>
      <sz val="10"/>
      <color theme="1"/>
      <name val="Calibri"/>
      <family val="2"/>
    </font>
    <font>
      <b/>
      <sz val="10"/>
      <color theme="1"/>
      <name val="Calibri"/>
      <family val="2"/>
    </font>
    <font>
      <sz val="10"/>
      <color rgb="FF464646"/>
      <name val="Calibri"/>
      <family val="2"/>
      <scheme val="minor"/>
    </font>
    <font>
      <b/>
      <sz val="10"/>
      <name val="Calibri"/>
      <family val="2"/>
      <scheme val="minor"/>
    </font>
    <font>
      <sz val="10"/>
      <color rgb="FFFF0000"/>
      <name val="Calibri"/>
      <family val="2"/>
      <scheme val="minor"/>
    </font>
    <font>
      <sz val="9"/>
      <name val="Calibri"/>
      <family val="2"/>
      <scheme val="minor"/>
    </font>
    <font>
      <sz val="9"/>
      <name val="Calibri"/>
      <family val="2"/>
    </font>
    <font>
      <sz val="10"/>
      <name val="Calibri"/>
      <family val="2"/>
      <charset val="161"/>
      <scheme val="minor"/>
    </font>
    <font>
      <sz val="10"/>
      <name val="Calibri"/>
      <family val="2"/>
      <charset val="161"/>
    </font>
    <font>
      <sz val="10"/>
      <color rgb="FFFF0000"/>
      <name val="Calibri"/>
      <family val="2"/>
      <charset val="161"/>
      <scheme val="minor"/>
    </font>
    <font>
      <strike/>
      <sz val="10"/>
      <name val="Calibri"/>
      <family val="2"/>
    </font>
    <font>
      <sz val="9"/>
      <color indexed="81"/>
      <name val="Tahoma"/>
      <family val="2"/>
    </font>
    <font>
      <sz val="8"/>
      <name val="Calibri"/>
      <family val="2"/>
      <charset val="161"/>
    </font>
    <font>
      <b/>
      <sz val="16"/>
      <color theme="0"/>
      <name val="Arial Narrow"/>
      <family val="2"/>
    </font>
    <font>
      <sz val="16"/>
      <color theme="0"/>
      <name val="Arial Narrow"/>
      <family val="2"/>
    </font>
    <font>
      <sz val="16"/>
      <color rgb="FF000000"/>
      <name val="Arial Narrow"/>
      <family val="2"/>
    </font>
    <font>
      <b/>
      <sz val="16"/>
      <color rgb="FF000000"/>
      <name val="Arial Narrow"/>
      <family val="2"/>
    </font>
    <font>
      <sz val="16"/>
      <name val="Arial Narrow"/>
      <family val="2"/>
    </font>
    <font>
      <b/>
      <sz val="16"/>
      <name val="Arial Narrow"/>
      <family val="2"/>
    </font>
    <font>
      <sz val="16"/>
      <color rgb="FFFF0000"/>
      <name val="Arial Narrow"/>
      <family val="2"/>
    </font>
    <font>
      <sz val="16"/>
      <color theme="3"/>
      <name val="Arial Narrow"/>
      <family val="2"/>
    </font>
    <font>
      <sz val="16"/>
      <color indexed="8"/>
      <name val="Arial Narrow"/>
      <family val="2"/>
    </font>
    <font>
      <sz val="16"/>
      <color theme="1"/>
      <name val="Arial Narrow"/>
      <family val="2"/>
    </font>
    <font>
      <sz val="16"/>
      <color theme="4"/>
      <name val="Arial Narrow"/>
      <family val="2"/>
    </font>
    <font>
      <b/>
      <sz val="20"/>
      <color theme="0"/>
      <name val="Arial Narrow"/>
      <family val="2"/>
    </font>
    <font>
      <sz val="11"/>
      <name val="Calibri"/>
      <family val="2"/>
      <charset val="161"/>
    </font>
    <font>
      <sz val="11"/>
      <name val="Georgia"/>
      <family val="1"/>
    </font>
    <font>
      <sz val="10"/>
      <name val="Georgia"/>
      <family val="1"/>
    </font>
    <font>
      <b/>
      <sz val="16"/>
      <color theme="3"/>
      <name val="Arial Narrow"/>
      <family val="2"/>
    </font>
    <font>
      <b/>
      <sz val="16"/>
      <color rgb="FFFF0000"/>
      <name val="Arial Narrow"/>
      <family val="2"/>
    </font>
    <font>
      <sz val="16"/>
      <name val="Arial"/>
      <family val="2"/>
    </font>
    <font>
      <sz val="16"/>
      <color rgb="FF000000"/>
      <name val="Arial"/>
      <family val="2"/>
    </font>
  </fonts>
  <fills count="16">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3" tint="0.39997558519241921"/>
        <bgColor theme="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33CC"/>
        <bgColor indexed="64"/>
      </patternFill>
    </fill>
    <fill>
      <patternFill patternType="solid">
        <fgColor rgb="FFFFFF00"/>
        <bgColor indexed="64"/>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3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3" fillId="0" borderId="0"/>
    <xf numFmtId="0" fontId="16" fillId="0" borderId="0"/>
  </cellStyleXfs>
  <cellXfs count="191">
    <xf numFmtId="0" fontId="0" fillId="0" borderId="0" xfId="0"/>
    <xf numFmtId="0" fontId="8" fillId="0" borderId="0" xfId="0" applyFont="1"/>
    <xf numFmtId="0" fontId="9" fillId="0" borderId="0" xfId="0" applyFont="1"/>
    <xf numFmtId="167" fontId="9" fillId="0" borderId="0" xfId="0" applyNumberFormat="1" applyFont="1" applyProtection="1">
      <protection hidden="1"/>
    </xf>
    <xf numFmtId="0" fontId="12" fillId="4" borderId="0" xfId="0" applyFont="1" applyFill="1"/>
    <xf numFmtId="0" fontId="13" fillId="0" borderId="0" xfId="0" applyFont="1" applyAlignment="1">
      <alignment horizontal="left"/>
    </xf>
    <xf numFmtId="0" fontId="13" fillId="0" borderId="0" xfId="0" applyFont="1"/>
    <xf numFmtId="0" fontId="14" fillId="0" borderId="0" xfId="0" applyFont="1"/>
    <xf numFmtId="0" fontId="13" fillId="0" borderId="0" xfId="0" applyFont="1" applyProtection="1">
      <protection hidden="1"/>
    </xf>
    <xf numFmtId="0" fontId="0" fillId="0" borderId="0" xfId="0" applyAlignment="1">
      <alignment horizontal="center"/>
    </xf>
    <xf numFmtId="0" fontId="0" fillId="0" borderId="2" xfId="0" applyBorder="1"/>
    <xf numFmtId="0" fontId="21" fillId="0" borderId="2" xfId="0" applyFont="1" applyBorder="1"/>
    <xf numFmtId="0" fontId="19" fillId="0" borderId="2" xfId="0" applyFont="1" applyBorder="1"/>
    <xf numFmtId="0" fontId="19" fillId="0" borderId="2" xfId="0" applyFont="1" applyBorder="1" applyAlignment="1">
      <alignment horizontal="center"/>
    </xf>
    <xf numFmtId="0" fontId="0" fillId="0" borderId="2" xfId="0" applyBorder="1" applyAlignment="1">
      <alignment horizontal="center"/>
    </xf>
    <xf numFmtId="0" fontId="20" fillId="0" borderId="2" xfId="0" applyFont="1" applyBorder="1"/>
    <xf numFmtId="164" fontId="0" fillId="0" borderId="2" xfId="0" applyNumberFormat="1" applyBorder="1"/>
    <xf numFmtId="0" fontId="24" fillId="0" borderId="0" xfId="0" applyFont="1"/>
    <xf numFmtId="0" fontId="25" fillId="0" borderId="0" xfId="0" applyFont="1"/>
    <xf numFmtId="0" fontId="0" fillId="8" borderId="0" xfId="0" applyFill="1"/>
    <xf numFmtId="0" fontId="28" fillId="8" borderId="0" xfId="0" applyFont="1" applyFill="1"/>
    <xf numFmtId="0" fontId="26" fillId="9" borderId="4" xfId="0" applyFont="1" applyFill="1" applyBorder="1" applyAlignment="1">
      <alignment vertical="top" wrapText="1"/>
    </xf>
    <xf numFmtId="0" fontId="26" fillId="9" borderId="5" xfId="0" applyFont="1" applyFill="1" applyBorder="1" applyAlignment="1">
      <alignment vertical="top" wrapText="1"/>
    </xf>
    <xf numFmtId="0" fontId="27" fillId="10" borderId="5" xfId="0" applyFont="1" applyFill="1" applyBorder="1" applyAlignment="1">
      <alignment vertical="top" wrapText="1"/>
    </xf>
    <xf numFmtId="0" fontId="17" fillId="10" borderId="5" xfId="0" applyFont="1" applyFill="1" applyBorder="1" applyAlignment="1">
      <alignment horizontal="center" vertical="top" wrapText="1"/>
    </xf>
    <xf numFmtId="0" fontId="27" fillId="10" borderId="5" xfId="0" applyFont="1" applyFill="1" applyBorder="1" applyAlignment="1">
      <alignment horizontal="center" vertical="top" wrapText="1"/>
    </xf>
    <xf numFmtId="0" fontId="17" fillId="10" borderId="5" xfId="0" applyFont="1" applyFill="1" applyBorder="1" applyAlignment="1">
      <alignment vertical="top" wrapText="1"/>
    </xf>
    <xf numFmtId="0" fontId="17" fillId="10" borderId="6" xfId="0" applyFont="1" applyFill="1" applyBorder="1" applyAlignment="1">
      <alignment vertical="top" wrapText="1"/>
    </xf>
    <xf numFmtId="0" fontId="17" fillId="11" borderId="2" xfId="0" applyFont="1" applyFill="1" applyBorder="1" applyAlignment="1">
      <alignment vertical="top" wrapText="1"/>
    </xf>
    <xf numFmtId="0" fontId="17" fillId="11" borderId="2" xfId="0" applyFont="1" applyFill="1" applyBorder="1" applyAlignment="1">
      <alignment vertical="top"/>
    </xf>
    <xf numFmtId="0" fontId="17" fillId="11" borderId="2" xfId="0" applyFont="1" applyFill="1" applyBorder="1" applyAlignment="1">
      <alignment horizontal="center" vertical="top" wrapText="1"/>
    </xf>
    <xf numFmtId="3" fontId="17" fillId="11" borderId="2" xfId="0" applyNumberFormat="1" applyFont="1" applyFill="1" applyBorder="1" applyAlignment="1">
      <alignment horizontal="center" vertical="top" wrapText="1"/>
    </xf>
    <xf numFmtId="3" fontId="17" fillId="11" borderId="2" xfId="0" applyNumberFormat="1" applyFont="1" applyFill="1" applyBorder="1" applyAlignment="1">
      <alignment horizontal="center" vertical="top"/>
    </xf>
    <xf numFmtId="168"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xf>
    <xf numFmtId="0" fontId="17" fillId="11" borderId="2" xfId="0" applyFont="1" applyFill="1" applyBorder="1" applyAlignment="1">
      <alignment horizontal="center" vertical="top"/>
    </xf>
    <xf numFmtId="1" fontId="17" fillId="11" borderId="2" xfId="0" applyNumberFormat="1" applyFont="1" applyFill="1" applyBorder="1" applyAlignment="1">
      <alignment horizontal="center" vertical="top"/>
    </xf>
    <xf numFmtId="3" fontId="17" fillId="11" borderId="2" xfId="0" quotePrefix="1" applyNumberFormat="1" applyFont="1" applyFill="1" applyBorder="1" applyAlignment="1">
      <alignment horizontal="center" vertical="top"/>
    </xf>
    <xf numFmtId="164" fontId="29" fillId="11" borderId="2" xfId="0" applyNumberFormat="1" applyFont="1" applyFill="1" applyBorder="1" applyAlignment="1">
      <alignment horizontal="center" vertical="top" wrapText="1"/>
    </xf>
    <xf numFmtId="0" fontId="30" fillId="11" borderId="2" xfId="0" applyFont="1" applyFill="1" applyBorder="1" applyAlignment="1">
      <alignment vertical="top" wrapText="1"/>
    </xf>
    <xf numFmtId="0" fontId="17" fillId="12" borderId="2" xfId="0" applyFont="1" applyFill="1" applyBorder="1" applyAlignment="1">
      <alignment vertical="top" wrapText="1"/>
    </xf>
    <xf numFmtId="0" fontId="17" fillId="12" borderId="2" xfId="0" applyFont="1" applyFill="1" applyBorder="1" applyAlignment="1">
      <alignment vertical="top"/>
    </xf>
    <xf numFmtId="0" fontId="17" fillId="12" borderId="2" xfId="0" applyFont="1" applyFill="1" applyBorder="1" applyAlignment="1">
      <alignment horizontal="center" vertical="top"/>
    </xf>
    <xf numFmtId="3" fontId="17" fillId="12" borderId="2" xfId="0" applyNumberFormat="1" applyFont="1" applyFill="1" applyBorder="1" applyAlignment="1">
      <alignment horizontal="center" vertical="top"/>
    </xf>
    <xf numFmtId="0" fontId="17" fillId="12" borderId="2" xfId="0" applyFont="1" applyFill="1" applyBorder="1" applyAlignment="1">
      <alignment horizontal="center" vertical="top" wrapText="1"/>
    </xf>
    <xf numFmtId="164" fontId="17" fillId="12" borderId="2" xfId="0" applyNumberFormat="1" applyFont="1" applyFill="1" applyBorder="1" applyAlignment="1">
      <alignment horizontal="center" vertical="top" wrapText="1"/>
    </xf>
    <xf numFmtId="164" fontId="30" fillId="12" borderId="2" xfId="0" applyNumberFormat="1" applyFont="1" applyFill="1" applyBorder="1" applyAlignment="1">
      <alignment horizontal="center" vertical="top" wrapText="1"/>
    </xf>
    <xf numFmtId="3" fontId="17" fillId="12" borderId="2" xfId="0" applyNumberFormat="1" applyFont="1" applyFill="1" applyBorder="1" applyAlignment="1">
      <alignment horizontal="center" vertical="top" wrapText="1"/>
    </xf>
    <xf numFmtId="0" fontId="17" fillId="13" borderId="2" xfId="0" applyFont="1" applyFill="1" applyBorder="1" applyAlignment="1">
      <alignment vertical="top" wrapText="1"/>
    </xf>
    <xf numFmtId="0" fontId="18" fillId="13" borderId="2" xfId="0" applyFont="1" applyFill="1" applyBorder="1" applyAlignment="1">
      <alignment vertical="top" wrapText="1"/>
    </xf>
    <xf numFmtId="0" fontId="18" fillId="13" borderId="2" xfId="0" applyFont="1" applyFill="1" applyBorder="1" applyAlignment="1">
      <alignment horizontal="center" vertical="top" wrapText="1"/>
    </xf>
    <xf numFmtId="3" fontId="18" fillId="13" borderId="2" xfId="0" applyNumberFormat="1" applyFont="1" applyFill="1" applyBorder="1" applyAlignment="1">
      <alignment horizontal="center" vertical="top"/>
    </xf>
    <xf numFmtId="3" fontId="17" fillId="13" borderId="2" xfId="0" applyNumberFormat="1" applyFont="1" applyFill="1" applyBorder="1" applyAlignment="1">
      <alignment horizontal="center" vertical="top"/>
    </xf>
    <xf numFmtId="0" fontId="18" fillId="13" borderId="2" xfId="0" applyFont="1" applyFill="1" applyBorder="1" applyAlignment="1">
      <alignment horizontal="center" vertical="top"/>
    </xf>
    <xf numFmtId="1" fontId="18" fillId="13" borderId="2" xfId="0" applyNumberFormat="1" applyFont="1" applyFill="1" applyBorder="1" applyAlignment="1">
      <alignment horizontal="center" vertical="top"/>
    </xf>
    <xf numFmtId="164" fontId="18" fillId="13" borderId="2" xfId="0" applyNumberFormat="1" applyFont="1" applyFill="1" applyBorder="1" applyAlignment="1">
      <alignment horizontal="center" vertical="top" wrapText="1"/>
    </xf>
    <xf numFmtId="0" fontId="33" fillId="13" borderId="0" xfId="0" applyFont="1" applyFill="1" applyAlignment="1">
      <alignment horizontal="justify" vertical="center"/>
    </xf>
    <xf numFmtId="0" fontId="18" fillId="13" borderId="2" xfId="0" applyFont="1" applyFill="1" applyBorder="1" applyAlignment="1">
      <alignment vertical="top"/>
    </xf>
    <xf numFmtId="1" fontId="18" fillId="13" borderId="2" xfId="0" applyNumberFormat="1" applyFont="1" applyFill="1" applyBorder="1" applyAlignment="1">
      <alignment horizontal="center" vertical="top" wrapText="1"/>
    </xf>
    <xf numFmtId="0" fontId="17" fillId="13" borderId="2" xfId="0" applyFont="1" applyFill="1" applyBorder="1" applyAlignment="1">
      <alignment vertical="top"/>
    </xf>
    <xf numFmtId="0" fontId="18" fillId="13" borderId="2" xfId="0" applyNumberFormat="1" applyFont="1" applyFill="1" applyBorder="1" applyAlignment="1">
      <alignment horizontal="center" vertical="top" wrapText="1"/>
    </xf>
    <xf numFmtId="0" fontId="34" fillId="13" borderId="2" xfId="0" applyFont="1" applyFill="1" applyBorder="1" applyAlignment="1">
      <alignment vertical="top" wrapText="1"/>
    </xf>
    <xf numFmtId="164" fontId="18" fillId="13" borderId="2" xfId="0" applyNumberFormat="1" applyFont="1" applyFill="1" applyBorder="1" applyAlignment="1">
      <alignment horizontal="center" vertical="top"/>
    </xf>
    <xf numFmtId="1" fontId="15" fillId="13" borderId="2" xfId="0" applyNumberFormat="1" applyFont="1" applyFill="1" applyBorder="1" applyAlignment="1">
      <alignment horizontal="center" vertical="top" wrapText="1"/>
    </xf>
    <xf numFmtId="0" fontId="29" fillId="10" borderId="2" xfId="0" applyFont="1" applyFill="1" applyBorder="1" applyAlignment="1">
      <alignment vertical="top"/>
    </xf>
    <xf numFmtId="0" fontId="26" fillId="10" borderId="2" xfId="0" applyFont="1" applyFill="1" applyBorder="1" applyAlignment="1">
      <alignment vertical="top"/>
    </xf>
    <xf numFmtId="0" fontId="26" fillId="10" borderId="2" xfId="0" applyFont="1" applyFill="1" applyBorder="1" applyAlignment="1">
      <alignment horizontal="center" vertical="top"/>
    </xf>
    <xf numFmtId="3" fontId="26" fillId="10" borderId="2" xfId="0" applyNumberFormat="1" applyFont="1" applyFill="1" applyBorder="1" applyAlignment="1">
      <alignment horizontal="center" vertical="top"/>
    </xf>
    <xf numFmtId="0" fontId="21" fillId="0" borderId="2" xfId="0" applyFont="1" applyFill="1" applyBorder="1" applyAlignment="1">
      <alignment horizontal="center"/>
    </xf>
    <xf numFmtId="0" fontId="21" fillId="0" borderId="2" xfId="0" applyFont="1" applyBorder="1" applyAlignment="1">
      <alignment horizontal="center"/>
    </xf>
    <xf numFmtId="164" fontId="0" fillId="0" borderId="2" xfId="0" applyNumberFormat="1" applyBorder="1" applyAlignment="1">
      <alignment horizontal="center"/>
    </xf>
    <xf numFmtId="164" fontId="18" fillId="11" borderId="2" xfId="0" applyNumberFormat="1" applyFont="1" applyFill="1" applyBorder="1" applyAlignment="1">
      <alignment horizontal="center" vertical="top" wrapText="1"/>
    </xf>
    <xf numFmtId="0" fontId="18" fillId="11" borderId="2" xfId="0" applyFont="1" applyFill="1" applyBorder="1" applyAlignment="1">
      <alignment vertical="top" wrapText="1"/>
    </xf>
    <xf numFmtId="0" fontId="35" fillId="11" borderId="2" xfId="0" applyFont="1" applyFill="1" applyBorder="1" applyAlignment="1">
      <alignment horizontal="center" vertical="top" wrapText="1"/>
    </xf>
    <xf numFmtId="168" fontId="18" fillId="11" borderId="2" xfId="0" applyNumberFormat="1" applyFont="1" applyFill="1" applyBorder="1" applyAlignment="1">
      <alignment horizontal="center" vertical="top" wrapText="1"/>
    </xf>
    <xf numFmtId="1" fontId="18" fillId="11" borderId="2" xfId="0" applyNumberFormat="1" applyFont="1" applyFill="1" applyBorder="1" applyAlignment="1">
      <alignment horizontal="center" vertical="top" wrapText="1"/>
    </xf>
    <xf numFmtId="0" fontId="36" fillId="11" borderId="2" xfId="0" applyFont="1" applyFill="1" applyBorder="1" applyAlignment="1">
      <alignment vertical="top" wrapText="1"/>
    </xf>
    <xf numFmtId="164" fontId="38" fillId="11" borderId="2" xfId="0" applyNumberFormat="1" applyFont="1" applyFill="1" applyBorder="1" applyAlignment="1">
      <alignment horizontal="center" vertical="top" wrapText="1"/>
    </xf>
    <xf numFmtId="164" fontId="38" fillId="11" borderId="2" xfId="0" applyNumberFormat="1" applyFont="1" applyFill="1" applyBorder="1" applyAlignment="1">
      <alignment horizontal="center" vertical="top"/>
    </xf>
    <xf numFmtId="0" fontId="38" fillId="11" borderId="2" xfId="0" applyFont="1" applyFill="1" applyBorder="1" applyAlignment="1">
      <alignment vertical="top" wrapText="1"/>
    </xf>
    <xf numFmtId="0" fontId="39" fillId="11" borderId="2" xfId="0" applyFont="1" applyFill="1" applyBorder="1" applyAlignment="1">
      <alignment horizontal="center" vertical="center" wrapText="1"/>
    </xf>
    <xf numFmtId="0" fontId="38" fillId="11" borderId="7" xfId="0" applyFont="1" applyFill="1" applyBorder="1" applyAlignment="1">
      <alignment vertical="top" wrapText="1"/>
    </xf>
    <xf numFmtId="164" fontId="18" fillId="11" borderId="2" xfId="0" applyNumberFormat="1" applyFont="1" applyFill="1" applyBorder="1" applyAlignment="1">
      <alignment horizontal="center" vertical="top"/>
    </xf>
    <xf numFmtId="49" fontId="18" fillId="11" borderId="2" xfId="0" applyNumberFormat="1" applyFont="1" applyFill="1" applyBorder="1" applyAlignment="1">
      <alignment horizontal="center" vertical="top" wrapText="1"/>
    </xf>
    <xf numFmtId="164" fontId="18" fillId="12" borderId="2" xfId="0" applyNumberFormat="1" applyFont="1" applyFill="1" applyBorder="1" applyAlignment="1">
      <alignment horizontal="center" vertical="top" wrapText="1"/>
    </xf>
    <xf numFmtId="0" fontId="17" fillId="13" borderId="2" xfId="0" applyFont="1" applyFill="1" applyBorder="1" applyAlignment="1">
      <alignment horizontal="center" vertical="top"/>
    </xf>
    <xf numFmtId="0" fontId="17" fillId="13" borderId="2" xfId="0" applyFont="1" applyFill="1" applyBorder="1" applyAlignment="1">
      <alignment horizontal="center" vertical="top" wrapText="1"/>
    </xf>
    <xf numFmtId="0" fontId="45" fillId="3" borderId="0" xfId="0" applyFont="1" applyFill="1" applyAlignment="1">
      <alignment horizontal="center"/>
    </xf>
    <xf numFmtId="0" fontId="46" fillId="2" borderId="0" xfId="0" applyFont="1" applyFill="1" applyAlignment="1">
      <alignment horizontal="center"/>
    </xf>
    <xf numFmtId="0" fontId="47" fillId="0" borderId="0" xfId="0" applyFont="1" applyFill="1" applyBorder="1" applyAlignment="1">
      <alignment horizontal="center"/>
    </xf>
    <xf numFmtId="1" fontId="46" fillId="0" borderId="0" xfId="0" applyNumberFormat="1" applyFont="1" applyFill="1" applyBorder="1" applyAlignment="1">
      <alignment horizontal="center"/>
    </xf>
    <xf numFmtId="3" fontId="46" fillId="0" borderId="0" xfId="0" applyNumberFormat="1" applyFont="1" applyFill="1" applyBorder="1" applyAlignment="1">
      <alignment horizontal="center"/>
    </xf>
    <xf numFmtId="1" fontId="48" fillId="0" borderId="0" xfId="31" applyNumberFormat="1" applyFont="1" applyFill="1" applyBorder="1" applyAlignment="1">
      <alignment horizontal="center" vertical="center"/>
    </xf>
    <xf numFmtId="1" fontId="48" fillId="6" borderId="3" xfId="52" applyNumberFormat="1" applyFont="1" applyFill="1" applyBorder="1" applyAlignment="1">
      <alignment horizontal="center"/>
    </xf>
    <xf numFmtId="1" fontId="48" fillId="6" borderId="0" xfId="31" applyNumberFormat="1" applyFont="1" applyFill="1" applyBorder="1" applyAlignment="1">
      <alignment horizontal="center" vertical="center"/>
    </xf>
    <xf numFmtId="1" fontId="46" fillId="0" borderId="0" xfId="0" applyNumberFormat="1" applyFont="1" applyAlignment="1">
      <alignment horizontal="center"/>
    </xf>
    <xf numFmtId="0" fontId="46" fillId="0" borderId="0" xfId="0" applyFont="1" applyAlignment="1">
      <alignment horizontal="center"/>
    </xf>
    <xf numFmtId="0" fontId="48" fillId="0" borderId="0" xfId="0" applyFont="1" applyAlignment="1">
      <alignment horizontal="center"/>
    </xf>
    <xf numFmtId="0" fontId="48" fillId="0" borderId="0" xfId="0" applyFont="1" applyFill="1" applyBorder="1" applyAlignment="1">
      <alignment horizontal="center"/>
    </xf>
    <xf numFmtId="164" fontId="48" fillId="0" borderId="0" xfId="0" applyNumberFormat="1" applyFont="1" applyFill="1" applyBorder="1" applyAlignment="1">
      <alignment horizontal="center"/>
    </xf>
    <xf numFmtId="164" fontId="48" fillId="0" borderId="0" xfId="0" applyNumberFormat="1" applyFont="1" applyAlignment="1">
      <alignment horizontal="center"/>
    </xf>
    <xf numFmtId="164" fontId="49" fillId="0" borderId="0" xfId="0" applyNumberFormat="1" applyFont="1" applyFill="1" applyBorder="1" applyAlignment="1">
      <alignment horizontal="center"/>
    </xf>
    <xf numFmtId="0" fontId="49" fillId="0" borderId="0" xfId="0" applyFont="1" applyAlignment="1">
      <alignment horizontal="center"/>
    </xf>
    <xf numFmtId="164" fontId="48" fillId="0" borderId="0" xfId="30" applyNumberFormat="1" applyFont="1" applyFill="1" applyBorder="1" applyAlignment="1">
      <alignment horizontal="center"/>
    </xf>
    <xf numFmtId="0" fontId="50" fillId="0" borderId="0" xfId="0" applyFont="1" applyAlignment="1">
      <alignment horizontal="center"/>
    </xf>
    <xf numFmtId="164" fontId="51" fillId="0" borderId="0" xfId="0" applyNumberFormat="1" applyFont="1" applyFill="1" applyBorder="1" applyAlignment="1">
      <alignment horizontal="center"/>
    </xf>
    <xf numFmtId="0" fontId="46" fillId="0" borderId="0" xfId="0" applyFont="1" applyFill="1" applyAlignment="1">
      <alignment horizontal="center"/>
    </xf>
    <xf numFmtId="164" fontId="46" fillId="0" borderId="0" xfId="0" applyNumberFormat="1" applyFont="1" applyAlignment="1">
      <alignment horizontal="center"/>
    </xf>
    <xf numFmtId="0" fontId="51" fillId="0" borderId="0" xfId="0" applyFont="1" applyFill="1" applyBorder="1" applyAlignment="1">
      <alignment horizontal="center"/>
    </xf>
    <xf numFmtId="0" fontId="48" fillId="7" borderId="0" xfId="44" applyNumberFormat="1" applyFont="1" applyFill="1" applyBorder="1" applyAlignment="1" applyProtection="1">
      <alignment horizontal="center" vertical="center"/>
      <protection locked="0"/>
    </xf>
    <xf numFmtId="1" fontId="48" fillId="7" borderId="0" xfId="44" applyNumberFormat="1" applyFont="1" applyFill="1" applyBorder="1" applyAlignment="1" applyProtection="1">
      <alignment horizontal="center" vertical="center"/>
      <protection locked="0"/>
    </xf>
    <xf numFmtId="166" fontId="52" fillId="0" borderId="0" xfId="0" applyNumberFormat="1" applyFont="1" applyFill="1" applyBorder="1" applyAlignment="1">
      <alignment horizontal="center"/>
    </xf>
    <xf numFmtId="165" fontId="46" fillId="0" borderId="0" xfId="0" applyNumberFormat="1" applyFont="1" applyFill="1" applyAlignment="1">
      <alignment horizontal="center"/>
    </xf>
    <xf numFmtId="1" fontId="46" fillId="0" borderId="0" xfId="0" applyNumberFormat="1" applyFont="1" applyFill="1" applyAlignment="1">
      <alignment horizontal="center"/>
    </xf>
    <xf numFmtId="1" fontId="52" fillId="0" borderId="0" xfId="0" applyNumberFormat="1" applyFont="1" applyFill="1" applyBorder="1" applyAlignment="1">
      <alignment horizontal="center"/>
    </xf>
    <xf numFmtId="3" fontId="48" fillId="7" borderId="0" xfId="44" applyNumberFormat="1" applyFont="1" applyFill="1" applyBorder="1" applyAlignment="1" applyProtection="1">
      <alignment horizontal="center" vertical="center"/>
      <protection locked="0"/>
    </xf>
    <xf numFmtId="0" fontId="46" fillId="0" borderId="0" xfId="0" applyFont="1" applyFill="1" applyBorder="1" applyAlignment="1">
      <alignment horizontal="center"/>
    </xf>
    <xf numFmtId="164" fontId="46" fillId="0" borderId="0" xfId="30" applyNumberFormat="1" applyFont="1" applyFill="1" applyBorder="1" applyAlignment="1">
      <alignment horizontal="center" wrapText="1"/>
    </xf>
    <xf numFmtId="164" fontId="46" fillId="0" borderId="0" xfId="0" applyNumberFormat="1" applyFont="1" applyFill="1" applyBorder="1" applyAlignment="1">
      <alignment horizontal="center"/>
    </xf>
    <xf numFmtId="0" fontId="53" fillId="0" borderId="0" xfId="0" applyFont="1" applyFill="1" applyBorder="1" applyAlignment="1">
      <alignment horizontal="center"/>
    </xf>
    <xf numFmtId="1" fontId="48" fillId="0" borderId="0" xfId="0" applyNumberFormat="1" applyFont="1" applyFill="1" applyBorder="1" applyAlignment="1">
      <alignment horizontal="center" vertical="center"/>
    </xf>
    <xf numFmtId="1" fontId="48" fillId="0" borderId="0" xfId="0" applyNumberFormat="1" applyFont="1" applyFill="1" applyBorder="1" applyAlignment="1">
      <alignment horizontal="center"/>
    </xf>
    <xf numFmtId="1" fontId="48" fillId="6" borderId="0" xfId="53" applyNumberFormat="1" applyFont="1" applyFill="1" applyBorder="1" applyAlignment="1">
      <alignment horizontal="center"/>
    </xf>
    <xf numFmtId="0" fontId="48" fillId="0" borderId="0" xfId="0" applyFont="1" applyFill="1" applyBorder="1" applyAlignment="1">
      <alignment horizontal="center" vertical="center"/>
    </xf>
    <xf numFmtId="0" fontId="50" fillId="0" borderId="0" xfId="0" applyFont="1" applyFill="1" applyBorder="1" applyAlignment="1">
      <alignment horizontal="center"/>
    </xf>
    <xf numFmtId="1" fontId="50" fillId="0" borderId="0" xfId="0" applyNumberFormat="1" applyFont="1" applyFill="1" applyBorder="1" applyAlignment="1">
      <alignment horizontal="center"/>
    </xf>
    <xf numFmtId="0" fontId="54" fillId="0" borderId="0" xfId="0" applyFont="1" applyFill="1" applyBorder="1" applyAlignment="1">
      <alignment horizontal="center"/>
    </xf>
    <xf numFmtId="1" fontId="54" fillId="0" borderId="0" xfId="0" applyNumberFormat="1" applyFont="1" applyFill="1" applyBorder="1" applyAlignment="1">
      <alignment horizontal="center"/>
    </xf>
    <xf numFmtId="3" fontId="48"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0" fontId="49" fillId="0" borderId="0" xfId="0" applyFont="1" applyFill="1" applyBorder="1" applyAlignment="1">
      <alignment horizontal="center"/>
    </xf>
    <xf numFmtId="164" fontId="48" fillId="0" borderId="0" xfId="0" applyNumberFormat="1" applyFont="1" applyFill="1" applyBorder="1" applyAlignment="1">
      <alignment horizontal="center" vertical="center"/>
    </xf>
    <xf numFmtId="164" fontId="53"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64" fontId="54" fillId="0" borderId="0" xfId="0" applyNumberFormat="1" applyFont="1" applyFill="1" applyBorder="1" applyAlignment="1">
      <alignment horizontal="center" vertical="center"/>
    </xf>
    <xf numFmtId="1" fontId="53" fillId="0" borderId="0" xfId="0" applyNumberFormat="1" applyFont="1" applyFill="1" applyAlignment="1">
      <alignment horizontal="center"/>
    </xf>
    <xf numFmtId="1" fontId="53" fillId="0" borderId="0" xfId="0" applyNumberFormat="1" applyFont="1" applyAlignment="1">
      <alignment horizontal="center"/>
    </xf>
    <xf numFmtId="1" fontId="53" fillId="0" borderId="0" xfId="43" applyNumberFormat="1" applyFont="1" applyAlignment="1">
      <alignment horizontal="center"/>
    </xf>
    <xf numFmtId="0" fontId="46" fillId="0" borderId="0" xfId="0" applyNumberFormat="1" applyFont="1" applyFill="1" applyBorder="1" applyAlignment="1">
      <alignment horizontal="center"/>
    </xf>
    <xf numFmtId="1" fontId="48" fillId="0" borderId="0" xfId="16" applyNumberFormat="1" applyFont="1" applyFill="1" applyBorder="1" applyAlignment="1">
      <alignment horizontal="center" vertical="center"/>
    </xf>
    <xf numFmtId="1" fontId="53" fillId="0" borderId="0" xfId="16" applyNumberFormat="1" applyFont="1" applyFill="1" applyBorder="1" applyAlignment="1">
      <alignment horizontal="center" vertical="center"/>
    </xf>
    <xf numFmtId="166" fontId="48"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0" fontId="48" fillId="0" borderId="0" xfId="0" applyNumberFormat="1" applyFont="1" applyFill="1" applyBorder="1" applyAlignment="1">
      <alignment horizontal="center"/>
    </xf>
    <xf numFmtId="1" fontId="46" fillId="0" borderId="0" xfId="0" applyNumberFormat="1" applyFont="1" applyBorder="1" applyAlignment="1">
      <alignment horizont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46" fillId="0" borderId="1" xfId="0" applyFont="1" applyBorder="1" applyAlignment="1">
      <alignment horizontal="center"/>
    </xf>
    <xf numFmtId="0" fontId="55" fillId="5" borderId="0" xfId="0" applyFont="1" applyFill="1" applyAlignment="1">
      <alignment horizontal="center"/>
    </xf>
    <xf numFmtId="0" fontId="47" fillId="0" borderId="0" xfId="0" applyFont="1" applyAlignment="1">
      <alignment horizontal="center"/>
    </xf>
    <xf numFmtId="0" fontId="44" fillId="14" borderId="0" xfId="0" applyFont="1" applyFill="1" applyAlignment="1">
      <alignment horizontal="center"/>
    </xf>
    <xf numFmtId="0" fontId="45" fillId="14" borderId="0" xfId="0" applyFont="1" applyFill="1" applyAlignment="1">
      <alignment horizontal="center"/>
    </xf>
    <xf numFmtId="2" fontId="46" fillId="0" borderId="0" xfId="0" applyNumberFormat="1" applyFont="1" applyAlignment="1">
      <alignment horizontal="center"/>
    </xf>
    <xf numFmtId="0" fontId="56" fillId="0" borderId="0" xfId="0" applyFont="1" applyAlignment="1">
      <alignment horizontal="center"/>
    </xf>
    <xf numFmtId="0" fontId="56" fillId="0" borderId="0" xfId="0" applyFont="1"/>
    <xf numFmtId="164" fontId="56" fillId="0" borderId="0" xfId="0" applyNumberFormat="1" applyFont="1" applyAlignment="1">
      <alignment horizontal="center"/>
    </xf>
    <xf numFmtId="164" fontId="56" fillId="15" borderId="0" xfId="0" applyNumberFormat="1" applyFont="1" applyFill="1" applyAlignment="1">
      <alignment horizontal="center"/>
    </xf>
    <xf numFmtId="164" fontId="57" fillId="0" borderId="0" xfId="0" applyNumberFormat="1" applyFont="1" applyAlignment="1">
      <alignment horizontal="center"/>
    </xf>
    <xf numFmtId="164" fontId="56" fillId="0" borderId="0" xfId="0" applyNumberFormat="1" applyFont="1"/>
    <xf numFmtId="0" fontId="57" fillId="0" borderId="0" xfId="0" applyFont="1" applyAlignment="1">
      <alignment horizontal="center"/>
    </xf>
    <xf numFmtId="0" fontId="58" fillId="0" borderId="0" xfId="0" applyFont="1"/>
    <xf numFmtId="164" fontId="58" fillId="0" borderId="0" xfId="0" applyNumberFormat="1" applyFont="1" applyAlignment="1">
      <alignment horizontal="center"/>
    </xf>
    <xf numFmtId="0" fontId="57" fillId="0" borderId="0" xfId="0" applyFont="1"/>
    <xf numFmtId="0" fontId="58" fillId="0" borderId="0" xfId="0" applyFont="1" applyAlignment="1">
      <alignment horizontal="center"/>
    </xf>
    <xf numFmtId="164" fontId="46" fillId="0" borderId="0" xfId="0" applyNumberFormat="1" applyFont="1" applyFill="1" applyAlignment="1">
      <alignment horizontal="center"/>
    </xf>
    <xf numFmtId="0" fontId="51" fillId="0" borderId="0" xfId="0" applyFont="1" applyFill="1" applyBorder="1" applyAlignment="1">
      <alignment horizontal="left"/>
    </xf>
    <xf numFmtId="164" fontId="59" fillId="0" borderId="0" xfId="0" applyNumberFormat="1" applyFont="1" applyFill="1" applyBorder="1" applyAlignment="1">
      <alignment horizontal="center"/>
    </xf>
    <xf numFmtId="164" fontId="49" fillId="0" borderId="0" xfId="30" applyNumberFormat="1" applyFont="1" applyFill="1" applyBorder="1" applyAlignment="1">
      <alignment horizontal="center"/>
    </xf>
    <xf numFmtId="0" fontId="60" fillId="0" borderId="0" xfId="0" applyFont="1" applyAlignment="1">
      <alignment horizontal="center"/>
    </xf>
    <xf numFmtId="0" fontId="19" fillId="0" borderId="2" xfId="0" applyFont="1" applyFill="1" applyBorder="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xf numFmtId="169" fontId="0" fillId="0" borderId="0" xfId="0" applyNumberFormat="1"/>
    <xf numFmtId="169" fontId="0" fillId="0" borderId="0" xfId="0" applyNumberFormat="1" applyAlignment="1">
      <alignment horizontal="center"/>
    </xf>
    <xf numFmtId="169" fontId="0" fillId="0" borderId="0" xfId="0" applyNumberFormat="1" applyAlignment="1">
      <alignment horizontal="left"/>
    </xf>
    <xf numFmtId="169" fontId="0" fillId="0" borderId="0" xfId="0" applyNumberFormat="1" applyAlignment="1">
      <alignment horizontal="right"/>
    </xf>
    <xf numFmtId="0" fontId="44" fillId="3" borderId="0" xfId="0" applyFont="1" applyFill="1" applyAlignment="1">
      <alignment horizontal="center"/>
    </xf>
    <xf numFmtId="0" fontId="59" fillId="15" borderId="0" xfId="0" applyFont="1" applyFill="1" applyAlignment="1">
      <alignment horizontal="center"/>
    </xf>
    <xf numFmtId="0" fontId="46" fillId="15" borderId="0" xfId="0" applyFont="1" applyFill="1" applyAlignment="1">
      <alignment horizontal="center"/>
    </xf>
    <xf numFmtId="0" fontId="51" fillId="15" borderId="0" xfId="0" applyFont="1" applyFill="1" applyAlignment="1">
      <alignment horizontal="center"/>
    </xf>
    <xf numFmtId="3" fontId="61" fillId="7" borderId="0" xfId="44" applyNumberFormat="1" applyFont="1" applyFill="1" applyBorder="1" applyAlignment="1" applyProtection="1">
      <alignment horizontal="center" vertical="center"/>
      <protection locked="0"/>
    </xf>
    <xf numFmtId="1" fontId="61" fillId="7" borderId="0" xfId="44" applyNumberFormat="1" applyFont="1" applyFill="1" applyBorder="1" applyAlignment="1" applyProtection="1">
      <alignment horizontal="center" vertical="center"/>
      <protection locked="0"/>
    </xf>
    <xf numFmtId="3" fontId="62" fillId="0" borderId="0" xfId="0" applyNumberFormat="1" applyFont="1" applyFill="1" applyBorder="1" applyAlignment="1">
      <alignment horizontal="center"/>
    </xf>
    <xf numFmtId="0" fontId="48" fillId="6" borderId="0" xfId="55" applyNumberFormat="1" applyFont="1" applyFill="1" applyBorder="1" applyAlignment="1">
      <alignment horizontal="center" vertical="center"/>
    </xf>
    <xf numFmtId="0" fontId="48" fillId="0" borderId="0" xfId="54" applyNumberFormat="1" applyFont="1" applyBorder="1" applyAlignment="1">
      <alignment horizontal="center" vertical="center"/>
    </xf>
    <xf numFmtId="164" fontId="49" fillId="0" borderId="0" xfId="30" applyNumberFormat="1" applyFont="1" applyFill="1" applyBorder="1" applyAlignment="1">
      <alignment horizontal="center"/>
    </xf>
    <xf numFmtId="164" fontId="59" fillId="0" borderId="0" xfId="0" applyNumberFormat="1" applyFont="1" applyFill="1" applyBorder="1" applyAlignment="1">
      <alignment horizontal="center"/>
    </xf>
    <xf numFmtId="164" fontId="47" fillId="0" borderId="0" xfId="0" applyNumberFormat="1" applyFont="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cellXfs>
  <cellStyles count="56">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3"/>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 9" xfId="55"/>
    <cellStyle name="Normal 20" xfId="54"/>
    <cellStyle name="Normal 27" xfId="45"/>
    <cellStyle name="Normal 28" xfId="51"/>
    <cellStyle name="Normal 3" xfId="21"/>
    <cellStyle name="Normal 3 2" xfId="22"/>
    <cellStyle name="Normal 30" xfId="48"/>
    <cellStyle name="Normal 32" xfId="47"/>
    <cellStyle name="Normal 33" xfId="46"/>
    <cellStyle name="Normal 35" xfId="49"/>
    <cellStyle name="Normal 36" xfId="50"/>
    <cellStyle name="Normal 4" xfId="23"/>
    <cellStyle name="Normal 4 2" xfId="24"/>
    <cellStyle name="Normal 5" xfId="25"/>
    <cellStyle name="Normal 6" xfId="26"/>
    <cellStyle name="Normal 7" xfId="27"/>
    <cellStyle name="Normal 8" xfId="28"/>
    <cellStyle name="Normal 9" xfId="29"/>
    <cellStyle name="Normal_1.1" xfId="44"/>
    <cellStyle name="Normal_Sheet1" xfId="30"/>
    <cellStyle name="Normal_Sheet1 2" xfId="31"/>
    <cellStyle name="Normal_Sheet1 2 2" xfId="53"/>
    <cellStyle name="Normal_Sheet1 3" xfId="52"/>
    <cellStyle name="Percent 10" xfId="32"/>
    <cellStyle name="Percent 11" xfId="33"/>
    <cellStyle name="Percent 2" xfId="34"/>
    <cellStyle name="Percent 2 2" xfId="35"/>
    <cellStyle name="Percent 3" xfId="36"/>
    <cellStyle name="Percent 4" xfId="37"/>
    <cellStyle name="Percent 5" xfId="38"/>
    <cellStyle name="Percent 6" xfId="39"/>
    <cellStyle name="Percent 7" xfId="40"/>
    <cellStyle name="Percent 8" xfId="41"/>
    <cellStyle name="Percent 9" xfId="42"/>
  </cellStyles>
  <dxfs count="17">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fill>
        <patternFill>
          <bgColor theme="3" tint="0.39997558519241921"/>
        </patternFill>
      </fill>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1.1: SA employment in persons</a:t>
            </a:r>
          </a:p>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 </a:t>
            </a:r>
          </a:p>
        </c:rich>
      </c:tx>
      <c:layout/>
      <c:overlay val="0"/>
      <c:spPr>
        <a:noFill/>
        <a:ln>
          <a:noFill/>
        </a:ln>
        <a:effectLst/>
      </c:spPr>
    </c:title>
    <c:autoTitleDeleted val="0"/>
    <c:plotArea>
      <c:layout/>
      <c:lineChart>
        <c:grouping val="standard"/>
        <c:varyColors val="0"/>
        <c:ser>
          <c:idx val="0"/>
          <c:order val="0"/>
          <c:tx>
            <c:strRef>
              <c:f>ANNUAL!$A$2</c:f>
              <c:strCache>
                <c:ptCount val="1"/>
                <c:pt idx="0">
                  <c:v>Employment SA (persons, Statistical Service)</c:v>
                </c:pt>
              </c:strCache>
            </c:strRef>
          </c:tx>
          <c:spPr>
            <a:ln w="28575" cap="rnd">
              <a:solidFill>
                <a:schemeClr val="accent1"/>
              </a:solidFill>
              <a:round/>
            </a:ln>
            <a:effectLst/>
          </c:spPr>
          <c:marker>
            <c:symbol val="none"/>
          </c:marker>
          <c:dLbls>
            <c:dLbl>
              <c:idx val="4"/>
              <c:layout>
                <c:manualLayout>
                  <c:x val="-3.1425715370100124E-2"/>
                  <c:y val="-0.11339129483814514"/>
                </c:manualLayout>
              </c:layout>
              <c:dLblPos val="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ANNUAL!$E$2:$I$2</c:f>
              <c:numCache>
                <c:formatCode>General</c:formatCode>
                <c:ptCount val="5"/>
                <c:pt idx="0">
                  <c:v>3.2</c:v>
                </c:pt>
                <c:pt idx="1">
                  <c:v>3.5</c:v>
                </c:pt>
                <c:pt idx="2" formatCode="0.0">
                  <c:v>4</c:v>
                </c:pt>
                <c:pt idx="3">
                  <c:v>3.2</c:v>
                </c:pt>
                <c:pt idx="4">
                  <c:v>-0.4</c:v>
                </c:pt>
              </c:numCache>
            </c:numRef>
          </c:val>
          <c:smooth val="1"/>
          <c:extLst xmlns:c16r2="http://schemas.microsoft.com/office/drawing/2015/06/chart">
            <c:ext xmlns:c16="http://schemas.microsoft.com/office/drawing/2014/chart" uri="{C3380CC4-5D6E-409C-BE32-E72D297353CC}">
              <c16:uniqueId val="{00000001-A036-4090-BE42-44135A77A9E3}"/>
            </c:ext>
          </c:extLst>
        </c:ser>
        <c:dLbls>
          <c:showLegendKey val="0"/>
          <c:showVal val="0"/>
          <c:showCatName val="0"/>
          <c:showSerName val="0"/>
          <c:showPercent val="0"/>
          <c:showBubbleSize val="0"/>
        </c:dLbls>
        <c:marker val="1"/>
        <c:smooth val="0"/>
        <c:axId val="239379968"/>
        <c:axId val="239381504"/>
      </c:lineChart>
      <c:catAx>
        <c:axId val="239379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9381504"/>
        <c:crosses val="autoZero"/>
        <c:auto val="1"/>
        <c:lblAlgn val="ctr"/>
        <c:lblOffset val="100"/>
        <c:noMultiLvlLbl val="0"/>
      </c:catAx>
      <c:valAx>
        <c:axId val="23938150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9379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mn-lt"/>
              </a:rPr>
              <a:t>Figure 1.2: Seasonally adjusted hours worked, %</a:t>
            </a:r>
          </a:p>
        </c:rich>
      </c:tx>
      <c:overlay val="0"/>
      <c:spPr>
        <a:noFill/>
        <a:ln>
          <a:noFill/>
        </a:ln>
        <a:effectLst/>
      </c:spPr>
    </c:title>
    <c:autoTitleDeleted val="0"/>
    <c:plotArea>
      <c:layout/>
      <c:lineChart>
        <c:grouping val="standard"/>
        <c:varyColors val="0"/>
        <c:ser>
          <c:idx val="0"/>
          <c:order val="0"/>
          <c:spPr>
            <a:ln w="158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'!$M$20:$AE$20</c:f>
              <c:strCache>
                <c:ptCount val="19"/>
                <c:pt idx="0">
                  <c:v>2017q1</c:v>
                </c:pt>
                <c:pt idx="1">
                  <c:v>2017q2</c:v>
                </c:pt>
                <c:pt idx="2">
                  <c:v>2017q3</c:v>
                </c:pt>
                <c:pt idx="3">
                  <c:v>2017q4</c:v>
                </c:pt>
                <c:pt idx="4">
                  <c:v>2018q1</c:v>
                </c:pt>
                <c:pt idx="5">
                  <c:v>2018q2</c:v>
                </c:pt>
                <c:pt idx="6">
                  <c:v>2018q3</c:v>
                </c:pt>
                <c:pt idx="7">
                  <c:v>2018q4</c:v>
                </c:pt>
                <c:pt idx="8">
                  <c:v>2019q1</c:v>
                </c:pt>
                <c:pt idx="9">
                  <c:v>2019q2</c:v>
                </c:pt>
                <c:pt idx="10">
                  <c:v>2019q3</c:v>
                </c:pt>
                <c:pt idx="11">
                  <c:v>2019q4</c:v>
                </c:pt>
                <c:pt idx="12">
                  <c:v>2020q1</c:v>
                </c:pt>
                <c:pt idx="13">
                  <c:v>2020q2</c:v>
                </c:pt>
                <c:pt idx="14">
                  <c:v>2020q3</c:v>
                </c:pt>
                <c:pt idx="15">
                  <c:v>2020q4</c:v>
                </c:pt>
                <c:pt idx="16">
                  <c:v>2021q1</c:v>
                </c:pt>
                <c:pt idx="17">
                  <c:v>2021q2</c:v>
                </c:pt>
                <c:pt idx="18">
                  <c:v>2021q3</c:v>
                </c:pt>
              </c:strCache>
            </c:strRef>
          </c:cat>
          <c:val>
            <c:numRef>
              <c:f>'Q Graphs '!$M$21:$AE$21</c:f>
              <c:numCache>
                <c:formatCode>0.0</c:formatCode>
                <c:ptCount val="19"/>
                <c:pt idx="0">
                  <c:v>0.82922597935393583</c:v>
                </c:pt>
                <c:pt idx="1">
                  <c:v>1.7515237268570445</c:v>
                </c:pt>
                <c:pt idx="2">
                  <c:v>0.42344078010658848</c:v>
                </c:pt>
                <c:pt idx="3">
                  <c:v>1.18094981146848</c:v>
                </c:pt>
                <c:pt idx="4">
                  <c:v>1.1219843969828389</c:v>
                </c:pt>
                <c:pt idx="5">
                  <c:v>1.0926386263636232</c:v>
                </c:pt>
                <c:pt idx="6">
                  <c:v>1.1204810731513675</c:v>
                </c:pt>
                <c:pt idx="7">
                  <c:v>0.98333430044191061</c:v>
                </c:pt>
                <c:pt idx="8">
                  <c:v>1.1983690283738895</c:v>
                </c:pt>
                <c:pt idx="9">
                  <c:v>0.7334205280270254</c:v>
                </c:pt>
                <c:pt idx="10">
                  <c:v>0.32747807099484305</c:v>
                </c:pt>
                <c:pt idx="11">
                  <c:v>0.47905366932954507</c:v>
                </c:pt>
                <c:pt idx="12">
                  <c:v>-0.91055632451873691</c:v>
                </c:pt>
                <c:pt idx="13">
                  <c:v>-13.420414099406059</c:v>
                </c:pt>
                <c:pt idx="14">
                  <c:v>9.7597187736541571</c:v>
                </c:pt>
                <c:pt idx="15">
                  <c:v>-0.35870507545939745</c:v>
                </c:pt>
                <c:pt idx="16">
                  <c:v>1.2055518421457663</c:v>
                </c:pt>
                <c:pt idx="17">
                  <c:v>0.85564839026616824</c:v>
                </c:pt>
                <c:pt idx="18">
                  <c:v>1.1309917395898594</c:v>
                </c:pt>
              </c:numCache>
            </c:numRef>
          </c:val>
          <c:smooth val="1"/>
        </c:ser>
        <c:dLbls>
          <c:showLegendKey val="0"/>
          <c:showVal val="0"/>
          <c:showCatName val="0"/>
          <c:showSerName val="0"/>
          <c:showPercent val="0"/>
          <c:showBubbleSize val="0"/>
        </c:dLbls>
        <c:marker val="1"/>
        <c:smooth val="0"/>
        <c:axId val="281751552"/>
        <c:axId val="281753088"/>
      </c:lineChart>
      <c:catAx>
        <c:axId val="28175155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753088"/>
        <c:crosses val="autoZero"/>
        <c:auto val="1"/>
        <c:lblAlgn val="ctr"/>
        <c:lblOffset val="100"/>
        <c:noMultiLvlLbl val="0"/>
      </c:catAx>
      <c:valAx>
        <c:axId val="281753088"/>
        <c:scaling>
          <c:orientation val="minMax"/>
          <c:min val="-14"/>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751552"/>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1.2: Employment SA (hours worked, Statistical Service)</a:t>
            </a:r>
          </a:p>
        </c:rich>
      </c:tx>
      <c:layout/>
      <c:overlay val="0"/>
      <c:spPr>
        <a:noFill/>
        <a:ln>
          <a:noFill/>
        </a:ln>
        <a:effectLst/>
      </c:spPr>
    </c:title>
    <c:autoTitleDeleted val="0"/>
    <c:plotArea>
      <c:layout>
        <c:manualLayout>
          <c:layoutTarget val="inner"/>
          <c:xMode val="edge"/>
          <c:yMode val="edge"/>
          <c:x val="6.1567147856517936E-2"/>
          <c:y val="0.12580335731414868"/>
          <c:w val="0.90787729658792649"/>
          <c:h val="0.74374931550822332"/>
        </c:manualLayout>
      </c:layout>
      <c:lineChart>
        <c:grouping val="standard"/>
        <c:varyColors val="0"/>
        <c:ser>
          <c:idx val="1"/>
          <c:order val="0"/>
          <c:tx>
            <c:strRef>
              <c:f>ANNUAL!$A$3</c:f>
              <c:strCache>
                <c:ptCount val="1"/>
                <c:pt idx="0">
                  <c:v>Employment SA (hours worked, Statistical Service)</c:v>
                </c:pt>
              </c:strCache>
            </c:strRef>
          </c:tx>
          <c:spPr>
            <a:ln w="28575" cap="rnd">
              <a:solidFill>
                <a:schemeClr val="accent2"/>
              </a:solidFill>
              <a:round/>
            </a:ln>
            <a:effectLst/>
          </c:spPr>
          <c:marker>
            <c:symbol val="none"/>
          </c:marker>
          <c:dLbls>
            <c:dLbl>
              <c:idx val="4"/>
              <c:layout>
                <c:manualLayout>
                  <c:x val="-2.9368110236220473E-2"/>
                  <c:y val="-8.5613517060367447E-2"/>
                </c:manualLayout>
              </c:layout>
              <c:dLblPos val="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ANNUAL!$E$3:$I$3</c:f>
              <c:numCache>
                <c:formatCode>General</c:formatCode>
                <c:ptCount val="5"/>
                <c:pt idx="0">
                  <c:v>3.1</c:v>
                </c:pt>
                <c:pt idx="1">
                  <c:v>3.4</c:v>
                </c:pt>
                <c:pt idx="2">
                  <c:v>3.7</c:v>
                </c:pt>
                <c:pt idx="3">
                  <c:v>2.9</c:v>
                </c:pt>
                <c:pt idx="4">
                  <c:v>-6.1</c:v>
                </c:pt>
              </c:numCache>
            </c:numRef>
          </c:val>
          <c:smooth val="1"/>
          <c:extLst xmlns:c16r2="http://schemas.microsoft.com/office/drawing/2015/06/chart">
            <c:ext xmlns:c16="http://schemas.microsoft.com/office/drawing/2014/chart" uri="{C3380CC4-5D6E-409C-BE32-E72D297353CC}">
              <c16:uniqueId val="{00000001-9D5B-4969-AA28-551C20EAACD3}"/>
            </c:ext>
          </c:extLst>
        </c:ser>
        <c:dLbls>
          <c:showLegendKey val="0"/>
          <c:showVal val="0"/>
          <c:showCatName val="0"/>
          <c:showSerName val="0"/>
          <c:showPercent val="0"/>
          <c:showBubbleSize val="0"/>
        </c:dLbls>
        <c:marker val="1"/>
        <c:smooth val="0"/>
        <c:axId val="239489792"/>
        <c:axId val="239491328"/>
      </c:lineChart>
      <c:catAx>
        <c:axId val="2394897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9491328"/>
        <c:crosses val="autoZero"/>
        <c:auto val="1"/>
        <c:lblAlgn val="ctr"/>
        <c:lblOffset val="100"/>
        <c:noMultiLvlLbl val="0"/>
      </c:catAx>
      <c:valAx>
        <c:axId val="239491328"/>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9489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1.3: Employment by nationality</a:t>
            </a:r>
          </a:p>
        </c:rich>
      </c:tx>
      <c:layout/>
      <c:overlay val="0"/>
      <c:spPr>
        <a:noFill/>
        <a:ln>
          <a:noFill/>
        </a:ln>
        <a:effectLst/>
      </c:spPr>
    </c:title>
    <c:autoTitleDeleted val="0"/>
    <c:plotArea>
      <c:layout>
        <c:manualLayout>
          <c:layoutTarget val="inner"/>
          <c:xMode val="edge"/>
          <c:yMode val="edge"/>
          <c:x val="7.4802534448818903E-2"/>
          <c:y val="0.12580335731414868"/>
          <c:w val="0.9017599655511811"/>
          <c:h val="0.63403651881644296"/>
        </c:manualLayout>
      </c:layout>
      <c:lineChart>
        <c:grouping val="standard"/>
        <c:varyColors val="0"/>
        <c:ser>
          <c:idx val="0"/>
          <c:order val="0"/>
          <c:tx>
            <c:strRef>
              <c:f>ANNUAL!$A$6</c:f>
              <c:strCache>
                <c:ptCount val="1"/>
                <c:pt idx="0">
                  <c:v>Cypriots</c:v>
                </c:pt>
              </c:strCache>
            </c:strRef>
          </c:tx>
          <c:spPr>
            <a:ln w="38100" cap="rnd">
              <a:solidFill>
                <a:schemeClr val="tx1"/>
              </a:solidFill>
              <a:round/>
            </a:ln>
            <a:effectLst/>
          </c:spPr>
          <c:marker>
            <c:symbol val="none"/>
          </c:marker>
          <c:dLbls>
            <c:dLbl>
              <c:idx val="4"/>
              <c:layout>
                <c:manualLayout>
                  <c:x val="-3.9430664916885391E-2"/>
                  <c:y val="-2.07987022455526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88-46AD-97A8-B68EA972EFF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ANNUAL!$E$6:$I$6</c:f>
              <c:numCache>
                <c:formatCode>General</c:formatCode>
                <c:ptCount val="5"/>
                <c:pt idx="0">
                  <c:v>1.2</c:v>
                </c:pt>
                <c:pt idx="1">
                  <c:v>0.9</c:v>
                </c:pt>
                <c:pt idx="2" formatCode="0.0">
                  <c:v>1</c:v>
                </c:pt>
                <c:pt idx="3">
                  <c:v>1.8</c:v>
                </c:pt>
                <c:pt idx="4">
                  <c:v>-2.2000000000000002</c:v>
                </c:pt>
              </c:numCache>
            </c:numRef>
          </c:val>
          <c:smooth val="1"/>
          <c:extLst xmlns:c16r2="http://schemas.microsoft.com/office/drawing/2015/06/chart">
            <c:ext xmlns:c16="http://schemas.microsoft.com/office/drawing/2014/chart" uri="{C3380CC4-5D6E-409C-BE32-E72D297353CC}">
              <c16:uniqueId val="{00000000-9C62-4046-8A34-4497F5089742}"/>
            </c:ext>
          </c:extLst>
        </c:ser>
        <c:ser>
          <c:idx val="1"/>
          <c:order val="1"/>
          <c:tx>
            <c:strRef>
              <c:f>ANNUAL!$A$7</c:f>
              <c:strCache>
                <c:ptCount val="1"/>
                <c:pt idx="0">
                  <c:v>European</c:v>
                </c:pt>
              </c:strCache>
            </c:strRef>
          </c:tx>
          <c:spPr>
            <a:ln w="28575" cap="rnd">
              <a:solidFill>
                <a:schemeClr val="accent2"/>
              </a:solidFill>
              <a:prstDash val="sysDash"/>
              <a:round/>
            </a:ln>
            <a:effectLst/>
          </c:spPr>
          <c:marker>
            <c:symbol val="none"/>
          </c:marker>
          <c:dLbls>
            <c:dLbl>
              <c:idx val="4"/>
              <c:layout>
                <c:manualLayout>
                  <c:x val="-7.2763998250218828E-2"/>
                  <c:y val="6.9790755322251385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88-46AD-97A8-B68EA972EFF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ANNUAL!$E$7:$I$7</c:f>
              <c:numCache>
                <c:formatCode>General</c:formatCode>
                <c:ptCount val="5"/>
                <c:pt idx="0">
                  <c:v>3.6</c:v>
                </c:pt>
                <c:pt idx="1">
                  <c:v>-2.5</c:v>
                </c:pt>
                <c:pt idx="2" formatCode="0.0">
                  <c:v>2.8</c:v>
                </c:pt>
                <c:pt idx="3">
                  <c:v>13.6</c:v>
                </c:pt>
                <c:pt idx="4">
                  <c:v>-1.4</c:v>
                </c:pt>
              </c:numCache>
            </c:numRef>
          </c:val>
          <c:smooth val="1"/>
          <c:extLst xmlns:c16r2="http://schemas.microsoft.com/office/drawing/2015/06/chart">
            <c:ext xmlns:c16="http://schemas.microsoft.com/office/drawing/2014/chart" uri="{C3380CC4-5D6E-409C-BE32-E72D297353CC}">
              <c16:uniqueId val="{00000001-9C62-4046-8A34-4497F5089742}"/>
            </c:ext>
          </c:extLst>
        </c:ser>
        <c:ser>
          <c:idx val="2"/>
          <c:order val="2"/>
          <c:tx>
            <c:strRef>
              <c:f>ANNUAL!$A$8</c:f>
              <c:strCache>
                <c:ptCount val="1"/>
                <c:pt idx="0">
                  <c:v>Third countries</c:v>
                </c:pt>
              </c:strCache>
            </c:strRef>
          </c:tx>
          <c:spPr>
            <a:ln w="28575" cap="rnd">
              <a:solidFill>
                <a:schemeClr val="accent3"/>
              </a:solidFill>
              <a:round/>
            </a:ln>
            <a:effectLst/>
          </c:spPr>
          <c:marker>
            <c:symbol val="none"/>
          </c:marker>
          <c:dLbls>
            <c:dLbl>
              <c:idx val="4"/>
              <c:layout>
                <c:manualLayout>
                  <c:x val="-6.1652887139107507E-2"/>
                  <c:y val="-2.2801837270341632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88-46AD-97A8-B68EA972EFF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ANNUAL!$E$8:$I$8</c:f>
              <c:numCache>
                <c:formatCode>General</c:formatCode>
                <c:ptCount val="5"/>
                <c:pt idx="0">
                  <c:v>-5.0999999999999996</c:v>
                </c:pt>
                <c:pt idx="1">
                  <c:v>4.2</c:v>
                </c:pt>
                <c:pt idx="2" formatCode="0.0">
                  <c:v>0.5</c:v>
                </c:pt>
                <c:pt idx="3">
                  <c:v>18.100000000000001</c:v>
                </c:pt>
                <c:pt idx="4">
                  <c:v>25.2</c:v>
                </c:pt>
              </c:numCache>
            </c:numRef>
          </c:val>
          <c:smooth val="1"/>
          <c:extLst xmlns:c16r2="http://schemas.microsoft.com/office/drawing/2015/06/chart">
            <c:ext xmlns:c16="http://schemas.microsoft.com/office/drawing/2014/chart" uri="{C3380CC4-5D6E-409C-BE32-E72D297353CC}">
              <c16:uniqueId val="{00000002-9C62-4046-8A34-4497F5089742}"/>
            </c:ext>
          </c:extLst>
        </c:ser>
        <c:dLbls>
          <c:dLblPos val="t"/>
          <c:showLegendKey val="0"/>
          <c:showVal val="1"/>
          <c:showCatName val="0"/>
          <c:showSerName val="0"/>
          <c:showPercent val="0"/>
          <c:showBubbleSize val="0"/>
        </c:dLbls>
        <c:marker val="1"/>
        <c:smooth val="0"/>
        <c:axId val="280771584"/>
        <c:axId val="280785664"/>
      </c:lineChart>
      <c:catAx>
        <c:axId val="2807715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0785664"/>
        <c:crosses val="autoZero"/>
        <c:auto val="1"/>
        <c:lblAlgn val="ctr"/>
        <c:lblOffset val="100"/>
        <c:noMultiLvlLbl val="0"/>
      </c:catAx>
      <c:valAx>
        <c:axId val="28078566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0771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Unemployed &gt;12 months/labour force</a:t>
            </a:r>
          </a:p>
        </c:rich>
      </c:tx>
      <c:layout/>
      <c:overlay val="0"/>
      <c:spPr>
        <a:noFill/>
        <a:ln>
          <a:noFill/>
        </a:ln>
        <a:effectLst/>
      </c:spPr>
    </c:title>
    <c:autoTitleDeleted val="0"/>
    <c:plotArea>
      <c:layout/>
      <c:lineChart>
        <c:grouping val="standard"/>
        <c:varyColors val="0"/>
        <c:ser>
          <c:idx val="2"/>
          <c:order val="0"/>
          <c:tx>
            <c:strRef>
              <c:f>ANNUAL!$A$12</c:f>
              <c:strCache>
                <c:ptCount val="1"/>
                <c:pt idx="0">
                  <c:v>&gt;12 months/labour force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ANNUAL!$E$9:$I$9</c:f>
              <c:numCache>
                <c:formatCode>General</c:formatCode>
                <c:ptCount val="5"/>
                <c:pt idx="0">
                  <c:v>2016</c:v>
                </c:pt>
                <c:pt idx="1">
                  <c:v>2017</c:v>
                </c:pt>
                <c:pt idx="2">
                  <c:v>2018</c:v>
                </c:pt>
                <c:pt idx="3">
                  <c:v>2019</c:v>
                </c:pt>
                <c:pt idx="4">
                  <c:v>2020</c:v>
                </c:pt>
              </c:numCache>
            </c:numRef>
          </c:cat>
          <c:val>
            <c:numRef>
              <c:f>ANNUAL!$E$12:$I$12</c:f>
              <c:numCache>
                <c:formatCode>General</c:formatCode>
                <c:ptCount val="5"/>
                <c:pt idx="0">
                  <c:v>5.7</c:v>
                </c:pt>
                <c:pt idx="1">
                  <c:v>4.5</c:v>
                </c:pt>
                <c:pt idx="2">
                  <c:v>2.7</c:v>
                </c:pt>
                <c:pt idx="3">
                  <c:v>2.1</c:v>
                </c:pt>
                <c:pt idx="4">
                  <c:v>2.4</c:v>
                </c:pt>
              </c:numCache>
            </c:numRef>
          </c:val>
          <c:smooth val="1"/>
          <c:extLst xmlns:c16r2="http://schemas.microsoft.com/office/drawing/2015/06/chart">
            <c:ext xmlns:c16="http://schemas.microsoft.com/office/drawing/2014/chart" uri="{C3380CC4-5D6E-409C-BE32-E72D297353CC}">
              <c16:uniqueId val="{00000000-084A-4B58-A176-891DEBEED7F5}"/>
            </c:ext>
          </c:extLst>
        </c:ser>
        <c:dLbls>
          <c:showLegendKey val="0"/>
          <c:showVal val="0"/>
          <c:showCatName val="0"/>
          <c:showSerName val="0"/>
          <c:showPercent val="0"/>
          <c:showBubbleSize val="0"/>
        </c:dLbls>
        <c:marker val="1"/>
        <c:smooth val="0"/>
        <c:axId val="281282432"/>
        <c:axId val="281283968"/>
      </c:lineChart>
      <c:catAx>
        <c:axId val="281282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283968"/>
        <c:crosses val="autoZero"/>
        <c:auto val="1"/>
        <c:lblAlgn val="ctr"/>
        <c:lblOffset val="100"/>
        <c:noMultiLvlLbl val="0"/>
      </c:catAx>
      <c:valAx>
        <c:axId val="281283968"/>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282432"/>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2.1 :Unemployment rate </a:t>
            </a:r>
            <a:r>
              <a:rPr lang="el-GR" sz="900">
                <a:latin typeface="Georgia" panose="02040502050405020303" pitchFamily="18" charset="0"/>
              </a:rPr>
              <a:t>&amp; </a:t>
            </a:r>
            <a:r>
              <a:rPr lang="en-US" sz="900">
                <a:latin typeface="Georgia" panose="02040502050405020303" pitchFamily="18" charset="0"/>
              </a:rPr>
              <a:t>vacancy</a:t>
            </a:r>
            <a:r>
              <a:rPr lang="en-US" sz="900" baseline="0">
                <a:latin typeface="Georgia" panose="02040502050405020303" pitchFamily="18" charset="0"/>
              </a:rPr>
              <a:t> rate</a:t>
            </a:r>
            <a:endParaRPr lang="en-US" sz="900">
              <a:latin typeface="Georgia" panose="02040502050405020303" pitchFamily="18" charset="0"/>
            </a:endParaRPr>
          </a:p>
        </c:rich>
      </c:tx>
      <c:layout/>
      <c:overlay val="0"/>
      <c:spPr>
        <a:noFill/>
        <a:ln>
          <a:noFill/>
        </a:ln>
        <a:effectLst/>
      </c:spPr>
    </c:title>
    <c:autoTitleDeleted val="0"/>
    <c:plotArea>
      <c:layout/>
      <c:scatterChart>
        <c:scatterStyle val="lineMarker"/>
        <c:varyColors val="0"/>
        <c:ser>
          <c:idx val="0"/>
          <c:order val="0"/>
          <c:tx>
            <c:strRef>
              <c:f>ANNUAL!$A$11</c:f>
              <c:strCache>
                <c:ptCount val="1"/>
                <c:pt idx="0">
                  <c:v>Unemployment rate (Eurostat)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EC01-4D1E-B798-6D4563310E64}"/>
                </c:ext>
                <c:ext xmlns:c15="http://schemas.microsoft.com/office/drawing/2012/chart" uri="{CE6537A1-D6FC-4f65-9D91-7224C49458BB}">
                  <c15:spPr xmlns:c15="http://schemas.microsoft.com/office/drawing/2012/chart">
                    <a:prstGeom prst="wedgeRectCallout">
                      <a:avLst/>
                    </a:prstGeom>
                    <a:noFill/>
                    <a:ln>
                      <a:noFill/>
                    </a:ln>
                  </c15:spPr>
                </c:ext>
              </c:extLst>
            </c:dLbl>
            <c:dLbl>
              <c:idx val="1"/>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EC01-4D1E-B798-6D4563310E64}"/>
                </c:ext>
                <c:ext xmlns:c15="http://schemas.microsoft.com/office/drawing/2012/chart" uri="{CE6537A1-D6FC-4f65-9D91-7224C49458BB}">
                  <c15:spPr xmlns:c15="http://schemas.microsoft.com/office/drawing/2012/chart">
                    <a:prstGeom prst="wedgeRectCallout">
                      <a:avLst/>
                    </a:prstGeom>
                    <a:noFill/>
                    <a:ln>
                      <a:noFill/>
                    </a:ln>
                  </c15:spPr>
                </c:ext>
              </c:extLst>
            </c:dLbl>
            <c:dLbl>
              <c:idx val="2"/>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EC01-4D1E-B798-6D4563310E64}"/>
                </c:ext>
                <c:ext xmlns:c15="http://schemas.microsoft.com/office/drawing/2012/chart" uri="{CE6537A1-D6FC-4f65-9D91-7224C49458BB}">
                  <c15:spPr xmlns:c15="http://schemas.microsoft.com/office/drawing/2012/chart">
                    <a:prstGeom prst="wedgeRectCallout">
                      <a:avLst/>
                    </a:prstGeom>
                    <a:noFill/>
                    <a:ln>
                      <a:noFill/>
                    </a:ln>
                  </c15:spPr>
                </c:ext>
              </c:extLst>
            </c:dLbl>
            <c:dLbl>
              <c:idx val="3"/>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EC01-4D1E-B798-6D4563310E64}"/>
                </c:ext>
                <c:ext xmlns:c15="http://schemas.microsoft.com/office/drawing/2012/chart" uri="{CE6537A1-D6FC-4f65-9D91-7224C49458BB}">
                  <c15:spPr xmlns:c15="http://schemas.microsoft.com/office/drawing/2012/chart">
                    <a:prstGeom prst="wedgeRectCallout">
                      <a:avLst/>
                    </a:prstGeom>
                    <a:noFill/>
                    <a:ln>
                      <a:noFill/>
                    </a:ln>
                  </c15:spPr>
                </c:ext>
              </c:extLst>
            </c:dLbl>
            <c:dLbl>
              <c:idx val="4"/>
              <c:layout>
                <c:manualLayout>
                  <c:x val="-8.3333333333334356E-3"/>
                  <c:y val="5.55555555555555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EC01-4D1E-B798-6D4563310E6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ANNUAL!$E$10:$I$10</c:f>
              <c:numCache>
                <c:formatCode>General</c:formatCode>
                <c:ptCount val="5"/>
                <c:pt idx="0">
                  <c:v>1.2</c:v>
                </c:pt>
                <c:pt idx="1">
                  <c:v>1.1000000000000001</c:v>
                </c:pt>
                <c:pt idx="2">
                  <c:v>1.5</c:v>
                </c:pt>
                <c:pt idx="3">
                  <c:v>1.9</c:v>
                </c:pt>
                <c:pt idx="4">
                  <c:v>1.6</c:v>
                </c:pt>
              </c:numCache>
            </c:numRef>
          </c:xVal>
          <c:yVal>
            <c:numRef>
              <c:f>ANNUAL!$E$11:$I$11</c:f>
              <c:numCache>
                <c:formatCode>General</c:formatCode>
                <c:ptCount val="5"/>
                <c:pt idx="0">
                  <c:v>13</c:v>
                </c:pt>
                <c:pt idx="1">
                  <c:v>11</c:v>
                </c:pt>
                <c:pt idx="2">
                  <c:v>8.4</c:v>
                </c:pt>
                <c:pt idx="3">
                  <c:v>7.1</c:v>
                </c:pt>
                <c:pt idx="4">
                  <c:v>7.6</c:v>
                </c:pt>
              </c:numCache>
            </c:numRef>
          </c:yVal>
          <c:smooth val="0"/>
          <c:extLst xmlns:c16r2="http://schemas.microsoft.com/office/drawing/2015/06/chart">
            <c:ext xmlns:c16="http://schemas.microsoft.com/office/drawing/2014/chart" uri="{C3380CC4-5D6E-409C-BE32-E72D297353CC}">
              <c16:uniqueId val="{00000005-EC01-4D1E-B798-6D4563310E64}"/>
            </c:ext>
          </c:extLst>
        </c:ser>
        <c:dLbls>
          <c:showLegendKey val="0"/>
          <c:showVal val="0"/>
          <c:showCatName val="0"/>
          <c:showSerName val="0"/>
          <c:showPercent val="0"/>
          <c:showBubbleSize val="0"/>
        </c:dLbls>
        <c:axId val="281338240"/>
        <c:axId val="281340160"/>
      </c:scatterChart>
      <c:valAx>
        <c:axId val="281338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340160"/>
        <c:crosses val="autoZero"/>
        <c:crossBetween val="midCat"/>
        <c:majorUnit val="0.5"/>
      </c:valAx>
      <c:valAx>
        <c:axId val="281340160"/>
        <c:scaling>
          <c:orientation val="minMax"/>
          <c:max val="16"/>
          <c:min val="0"/>
        </c:scaling>
        <c:delete val="0"/>
        <c:axPos val="l"/>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u%</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338240"/>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l">
              <a:defRPr sz="800" b="0" i="0" u="none" strike="noStrike" kern="1200" spc="0" baseline="0">
                <a:solidFill>
                  <a:schemeClr val="tx1">
                    <a:lumMod val="65000"/>
                    <a:lumOff val="35000"/>
                  </a:schemeClr>
                </a:solidFill>
                <a:latin typeface="+mn-lt"/>
                <a:ea typeface="+mn-ea"/>
                <a:cs typeface="+mn-cs"/>
              </a:defRPr>
            </a:pPr>
            <a:r>
              <a:rPr lang="en-US" sz="800">
                <a:latin typeface="Georgia" panose="02040502050405020303" pitchFamily="18" charset="0"/>
              </a:rPr>
              <a:t>Figure 1.3 : Quarterly employment</a:t>
            </a:r>
            <a:r>
              <a:rPr lang="en-US" sz="800" baseline="0">
                <a:latin typeface="Georgia" panose="02040502050405020303" pitchFamily="18" charset="0"/>
              </a:rPr>
              <a:t> by nationality</a:t>
            </a:r>
            <a:endParaRPr lang="en-US" sz="8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6.2112297658071712E-2"/>
          <c:y val="0.21460296594184017"/>
          <c:w val="0.91057314724071503"/>
          <c:h val="0.59242840863569013"/>
        </c:manualLayout>
      </c:layout>
      <c:lineChart>
        <c:grouping val="standard"/>
        <c:varyColors val="0"/>
        <c:ser>
          <c:idx val="1"/>
          <c:order val="1"/>
          <c:tx>
            <c:strRef>
              <c:f>'Q Graphs '!$A$41</c:f>
              <c:strCache>
                <c:ptCount val="1"/>
                <c:pt idx="0">
                  <c:v>European</c:v>
                </c:pt>
              </c:strCache>
            </c:strRef>
          </c:tx>
          <c:spPr>
            <a:ln w="12700" cap="rnd">
              <a:solidFill>
                <a:schemeClr val="accent2"/>
              </a:solidFill>
              <a:round/>
            </a:ln>
            <a:effectLst/>
          </c:spPr>
          <c:marker>
            <c:symbol val="none"/>
          </c:marker>
          <c:dLbls>
            <c:dLbl>
              <c:idx val="0"/>
              <c:delete val="1"/>
              <c:extLst xmlns:c16r2="http://schemas.microsoft.com/office/drawing/2015/06/chart">
                <c:ext xmlns:c16="http://schemas.microsoft.com/office/drawing/2014/chart" uri="{C3380CC4-5D6E-409C-BE32-E72D297353CC}">
                  <c16:uniqueId val="{00000000-D120-4C91-97B3-300DA47C4DA9}"/>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D120-4C91-97B3-300DA47C4DA9}"/>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D120-4C91-97B3-300DA47C4DA9}"/>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D120-4C91-97B3-300DA47C4DA9}"/>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4-D120-4C91-97B3-300DA47C4DA9}"/>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D120-4C91-97B3-300DA47C4DA9}"/>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6-D120-4C91-97B3-300DA47C4DA9}"/>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D120-4C91-97B3-300DA47C4DA9}"/>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D120-4C91-97B3-300DA47C4DA9}"/>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9-D120-4C91-97B3-300DA47C4DA9}"/>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A-D120-4C91-97B3-300DA47C4DA9}"/>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0B-D120-4C91-97B3-300DA47C4DA9}"/>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0C-D120-4C91-97B3-300DA47C4DA9}"/>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0D-D120-4C91-97B3-300DA47C4DA9}"/>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0E-D120-4C91-97B3-300DA47C4DA9}"/>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0F-D120-4C91-97B3-300DA47C4DA9}"/>
                </c:ext>
                <c:ext xmlns:c15="http://schemas.microsoft.com/office/drawing/2012/chart" uri="{CE6537A1-D6FC-4f65-9D91-7224C49458BB}"/>
              </c:extLst>
            </c:dLbl>
            <c:dLbl>
              <c:idx val="16"/>
              <c:layout>
                <c:manualLayout>
                  <c:x val="-2.9125578723260451E-2"/>
                  <c:y val="-5.67655443588377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20-4C91-97B3-300DA47C4DA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'!$Q$39:$AG$39</c:f>
              <c:strCache>
                <c:ptCount val="17"/>
                <c:pt idx="0">
                  <c:v>2017q3</c:v>
                </c:pt>
                <c:pt idx="1">
                  <c:v>2017q4</c:v>
                </c:pt>
                <c:pt idx="2">
                  <c:v>2018q1</c:v>
                </c:pt>
                <c:pt idx="3">
                  <c:v>2018q2</c:v>
                </c:pt>
                <c:pt idx="4">
                  <c:v>2018q3</c:v>
                </c:pt>
                <c:pt idx="5">
                  <c:v>2018q4</c:v>
                </c:pt>
                <c:pt idx="6">
                  <c:v>2019q1</c:v>
                </c:pt>
                <c:pt idx="7">
                  <c:v>2019q2</c:v>
                </c:pt>
                <c:pt idx="8">
                  <c:v>2019q3</c:v>
                </c:pt>
                <c:pt idx="9">
                  <c:v>2019q4</c:v>
                </c:pt>
                <c:pt idx="10">
                  <c:v>2020q1</c:v>
                </c:pt>
                <c:pt idx="11">
                  <c:v>2020q2</c:v>
                </c:pt>
                <c:pt idx="12">
                  <c:v>2020q3</c:v>
                </c:pt>
                <c:pt idx="13">
                  <c:v>2020q4</c:v>
                </c:pt>
                <c:pt idx="14">
                  <c:v>2021q1</c:v>
                </c:pt>
                <c:pt idx="15">
                  <c:v>2021q2</c:v>
                </c:pt>
                <c:pt idx="16">
                  <c:v>2021q3</c:v>
                </c:pt>
              </c:strCache>
            </c:strRef>
          </c:cat>
          <c:val>
            <c:numRef>
              <c:f>'Q Graphs '!$Q$41:$AG$41</c:f>
              <c:numCache>
                <c:formatCode>0.0</c:formatCode>
                <c:ptCount val="17"/>
                <c:pt idx="0">
                  <c:v>0</c:v>
                </c:pt>
                <c:pt idx="1">
                  <c:v>0</c:v>
                </c:pt>
                <c:pt idx="2">
                  <c:v>5.3</c:v>
                </c:pt>
                <c:pt idx="3" formatCode="General">
                  <c:v>5.0999999999999996</c:v>
                </c:pt>
                <c:pt idx="4" formatCode="General">
                  <c:v>-1.7</c:v>
                </c:pt>
                <c:pt idx="5" formatCode="General">
                  <c:v>0.4</c:v>
                </c:pt>
                <c:pt idx="6" formatCode="General">
                  <c:v>5.2</c:v>
                </c:pt>
                <c:pt idx="7" formatCode="General">
                  <c:v>16.100000000000001</c:v>
                </c:pt>
                <c:pt idx="8" formatCode="General">
                  <c:v>0.1</c:v>
                </c:pt>
                <c:pt idx="9" formatCode="General">
                  <c:v>13.6</c:v>
                </c:pt>
                <c:pt idx="10">
                  <c:v>-6.0536667343810535</c:v>
                </c:pt>
                <c:pt idx="11" formatCode="General">
                  <c:v>2</c:v>
                </c:pt>
                <c:pt idx="12">
                  <c:v>-1.3971325059739428</c:v>
                </c:pt>
                <c:pt idx="13" formatCode="General">
                  <c:v>-5.7</c:v>
                </c:pt>
                <c:pt idx="14" formatCode="General">
                  <c:v>-10.3</c:v>
                </c:pt>
                <c:pt idx="15" formatCode="General">
                  <c:v>6.6</c:v>
                </c:pt>
                <c:pt idx="16" formatCode="General">
                  <c:v>7.3</c:v>
                </c:pt>
              </c:numCache>
            </c:numRef>
          </c:val>
          <c:smooth val="1"/>
          <c:extLst xmlns:c16r2="http://schemas.microsoft.com/office/drawing/2015/06/chart">
            <c:ext xmlns:c16="http://schemas.microsoft.com/office/drawing/2014/chart" uri="{C3380CC4-5D6E-409C-BE32-E72D297353CC}">
              <c16:uniqueId val="{00000011-BF81-49AB-9226-00735332CB80}"/>
            </c:ext>
          </c:extLst>
        </c:ser>
        <c:ser>
          <c:idx val="2"/>
          <c:order val="2"/>
          <c:tx>
            <c:strRef>
              <c:f>'Q 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xmlns:c16r2="http://schemas.microsoft.com/office/drawing/2015/06/chart">
                <c:ext xmlns:c16="http://schemas.microsoft.com/office/drawing/2014/chart" uri="{C3380CC4-5D6E-409C-BE32-E72D297353CC}">
                  <c16:uniqueId val="{00000012-BF81-49AB-9226-00735332CB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3-BF81-49AB-9226-00735332CB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4-BF81-49AB-9226-00735332CB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5-BF81-49AB-9226-00735332CB8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16-BF81-49AB-9226-00735332CB8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17-BF81-49AB-9226-00735332CB80}"/>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8-BF81-49AB-9226-00735332CB80}"/>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9-BF81-49AB-9226-00735332CB80}"/>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A-BF81-49AB-9226-00735332CB80}"/>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B-BF81-49AB-9226-00735332CB80}"/>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C-BF81-49AB-9226-00735332CB80}"/>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1D-BF81-49AB-9226-00735332CB80}"/>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1E-BF81-49AB-9226-00735332CB80}"/>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1F-BF81-49AB-9226-00735332CB80}"/>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20-BF81-49AB-9226-00735332CB80}"/>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21-BF81-49AB-9226-00735332CB80}"/>
                </c:ext>
                <c:ext xmlns:c15="http://schemas.microsoft.com/office/drawing/2012/chart" uri="{CE6537A1-D6FC-4f65-9D91-7224C49458BB}"/>
              </c:extLst>
            </c:dLbl>
            <c:dLbl>
              <c:idx val="16"/>
              <c:layout>
                <c:manualLayout>
                  <c:x val="-6.8563076611133341E-3"/>
                  <c:y val="7.445968598197631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20-4C91-97B3-300DA47C4DA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'!$Q$39:$AG$39</c:f>
              <c:strCache>
                <c:ptCount val="17"/>
                <c:pt idx="0">
                  <c:v>2017q3</c:v>
                </c:pt>
                <c:pt idx="1">
                  <c:v>2017q4</c:v>
                </c:pt>
                <c:pt idx="2">
                  <c:v>2018q1</c:v>
                </c:pt>
                <c:pt idx="3">
                  <c:v>2018q2</c:v>
                </c:pt>
                <c:pt idx="4">
                  <c:v>2018q3</c:v>
                </c:pt>
                <c:pt idx="5">
                  <c:v>2018q4</c:v>
                </c:pt>
                <c:pt idx="6">
                  <c:v>2019q1</c:v>
                </c:pt>
                <c:pt idx="7">
                  <c:v>2019q2</c:v>
                </c:pt>
                <c:pt idx="8">
                  <c:v>2019q3</c:v>
                </c:pt>
                <c:pt idx="9">
                  <c:v>2019q4</c:v>
                </c:pt>
                <c:pt idx="10">
                  <c:v>2020q1</c:v>
                </c:pt>
                <c:pt idx="11">
                  <c:v>2020q2</c:v>
                </c:pt>
                <c:pt idx="12">
                  <c:v>2020q3</c:v>
                </c:pt>
                <c:pt idx="13">
                  <c:v>2020q4</c:v>
                </c:pt>
                <c:pt idx="14">
                  <c:v>2021q1</c:v>
                </c:pt>
                <c:pt idx="15">
                  <c:v>2021q2</c:v>
                </c:pt>
                <c:pt idx="16">
                  <c:v>2021q3</c:v>
                </c:pt>
              </c:strCache>
            </c:strRef>
          </c:cat>
          <c:val>
            <c:numRef>
              <c:f>'Q Graphs '!$Q$42:$AG$42</c:f>
              <c:numCache>
                <c:formatCode>0.0</c:formatCode>
                <c:ptCount val="17"/>
                <c:pt idx="0">
                  <c:v>0</c:v>
                </c:pt>
                <c:pt idx="1">
                  <c:v>0</c:v>
                </c:pt>
                <c:pt idx="2">
                  <c:v>-1.5</c:v>
                </c:pt>
                <c:pt idx="3" formatCode="General">
                  <c:v>4.7</c:v>
                </c:pt>
                <c:pt idx="4" formatCode="General">
                  <c:v>-2.4</c:v>
                </c:pt>
                <c:pt idx="5" formatCode="General">
                  <c:v>1.2</c:v>
                </c:pt>
                <c:pt idx="6" formatCode="General">
                  <c:v>-2.2999999999999998</c:v>
                </c:pt>
                <c:pt idx="7" formatCode="General">
                  <c:v>8.5</c:v>
                </c:pt>
                <c:pt idx="8" formatCode="General">
                  <c:v>9</c:v>
                </c:pt>
                <c:pt idx="9" formatCode="General">
                  <c:v>18.100000000000001</c:v>
                </c:pt>
                <c:pt idx="10">
                  <c:v>11.500762924457547</c:v>
                </c:pt>
                <c:pt idx="11" formatCode="General">
                  <c:v>3.3</c:v>
                </c:pt>
                <c:pt idx="12">
                  <c:v>0.94761188332248025</c:v>
                </c:pt>
                <c:pt idx="13" formatCode="General">
                  <c:v>-4.9000000000000004</c:v>
                </c:pt>
                <c:pt idx="14" formatCode="General">
                  <c:v>11.2</c:v>
                </c:pt>
                <c:pt idx="15" formatCode="General">
                  <c:v>5.7</c:v>
                </c:pt>
                <c:pt idx="16" formatCode="General">
                  <c:v>-6.4</c:v>
                </c:pt>
              </c:numCache>
            </c:numRef>
          </c:val>
          <c:smooth val="1"/>
          <c:extLst xmlns:c16r2="http://schemas.microsoft.com/office/drawing/2015/06/chart">
            <c:ext xmlns:c16="http://schemas.microsoft.com/office/drawing/2014/chart" uri="{C3380CC4-5D6E-409C-BE32-E72D297353CC}">
              <c16:uniqueId val="{00000023-BF81-49AB-9226-00735332CB80}"/>
            </c:ext>
          </c:extLst>
        </c:ser>
        <c:dLbls>
          <c:showLegendKey val="0"/>
          <c:showVal val="0"/>
          <c:showCatName val="0"/>
          <c:showSerName val="0"/>
          <c:showPercent val="0"/>
          <c:showBubbleSize val="0"/>
        </c:dLbls>
        <c:marker val="1"/>
        <c:smooth val="0"/>
        <c:axId val="281454848"/>
        <c:axId val="281505792"/>
      </c:lineChart>
      <c:lineChart>
        <c:grouping val="standard"/>
        <c:varyColors val="0"/>
        <c:ser>
          <c:idx val="0"/>
          <c:order val="0"/>
          <c:tx>
            <c:strRef>
              <c:f>'Q Graphs '!$A$40</c:f>
              <c:strCache>
                <c:ptCount val="1"/>
                <c:pt idx="0">
                  <c:v>Cypriots</c:v>
                </c:pt>
              </c:strCache>
            </c:strRef>
          </c:tx>
          <c:spPr>
            <a:ln w="12700" cap="rnd">
              <a:solidFill>
                <a:schemeClr val="accent1"/>
              </a:solidFill>
              <a:prstDash val="sysDash"/>
              <a:round/>
            </a:ln>
            <a:effectLst/>
          </c:spPr>
          <c:marker>
            <c:symbol val="none"/>
          </c:marker>
          <c:dLbls>
            <c:dLbl>
              <c:idx val="16"/>
              <c:layout>
                <c:manualLayout>
                  <c:x val="-2.8992937041668075E-2"/>
                  <c:y val="-1.72507671545082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20-4C91-97B3-300DA47C4DA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'!$Q$39:$AG$39</c:f>
              <c:strCache>
                <c:ptCount val="17"/>
                <c:pt idx="0">
                  <c:v>2017q3</c:v>
                </c:pt>
                <c:pt idx="1">
                  <c:v>2017q4</c:v>
                </c:pt>
                <c:pt idx="2">
                  <c:v>2018q1</c:v>
                </c:pt>
                <c:pt idx="3">
                  <c:v>2018q2</c:v>
                </c:pt>
                <c:pt idx="4">
                  <c:v>2018q3</c:v>
                </c:pt>
                <c:pt idx="5">
                  <c:v>2018q4</c:v>
                </c:pt>
                <c:pt idx="6">
                  <c:v>2019q1</c:v>
                </c:pt>
                <c:pt idx="7">
                  <c:v>2019q2</c:v>
                </c:pt>
                <c:pt idx="8">
                  <c:v>2019q3</c:v>
                </c:pt>
                <c:pt idx="9">
                  <c:v>2019q4</c:v>
                </c:pt>
                <c:pt idx="10">
                  <c:v>2020q1</c:v>
                </c:pt>
                <c:pt idx="11">
                  <c:v>2020q2</c:v>
                </c:pt>
                <c:pt idx="12">
                  <c:v>2020q3</c:v>
                </c:pt>
                <c:pt idx="13">
                  <c:v>2020q4</c:v>
                </c:pt>
                <c:pt idx="14">
                  <c:v>2021q1</c:v>
                </c:pt>
                <c:pt idx="15">
                  <c:v>2021q2</c:v>
                </c:pt>
                <c:pt idx="16">
                  <c:v>2021q3</c:v>
                </c:pt>
              </c:strCache>
            </c:strRef>
          </c:cat>
          <c:val>
            <c:numRef>
              <c:f>'Q Graphs '!$Q$40:$AG$40</c:f>
              <c:numCache>
                <c:formatCode>0.0</c:formatCode>
                <c:ptCount val="17"/>
                <c:pt idx="0">
                  <c:v>0</c:v>
                </c:pt>
                <c:pt idx="1">
                  <c:v>0</c:v>
                </c:pt>
                <c:pt idx="2">
                  <c:v>0.1</c:v>
                </c:pt>
                <c:pt idx="3" formatCode="General">
                  <c:v>4</c:v>
                </c:pt>
                <c:pt idx="4" formatCode="General">
                  <c:v>2.1</c:v>
                </c:pt>
                <c:pt idx="5" formatCode="General">
                  <c:v>-2.2000000000000002</c:v>
                </c:pt>
                <c:pt idx="6" formatCode="General">
                  <c:v>8.1999999999999993</c:v>
                </c:pt>
                <c:pt idx="7" formatCode="General">
                  <c:v>-0.2</c:v>
                </c:pt>
                <c:pt idx="8" formatCode="General">
                  <c:v>-1.3</c:v>
                </c:pt>
                <c:pt idx="9" formatCode="General">
                  <c:v>1.8</c:v>
                </c:pt>
                <c:pt idx="10">
                  <c:v>-1.6484670626234816</c:v>
                </c:pt>
                <c:pt idx="11" formatCode="General">
                  <c:v>-0.5</c:v>
                </c:pt>
                <c:pt idx="12">
                  <c:v>-0.86818619981964673</c:v>
                </c:pt>
                <c:pt idx="13">
                  <c:v>3.0257404375184223</c:v>
                </c:pt>
                <c:pt idx="14" formatCode="General">
                  <c:v>-1.4</c:v>
                </c:pt>
                <c:pt idx="15" formatCode="General">
                  <c:v>2.2000000000000002</c:v>
                </c:pt>
                <c:pt idx="16" formatCode="General">
                  <c:v>4.0999999999999996</c:v>
                </c:pt>
              </c:numCache>
            </c:numRef>
          </c:val>
          <c:smooth val="1"/>
          <c:extLst xmlns:c16r2="http://schemas.microsoft.com/office/drawing/2015/06/chart">
            <c:ext xmlns:c16="http://schemas.microsoft.com/office/drawing/2014/chart" uri="{C3380CC4-5D6E-409C-BE32-E72D297353CC}">
              <c16:uniqueId val="{00000035-BF81-49AB-9226-00735332CB80}"/>
            </c:ext>
          </c:extLst>
        </c:ser>
        <c:dLbls>
          <c:showLegendKey val="0"/>
          <c:showVal val="0"/>
          <c:showCatName val="0"/>
          <c:showSerName val="0"/>
          <c:showPercent val="0"/>
          <c:showBubbleSize val="0"/>
        </c:dLbls>
        <c:marker val="1"/>
        <c:smooth val="0"/>
        <c:axId val="281509248"/>
        <c:axId val="281507712"/>
      </c:lineChart>
      <c:catAx>
        <c:axId val="2814548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505792"/>
        <c:crosses val="autoZero"/>
        <c:auto val="1"/>
        <c:lblAlgn val="ctr"/>
        <c:lblOffset val="100"/>
        <c:noMultiLvlLbl val="0"/>
      </c:catAx>
      <c:valAx>
        <c:axId val="281505792"/>
        <c:scaling>
          <c:orientation val="minMax"/>
          <c:max val="18"/>
          <c:min val="-16"/>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454848"/>
        <c:crosses val="autoZero"/>
        <c:crossBetween val="between"/>
        <c:majorUnit val="4"/>
      </c:valAx>
      <c:valAx>
        <c:axId val="281507712"/>
        <c:scaling>
          <c:orientation val="minMax"/>
        </c:scaling>
        <c:delete val="1"/>
        <c:axPos val="r"/>
        <c:numFmt formatCode="0.0" sourceLinked="1"/>
        <c:majorTickMark val="out"/>
        <c:minorTickMark val="none"/>
        <c:tickLblPos val="nextTo"/>
        <c:crossAx val="281509248"/>
        <c:crosses val="max"/>
        <c:crossBetween val="between"/>
      </c:valAx>
      <c:catAx>
        <c:axId val="281509248"/>
        <c:scaling>
          <c:orientation val="minMax"/>
        </c:scaling>
        <c:delete val="1"/>
        <c:axPos val="b"/>
        <c:numFmt formatCode="General" sourceLinked="1"/>
        <c:majorTickMark val="out"/>
        <c:minorTickMark val="none"/>
        <c:tickLblPos val="nextTo"/>
        <c:crossAx val="28150771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2.1: Beveridge curve 201</a:t>
            </a:r>
            <a:r>
              <a:rPr lang="el-GR" sz="1000">
                <a:latin typeface="Georgia" panose="02040502050405020303" pitchFamily="18" charset="0"/>
              </a:rPr>
              <a:t>6</a:t>
            </a:r>
            <a:r>
              <a:rPr lang="en-US" sz="1000">
                <a:latin typeface="Georgia" panose="02040502050405020303" pitchFamily="18" charset="0"/>
              </a:rPr>
              <a:t>q</a:t>
            </a:r>
            <a:r>
              <a:rPr lang="el-GR" sz="1000">
                <a:latin typeface="Georgia" panose="02040502050405020303" pitchFamily="18" charset="0"/>
              </a:rPr>
              <a:t>2</a:t>
            </a:r>
            <a:r>
              <a:rPr lang="en-US" sz="1000">
                <a:latin typeface="Georgia" panose="02040502050405020303" pitchFamily="18" charset="0"/>
              </a:rPr>
              <a:t>-20</a:t>
            </a:r>
            <a:r>
              <a:rPr lang="el-GR" sz="1000">
                <a:latin typeface="Georgia" panose="02040502050405020303" pitchFamily="18" charset="0"/>
              </a:rPr>
              <a:t>20</a:t>
            </a:r>
            <a:r>
              <a:rPr lang="en-US" sz="1000">
                <a:latin typeface="Georgia" panose="02040502050405020303" pitchFamily="18" charset="0"/>
              </a:rPr>
              <a:t>q</a:t>
            </a:r>
            <a:r>
              <a:rPr lang="el-GR" sz="1000">
                <a:latin typeface="Georgia" panose="02040502050405020303" pitchFamily="18" charset="0"/>
              </a:rPr>
              <a:t>2</a:t>
            </a: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c:rich>
      </c:tx>
      <c:layout/>
      <c:overlay val="0"/>
      <c:spPr>
        <a:noFill/>
        <a:ln>
          <a:noFill/>
        </a:ln>
        <a:effectLst/>
      </c:spPr>
    </c:title>
    <c:autoTitleDeleted val="0"/>
    <c:plotArea>
      <c:layout/>
      <c:scatterChart>
        <c:scatterStyle val="smoothMarker"/>
        <c:varyColors val="0"/>
        <c:ser>
          <c:idx val="0"/>
          <c:order val="0"/>
          <c:tx>
            <c:strRef>
              <c:f>'Q Graphs '!$A$65</c:f>
              <c:strCache>
                <c:ptCount val="1"/>
                <c:pt idx="0">
                  <c:v>Unemployment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3-A0CF-4CD8-BB6C-966328C950E3}"/>
              </c:ext>
            </c:extLst>
          </c:dPt>
          <c:dPt>
            <c:idx val="6"/>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2-A0CF-4CD8-BB6C-966328C950E3}"/>
              </c:ext>
            </c:extLst>
          </c:dPt>
          <c:dPt>
            <c:idx val="16"/>
            <c:marker>
              <c:spPr>
                <a:solidFill>
                  <a:srgbClr val="FF0000"/>
                </a:solidFill>
                <a:ln w="9525">
                  <a:solidFill>
                    <a:schemeClr val="accent1"/>
                  </a:solidFill>
                </a:ln>
                <a:effectLst/>
              </c:spPr>
            </c:marker>
            <c:bubble3D val="0"/>
            <c:extLst xmlns:c16r2="http://schemas.microsoft.com/office/drawing/2015/06/chart">
              <c:ext xmlns:c16="http://schemas.microsoft.com/office/drawing/2014/chart" uri="{C3380CC4-5D6E-409C-BE32-E72D297353CC}">
                <c16:uniqueId val="{00000001-D6C1-4F34-B4AF-9F8FBC9AF71B}"/>
              </c:ext>
            </c:extLst>
          </c:dPt>
          <c:dLbls>
            <c:dLbl>
              <c:idx val="16"/>
              <c:layout>
                <c:manualLayout>
                  <c:x val="3.9701152658008422E-2"/>
                  <c:y val="3.6598765694828686E-2"/>
                </c:manualLayout>
              </c:layout>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D6C1-4F34-B4AF-9F8FBC9AF71B}"/>
                </c:ext>
                <c:ext xmlns:c15="http://schemas.microsoft.com/office/drawing/2012/chart" uri="{CE6537A1-D6FC-4f65-9D91-7224C49458BB}">
                  <c15:spPr xmlns:c15="http://schemas.microsoft.com/office/drawing/2012/chart">
                    <a:prstGeom prst="wedgeRectCallout">
                      <a:avLst/>
                    </a:prstGeom>
                  </c15:spPr>
                  <c15:layout/>
                </c:ext>
              </c:extLst>
            </c:dLbl>
            <c:dLbl>
              <c:idx val="17"/>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0"/>
              <c:showCatName val="0"/>
              <c:showSerName val="0"/>
              <c:showPercent val="0"/>
              <c:showBubbleSize val="0"/>
            </c:dLbl>
            <c:dLbl>
              <c:idx val="20"/>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D6C1-4F34-B4AF-9F8FBC9AF71B}"/>
                </c:ext>
                <c:ext xmlns:c15="http://schemas.microsoft.com/office/drawing/2012/chart" uri="{CE6537A1-D6FC-4f65-9D91-7224C49458BB}">
                  <c15:spPr xmlns:c15="http://schemas.microsoft.com/office/drawing/2012/chart">
                    <a:prstGeom prst="wedgeRectCallout">
                      <a:avLst/>
                    </a:prstGeom>
                  </c15:spPr>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'Q Graphs '!$O$64:$AE$64</c:f>
              <c:numCache>
                <c:formatCode>0.0</c:formatCode>
                <c:ptCount val="17"/>
                <c:pt idx="0">
                  <c:v>1.393849044636956</c:v>
                </c:pt>
                <c:pt idx="1">
                  <c:v>0.98280098280098283</c:v>
                </c:pt>
                <c:pt idx="2">
                  <c:v>1.0446786939433079</c:v>
                </c:pt>
                <c:pt idx="3">
                  <c:v>1.4468314728002429</c:v>
                </c:pt>
                <c:pt idx="4">
                  <c:v>2.1396418395282573</c:v>
                </c:pt>
                <c:pt idx="5">
                  <c:v>0.97970083000023123</c:v>
                </c:pt>
                <c:pt idx="6">
                  <c:v>1.971480301232394</c:v>
                </c:pt>
                <c:pt idx="7">
                  <c:v>1.7481382797021248</c:v>
                </c:pt>
                <c:pt idx="8">
                  <c:v>1.9543884655446522</c:v>
                </c:pt>
                <c:pt idx="9">
                  <c:v>1.3233111832042588</c:v>
                </c:pt>
                <c:pt idx="10">
                  <c:v>2.0448924700545912</c:v>
                </c:pt>
                <c:pt idx="11">
                  <c:v>1.1878159917007003</c:v>
                </c:pt>
                <c:pt idx="12">
                  <c:v>1.6741280137162213</c:v>
                </c:pt>
                <c:pt idx="13">
                  <c:v>1.3</c:v>
                </c:pt>
                <c:pt idx="14" formatCode="General">
                  <c:v>2</c:v>
                </c:pt>
                <c:pt idx="15" formatCode="General">
                  <c:v>2.6</c:v>
                </c:pt>
                <c:pt idx="16" formatCode="General">
                  <c:v>2.4</c:v>
                </c:pt>
              </c:numCache>
            </c:numRef>
          </c:xVal>
          <c:yVal>
            <c:numRef>
              <c:f>'Q Graphs '!$O$65:$AE$65</c:f>
              <c:numCache>
                <c:formatCode>0.0</c:formatCode>
                <c:ptCount val="17"/>
                <c:pt idx="0">
                  <c:v>10.4</c:v>
                </c:pt>
                <c:pt idx="1">
                  <c:v>10.299999999999999</c:v>
                </c:pt>
                <c:pt idx="2">
                  <c:v>9.4</c:v>
                </c:pt>
                <c:pt idx="3">
                  <c:v>8.3333333333333339</c:v>
                </c:pt>
                <c:pt idx="4">
                  <c:v>8.2000000000000011</c:v>
                </c:pt>
                <c:pt idx="5">
                  <c:v>7.7333333333333343</c:v>
                </c:pt>
                <c:pt idx="6">
                  <c:v>7.5666666666666664</c:v>
                </c:pt>
                <c:pt idx="7">
                  <c:v>7.333333333333333</c:v>
                </c:pt>
                <c:pt idx="8">
                  <c:v>6.8</c:v>
                </c:pt>
                <c:pt idx="9">
                  <c:v>6.4666666666666659</c:v>
                </c:pt>
                <c:pt idx="10">
                  <c:v>6.2666666666666666</c:v>
                </c:pt>
                <c:pt idx="11">
                  <c:v>7.7333333333333334</c:v>
                </c:pt>
                <c:pt idx="12">
                  <c:v>8.1999999999999993</c:v>
                </c:pt>
                <c:pt idx="13">
                  <c:v>8</c:v>
                </c:pt>
                <c:pt idx="14" formatCode="General">
                  <c:v>8.6</c:v>
                </c:pt>
                <c:pt idx="15" formatCode="General">
                  <c:v>8.4</c:v>
                </c:pt>
                <c:pt idx="16" formatCode="General">
                  <c:v>6.6</c:v>
                </c:pt>
              </c:numCache>
            </c:numRef>
          </c:yVal>
          <c:smooth val="1"/>
          <c:extLst xmlns:c16r2="http://schemas.microsoft.com/office/drawing/2015/06/chart">
            <c:ext xmlns:c16="http://schemas.microsoft.com/office/drawing/2014/chart" uri="{C3380CC4-5D6E-409C-BE32-E72D297353CC}">
              <c16:uniqueId val="{00000004-949B-4719-8170-34209BC947B6}"/>
            </c:ext>
          </c:extLst>
        </c:ser>
        <c:dLbls>
          <c:showLegendKey val="0"/>
          <c:showVal val="0"/>
          <c:showCatName val="0"/>
          <c:showSerName val="0"/>
          <c:showPercent val="0"/>
          <c:showBubbleSize val="0"/>
        </c:dLbls>
        <c:axId val="281564288"/>
        <c:axId val="281566208"/>
      </c:scatterChart>
      <c:valAx>
        <c:axId val="281564288"/>
        <c:scaling>
          <c:orientation val="minMax"/>
          <c:max val="3"/>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566208"/>
        <c:crosses val="autoZero"/>
        <c:crossBetween val="midCat"/>
        <c:majorUnit val="0.5"/>
      </c:valAx>
      <c:valAx>
        <c:axId val="281566208"/>
        <c:scaling>
          <c:orientation val="minMax"/>
          <c:max val="14"/>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layout/>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564288"/>
        <c:crosses val="autoZero"/>
        <c:crossBetween val="midCat"/>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a:t>
            </a:r>
            <a:r>
              <a:rPr lang="en-US" sz="900" baseline="0">
                <a:latin typeface="Georgia" panose="02040502050405020303" pitchFamily="18" charset="0"/>
              </a:rPr>
              <a:t> 2.2: Quarterly long term unemployment rate to labour force</a:t>
            </a:r>
            <a:endParaRPr lang="en-US" sz="900">
              <a:latin typeface="Georgia" panose="02040502050405020303" pitchFamily="18" charset="0"/>
            </a:endParaRPr>
          </a:p>
        </c:rich>
      </c:tx>
      <c:layout/>
      <c:overlay val="0"/>
      <c:spPr>
        <a:noFill/>
        <a:ln>
          <a:noFill/>
        </a:ln>
        <a:effectLst/>
      </c:spPr>
    </c:title>
    <c:autoTitleDeleted val="0"/>
    <c:plotArea>
      <c:layout>
        <c:manualLayout>
          <c:layoutTarget val="inner"/>
          <c:xMode val="edge"/>
          <c:yMode val="edge"/>
          <c:x val="0.12163298625415596"/>
          <c:y val="0.12054726368159203"/>
          <c:w val="0.85303598782660162"/>
          <c:h val="0.64174991185803265"/>
        </c:manualLayout>
      </c:layout>
      <c:lineChart>
        <c:grouping val="standard"/>
        <c:varyColors val="0"/>
        <c:ser>
          <c:idx val="0"/>
          <c:order val="0"/>
          <c:spPr>
            <a:ln w="1905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eorgia" panose="02040502050405020303" pitchFamily="18" charset="0"/>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 Graphs '!$N$84:$AD$84</c:f>
              <c:strCache>
                <c:ptCount val="17"/>
                <c:pt idx="0">
                  <c:v>2017q3</c:v>
                </c:pt>
                <c:pt idx="1">
                  <c:v>2017q4</c:v>
                </c:pt>
                <c:pt idx="2">
                  <c:v>2018q1</c:v>
                </c:pt>
                <c:pt idx="3">
                  <c:v>2018q2</c:v>
                </c:pt>
                <c:pt idx="4">
                  <c:v>2018q3</c:v>
                </c:pt>
                <c:pt idx="5">
                  <c:v>2018q4</c:v>
                </c:pt>
                <c:pt idx="6">
                  <c:v>2019q1</c:v>
                </c:pt>
                <c:pt idx="7">
                  <c:v>2019q2</c:v>
                </c:pt>
                <c:pt idx="8">
                  <c:v>2019q3</c:v>
                </c:pt>
                <c:pt idx="9">
                  <c:v>2019q4</c:v>
                </c:pt>
                <c:pt idx="10">
                  <c:v>2020q1</c:v>
                </c:pt>
                <c:pt idx="11">
                  <c:v>2020q2</c:v>
                </c:pt>
                <c:pt idx="12">
                  <c:v>2020q3</c:v>
                </c:pt>
                <c:pt idx="13">
                  <c:v>2020q4</c:v>
                </c:pt>
                <c:pt idx="14">
                  <c:v>2021q1</c:v>
                </c:pt>
                <c:pt idx="15">
                  <c:v>2021q2</c:v>
                </c:pt>
                <c:pt idx="16">
                  <c:v>2021q3</c:v>
                </c:pt>
              </c:strCache>
            </c:strRef>
          </c:cat>
          <c:val>
            <c:numRef>
              <c:f>'Q Graphs '!$N$85:$AD$85</c:f>
              <c:numCache>
                <c:formatCode>General</c:formatCode>
                <c:ptCount val="17"/>
                <c:pt idx="0">
                  <c:v>4.3</c:v>
                </c:pt>
                <c:pt idx="1">
                  <c:v>3.4</c:v>
                </c:pt>
                <c:pt idx="2">
                  <c:v>3.2</c:v>
                </c:pt>
                <c:pt idx="3">
                  <c:v>2.5</c:v>
                </c:pt>
                <c:pt idx="4">
                  <c:v>2.5</c:v>
                </c:pt>
                <c:pt idx="5">
                  <c:v>2.4</c:v>
                </c:pt>
                <c:pt idx="6">
                  <c:v>2.2000000000000002</c:v>
                </c:pt>
                <c:pt idx="7">
                  <c:v>2.1</c:v>
                </c:pt>
                <c:pt idx="8">
                  <c:v>2.1</c:v>
                </c:pt>
                <c:pt idx="9">
                  <c:v>1.9</c:v>
                </c:pt>
                <c:pt idx="10">
                  <c:v>2.1</c:v>
                </c:pt>
                <c:pt idx="11">
                  <c:v>1.8</c:v>
                </c:pt>
                <c:pt idx="12">
                  <c:v>2.2000000000000002</c:v>
                </c:pt>
                <c:pt idx="13" formatCode="0.0">
                  <c:v>2.3915755501522686</c:v>
                </c:pt>
                <c:pt idx="14">
                  <c:v>2.8</c:v>
                </c:pt>
                <c:pt idx="15" formatCode="0.0">
                  <c:v>3</c:v>
                </c:pt>
                <c:pt idx="16">
                  <c:v>2.2000000000000002</c:v>
                </c:pt>
              </c:numCache>
            </c:numRef>
          </c:val>
          <c:smooth val="1"/>
          <c:extLst xmlns:c16r2="http://schemas.microsoft.com/office/drawing/2015/06/chart">
            <c:ext xmlns:c16="http://schemas.microsoft.com/office/drawing/2014/chart" uri="{C3380CC4-5D6E-409C-BE32-E72D297353CC}">
              <c16:uniqueId val="{00000000-23DD-41A5-81CE-D36127160726}"/>
            </c:ext>
          </c:extLst>
        </c:ser>
        <c:dLbls>
          <c:showLegendKey val="0"/>
          <c:showVal val="0"/>
          <c:showCatName val="0"/>
          <c:showSerName val="0"/>
          <c:showPercent val="0"/>
          <c:showBubbleSize val="0"/>
        </c:dLbls>
        <c:marker val="1"/>
        <c:smooth val="0"/>
        <c:axId val="281600000"/>
        <c:axId val="281601536"/>
      </c:lineChart>
      <c:catAx>
        <c:axId val="281600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l-GR"/>
          </a:p>
        </c:txPr>
        <c:crossAx val="281601536"/>
        <c:crosses val="autoZero"/>
        <c:auto val="1"/>
        <c:lblAlgn val="ctr"/>
        <c:lblOffset val="100"/>
        <c:noMultiLvlLbl val="0"/>
      </c:catAx>
      <c:valAx>
        <c:axId val="2816015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600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a:t>
            </a:r>
            <a:r>
              <a:rPr lang="en-US" sz="1000" baseline="0"/>
              <a:t> 1.1: Seasonally adjusted employment in persons, %</a:t>
            </a:r>
            <a:endParaRPr lang="en-US" sz="1000"/>
          </a:p>
        </c:rich>
      </c:tx>
      <c:overlay val="0"/>
      <c:spPr>
        <a:noFill/>
        <a:ln>
          <a:noFill/>
        </a:ln>
        <a:effectLst/>
      </c:spPr>
    </c:title>
    <c:autoTitleDeleted val="0"/>
    <c:plotArea>
      <c:layout/>
      <c:lineChart>
        <c:grouping val="standard"/>
        <c:varyColors val="0"/>
        <c:ser>
          <c:idx val="0"/>
          <c:order val="0"/>
          <c:spPr>
            <a:ln w="127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'!$M$1:$AE$1</c:f>
              <c:strCache>
                <c:ptCount val="19"/>
                <c:pt idx="0">
                  <c:v>2017q1</c:v>
                </c:pt>
                <c:pt idx="1">
                  <c:v>2017q2</c:v>
                </c:pt>
                <c:pt idx="2">
                  <c:v>2017q3</c:v>
                </c:pt>
                <c:pt idx="3">
                  <c:v>2017q4</c:v>
                </c:pt>
                <c:pt idx="4">
                  <c:v>2018q1</c:v>
                </c:pt>
                <c:pt idx="5">
                  <c:v>2018q2</c:v>
                </c:pt>
                <c:pt idx="6">
                  <c:v>2018q3</c:v>
                </c:pt>
                <c:pt idx="7">
                  <c:v>2018q4</c:v>
                </c:pt>
                <c:pt idx="8">
                  <c:v>2019q1</c:v>
                </c:pt>
                <c:pt idx="9">
                  <c:v>2019q2</c:v>
                </c:pt>
                <c:pt idx="10">
                  <c:v>2019q3</c:v>
                </c:pt>
                <c:pt idx="11">
                  <c:v>2019q4</c:v>
                </c:pt>
                <c:pt idx="12">
                  <c:v>2020q1</c:v>
                </c:pt>
                <c:pt idx="13">
                  <c:v>2020q2</c:v>
                </c:pt>
                <c:pt idx="14">
                  <c:v>2020q3</c:v>
                </c:pt>
                <c:pt idx="15">
                  <c:v>2020q4</c:v>
                </c:pt>
                <c:pt idx="16">
                  <c:v>2021q1</c:v>
                </c:pt>
                <c:pt idx="17">
                  <c:v>2021q2</c:v>
                </c:pt>
                <c:pt idx="18">
                  <c:v>2021q3</c:v>
                </c:pt>
              </c:strCache>
            </c:strRef>
          </c:cat>
          <c:val>
            <c:numRef>
              <c:f>'Q Graphs '!$M$2:$AE$2</c:f>
              <c:numCache>
                <c:formatCode>0.0</c:formatCode>
                <c:ptCount val="19"/>
                <c:pt idx="0">
                  <c:v>0.76987795483112187</c:v>
                </c:pt>
                <c:pt idx="1">
                  <c:v>1.4628589247722923</c:v>
                </c:pt>
                <c:pt idx="2">
                  <c:v>1.6871435546754077</c:v>
                </c:pt>
                <c:pt idx="3">
                  <c:v>1.2291905330635844</c:v>
                </c:pt>
                <c:pt idx="4">
                  <c:v>1.3100962406666694</c:v>
                </c:pt>
                <c:pt idx="5">
                  <c:v>1.3390247032707858</c:v>
                </c:pt>
                <c:pt idx="6">
                  <c:v>1.1489535352777303</c:v>
                </c:pt>
                <c:pt idx="7">
                  <c:v>0.95759900020171429</c:v>
                </c:pt>
                <c:pt idx="8">
                  <c:v>0.80130082197065189</c:v>
                </c:pt>
                <c:pt idx="9">
                  <c:v>1.200484841856797</c:v>
                </c:pt>
                <c:pt idx="10">
                  <c:v>0.61754938931728454</c:v>
                </c:pt>
                <c:pt idx="11">
                  <c:v>0.40029714623264212</c:v>
                </c:pt>
                <c:pt idx="12">
                  <c:v>-0.30955612459800941</c:v>
                </c:pt>
                <c:pt idx="13">
                  <c:v>-1.3091357825976147</c:v>
                </c:pt>
                <c:pt idx="14">
                  <c:v>2.061332572225183E-2</c:v>
                </c:pt>
                <c:pt idx="15">
                  <c:v>0.31162736976082517</c:v>
                </c:pt>
                <c:pt idx="16">
                  <c:v>0.65789325151435207</c:v>
                </c:pt>
                <c:pt idx="17">
                  <c:v>0.24313491520557839</c:v>
                </c:pt>
                <c:pt idx="18">
                  <c:v>0.56698297484825133</c:v>
                </c:pt>
              </c:numCache>
            </c:numRef>
          </c:val>
          <c:smooth val="1"/>
        </c:ser>
        <c:dLbls>
          <c:showLegendKey val="0"/>
          <c:showVal val="0"/>
          <c:showCatName val="0"/>
          <c:showSerName val="0"/>
          <c:showPercent val="0"/>
          <c:showBubbleSize val="0"/>
        </c:dLbls>
        <c:marker val="1"/>
        <c:smooth val="0"/>
        <c:axId val="281626496"/>
        <c:axId val="281628032"/>
      </c:lineChart>
      <c:catAx>
        <c:axId val="2816264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628032"/>
        <c:crosses val="autoZero"/>
        <c:auto val="1"/>
        <c:lblAlgn val="ctr"/>
        <c:lblOffset val="100"/>
        <c:noMultiLvlLbl val="0"/>
      </c:catAx>
      <c:valAx>
        <c:axId val="28162803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162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3276600</xdr:colOff>
      <xdr:row>12</xdr:row>
      <xdr:rowOff>166687</xdr:rowOff>
    </xdr:from>
    <xdr:to>
      <xdr:col>8</xdr:col>
      <xdr:colOff>133350</xdr:colOff>
      <xdr:row>27</xdr:row>
      <xdr:rowOff>52387</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12</xdr:row>
      <xdr:rowOff>166687</xdr:rowOff>
    </xdr:from>
    <xdr:to>
      <xdr:col>16</xdr:col>
      <xdr:colOff>200025</xdr:colOff>
      <xdr:row>27</xdr:row>
      <xdr:rowOff>52387</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3424237</xdr:colOff>
      <xdr:row>28</xdr:row>
      <xdr:rowOff>138112</xdr:rowOff>
    </xdr:from>
    <xdr:to>
      <xdr:col>8</xdr:col>
      <xdr:colOff>280987</xdr:colOff>
      <xdr:row>43</xdr:row>
      <xdr:rowOff>23812</xdr:rowOff>
    </xdr:to>
    <xdr:graphicFrame macro="">
      <xdr:nvGraphicFramePr>
        <xdr:cNvPr id="5" name="Chart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414337</xdr:colOff>
      <xdr:row>45</xdr:row>
      <xdr:rowOff>80962</xdr:rowOff>
    </xdr:from>
    <xdr:to>
      <xdr:col>13</xdr:col>
      <xdr:colOff>9525</xdr:colOff>
      <xdr:row>59</xdr:row>
      <xdr:rowOff>157162</xdr:rowOff>
    </xdr:to>
    <xdr:graphicFrame macro="">
      <xdr:nvGraphicFramePr>
        <xdr:cNvPr id="7" name="Chart 6">
          <a:extLst>
            <a:ext uri="{FF2B5EF4-FFF2-40B4-BE49-F238E27FC236}">
              <a16:creationId xmlns:a16="http://schemas.microsoft.com/office/drawing/2014/main" xmlns=""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419100</xdr:colOff>
      <xdr:row>28</xdr:row>
      <xdr:rowOff>138112</xdr:rowOff>
    </xdr:from>
    <xdr:to>
      <xdr:col>17</xdr:col>
      <xdr:colOff>552450</xdr:colOff>
      <xdr:row>43</xdr:row>
      <xdr:rowOff>23812</xdr:rowOff>
    </xdr:to>
    <xdr:graphicFrame macro="">
      <xdr:nvGraphicFramePr>
        <xdr:cNvPr id="9" name="Chart 8">
          <a:extLst>
            <a:ext uri="{FF2B5EF4-FFF2-40B4-BE49-F238E27FC236}">
              <a16:creationId xmlns:a16="http://schemas.microsoft.com/office/drawing/2014/main" xmlns=""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704849</xdr:colOff>
      <xdr:row>43</xdr:row>
      <xdr:rowOff>561</xdr:rowOff>
    </xdr:from>
    <xdr:to>
      <xdr:col>22</xdr:col>
      <xdr:colOff>31749</xdr:colOff>
      <xdr:row>56</xdr:row>
      <xdr:rowOff>95251</xdr:rowOff>
    </xdr:to>
    <xdr:graphicFrame macro="">
      <xdr:nvGraphicFramePr>
        <xdr:cNvPr id="6" name="Chart 5">
          <a:extLst>
            <a:ext uri="{FF2B5EF4-FFF2-40B4-BE49-F238E27FC236}">
              <a16:creationId xmlns:a16="http://schemas.microsoft.com/office/drawing/2014/main" xmlns=""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600076</xdr:colOff>
      <xdr:row>66</xdr:row>
      <xdr:rowOff>184150</xdr:rowOff>
    </xdr:from>
    <xdr:to>
      <xdr:col>17</xdr:col>
      <xdr:colOff>270623</xdr:colOff>
      <xdr:row>82</xdr:row>
      <xdr:rowOff>168275</xdr:rowOff>
    </xdr:to>
    <xdr:graphicFrame macro="">
      <xdr:nvGraphicFramePr>
        <xdr:cNvPr id="9" name="Chart 8">
          <a:extLst>
            <a:ext uri="{FF2B5EF4-FFF2-40B4-BE49-F238E27FC236}">
              <a16:creationId xmlns:a16="http://schemas.microsoft.com/office/drawing/2014/main" xmlns=""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590549</xdr:colOff>
      <xdr:row>86</xdr:row>
      <xdr:rowOff>19051</xdr:rowOff>
    </xdr:from>
    <xdr:to>
      <xdr:col>16</xdr:col>
      <xdr:colOff>9525</xdr:colOff>
      <xdr:row>99</xdr:row>
      <xdr:rowOff>95251</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409575</xdr:colOff>
      <xdr:row>3</xdr:row>
      <xdr:rowOff>123825</xdr:rowOff>
    </xdr:from>
    <xdr:to>
      <xdr:col>23</xdr:col>
      <xdr:colOff>628650</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638175</xdr:colOff>
      <xdr:row>22</xdr:row>
      <xdr:rowOff>171450</xdr:rowOff>
    </xdr:from>
    <xdr:to>
      <xdr:col>16</xdr:col>
      <xdr:colOff>209550</xdr:colOff>
      <xdr:row>37</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2</xdr:row>
      <xdr:rowOff>6350</xdr:rowOff>
    </xdr:from>
    <xdr:to>
      <xdr:col>9</xdr:col>
      <xdr:colOff>6349</xdr:colOff>
      <xdr:row>7</xdr:row>
      <xdr:rowOff>0</xdr:rowOff>
    </xdr:to>
    <xdr:sp macro="" textlink="">
      <xdr:nvSpPr>
        <xdr:cNvPr id="18" name="Oval 17" descr="ΑΠΑΣΧΟΛΗΣΗ">
          <a:extLst>
            <a:ext uri="{FF2B5EF4-FFF2-40B4-BE49-F238E27FC236}">
              <a16:creationId xmlns:a16="http://schemas.microsoft.com/office/drawing/2014/main" xmlns="" id="{08205427-7D4D-47A9-9E15-ACF82ECB46C2}"/>
            </a:ext>
          </a:extLst>
        </xdr:cNvPr>
        <xdr:cNvSpPr/>
      </xdr:nvSpPr>
      <xdr:spPr>
        <a:xfrm>
          <a:off x="3695700" y="387350"/>
          <a:ext cx="1797049" cy="946150"/>
        </a:xfrm>
        <a:prstGeom prst="ellipse">
          <a:avLst/>
        </a:prstGeom>
        <a:solidFill>
          <a:schemeClr val="accent1">
            <a:alpha val="2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69850</xdr:colOff>
      <xdr:row>2</xdr:row>
      <xdr:rowOff>101600</xdr:rowOff>
    </xdr:from>
    <xdr:to>
      <xdr:col>10</xdr:col>
      <xdr:colOff>158750</xdr:colOff>
      <xdr:row>4</xdr:row>
      <xdr:rowOff>25400</xdr:rowOff>
    </xdr:to>
    <xdr:sp macro="" textlink="">
      <xdr:nvSpPr>
        <xdr:cNvPr id="19" name="Arrow: Right 18">
          <a:extLst>
            <a:ext uri="{FF2B5EF4-FFF2-40B4-BE49-F238E27FC236}">
              <a16:creationId xmlns:a16="http://schemas.microsoft.com/office/drawing/2014/main" xmlns="" id="{E99E1307-FA8F-4CA4-A24F-178FD369A2D9}"/>
            </a:ext>
          </a:extLst>
        </xdr:cNvPr>
        <xdr:cNvSpPr/>
      </xdr:nvSpPr>
      <xdr:spPr>
        <a:xfrm>
          <a:off x="2495550" y="838200"/>
          <a:ext cx="698500" cy="29210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222250</xdr:colOff>
      <xdr:row>4</xdr:row>
      <xdr:rowOff>69850</xdr:rowOff>
    </xdr:from>
    <xdr:to>
      <xdr:col>10</xdr:col>
      <xdr:colOff>393700</xdr:colOff>
      <xdr:row>6</xdr:row>
      <xdr:rowOff>63500</xdr:rowOff>
    </xdr:to>
    <xdr:sp macro="" textlink="">
      <xdr:nvSpPr>
        <xdr:cNvPr id="20" name="Arrow: Left 19">
          <a:extLst>
            <a:ext uri="{FF2B5EF4-FFF2-40B4-BE49-F238E27FC236}">
              <a16:creationId xmlns:a16="http://schemas.microsoft.com/office/drawing/2014/main" xmlns="" id="{67BB9F27-2E2F-48EF-B446-F3297CDAA119}"/>
            </a:ext>
          </a:extLst>
        </xdr:cNvPr>
        <xdr:cNvSpPr/>
      </xdr:nvSpPr>
      <xdr:spPr>
        <a:xfrm>
          <a:off x="2647950" y="1174750"/>
          <a:ext cx="781050" cy="36195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6</xdr:col>
      <xdr:colOff>107950</xdr:colOff>
      <xdr:row>2</xdr:row>
      <xdr:rowOff>146050</xdr:rowOff>
    </xdr:from>
    <xdr:to>
      <xdr:col>8</xdr:col>
      <xdr:colOff>285750</xdr:colOff>
      <xdr:row>5</xdr:row>
      <xdr:rowOff>146050</xdr:rowOff>
    </xdr:to>
    <xdr:sp macro="" textlink="">
      <xdr:nvSpPr>
        <xdr:cNvPr id="21" name="Text Box 5">
          <a:extLst>
            <a:ext uri="{FF2B5EF4-FFF2-40B4-BE49-F238E27FC236}">
              <a16:creationId xmlns:a16="http://schemas.microsoft.com/office/drawing/2014/main" xmlns="" id="{FA4E6B97-5721-43E9-97C8-2990307B7FB0}"/>
            </a:ext>
          </a:extLst>
        </xdr:cNvPr>
        <xdr:cNvSpPr txBox="1">
          <a:spLocks noChangeArrowheads="1"/>
        </xdr:cNvSpPr>
      </xdr:nvSpPr>
      <xdr:spPr bwMode="auto">
        <a:xfrm>
          <a:off x="3765550" y="514350"/>
          <a:ext cx="1397000" cy="5524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000" b="0" i="0" u="none" strike="noStrike" baseline="0">
              <a:solidFill>
                <a:srgbClr val="000000"/>
              </a:solidFill>
              <a:latin typeface="Arial" panose="020B0604020202020204" pitchFamily="34" charset="0"/>
              <a:cs typeface="Arial" panose="020B0604020202020204" pitchFamily="34" charset="0"/>
            </a:rPr>
            <a:t>UNEMPLOYMENT</a:t>
          </a:r>
          <a:endParaRPr lang="el-GR" sz="10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000" b="0" i="0" u="none" strike="noStrike" baseline="0">
              <a:solidFill>
                <a:srgbClr val="000000"/>
              </a:solidFill>
              <a:latin typeface="Arial" panose="020B0604020202020204" pitchFamily="34" charset="0"/>
              <a:cs typeface="Arial" panose="020B0604020202020204" pitchFamily="34" charset="0"/>
            </a:rPr>
            <a:t>26</a:t>
          </a:r>
          <a:r>
            <a:rPr lang="el-GR" sz="1000" b="0" i="0" u="none" strike="noStrike" baseline="0">
              <a:solidFill>
                <a:srgbClr val="000000"/>
              </a:solidFill>
              <a:latin typeface="Arial" panose="020B0604020202020204" pitchFamily="34" charset="0"/>
              <a:cs typeface="Arial" panose="020B0604020202020204" pitchFamily="34" charset="0"/>
            </a:rPr>
            <a:t>.000</a:t>
          </a:r>
        </a:p>
        <a:p>
          <a:pPr algn="l" rtl="0">
            <a:defRPr sz="1000"/>
          </a:pPr>
          <a:endParaRPr lang="x-none" sz="1100" b="0" i="0" u="none" strike="noStrike" baseline="0">
            <a:solidFill>
              <a:srgbClr val="000000"/>
            </a:solidFill>
            <a:latin typeface="Calibri"/>
            <a:cs typeface="Calibri"/>
          </a:endParaRPr>
        </a:p>
      </xdr:txBody>
    </xdr:sp>
    <xdr:clientData/>
  </xdr:twoCellAnchor>
  <xdr:twoCellAnchor editAs="oneCell">
    <xdr:from>
      <xdr:col>10</xdr:col>
      <xdr:colOff>457200</xdr:colOff>
      <xdr:row>2</xdr:row>
      <xdr:rowOff>63500</xdr:rowOff>
    </xdr:from>
    <xdr:to>
      <xdr:col>13</xdr:col>
      <xdr:colOff>463550</xdr:colOff>
      <xdr:row>7</xdr:row>
      <xdr:rowOff>81615</xdr:rowOff>
    </xdr:to>
    <xdr:pic>
      <xdr:nvPicPr>
        <xdr:cNvPr id="22" name="Picture 21" descr="ΑΠΑΣΧΟΛΗΣΗ&#10;401.000&#10;">
          <a:extLst>
            <a:ext uri="{FF2B5EF4-FFF2-40B4-BE49-F238E27FC236}">
              <a16:creationId xmlns:a16="http://schemas.microsoft.com/office/drawing/2014/main" xmlns="" id="{B35D7AE1-D962-42F2-BA22-B26E1B45ABB1}"/>
            </a:ext>
          </a:extLst>
        </xdr:cNvPr>
        <xdr:cNvPicPr>
          <a:picLocks noChangeAspect="1"/>
        </xdr:cNvPicPr>
      </xdr:nvPicPr>
      <xdr:blipFill>
        <a:blip xmlns:r="http://schemas.openxmlformats.org/officeDocument/2006/relationships" r:embed="rId1"/>
        <a:stretch>
          <a:fillRect/>
        </a:stretch>
      </xdr:blipFill>
      <xdr:spPr>
        <a:xfrm>
          <a:off x="3492500" y="800100"/>
          <a:ext cx="1835150" cy="938865"/>
        </a:xfrm>
        <a:prstGeom prst="rect">
          <a:avLst/>
        </a:prstGeom>
      </xdr:spPr>
    </xdr:pic>
    <xdr:clientData/>
  </xdr:twoCellAnchor>
  <xdr:twoCellAnchor editAs="oneCell">
    <xdr:from>
      <xdr:col>8</xdr:col>
      <xdr:colOff>152400</xdr:colOff>
      <xdr:row>7</xdr:row>
      <xdr:rowOff>152400</xdr:rowOff>
    </xdr:from>
    <xdr:to>
      <xdr:col>11</xdr:col>
      <xdr:colOff>165100</xdr:colOff>
      <xdr:row>12</xdr:row>
      <xdr:rowOff>133350</xdr:rowOff>
    </xdr:to>
    <xdr:pic>
      <xdr:nvPicPr>
        <xdr:cNvPr id="23" name="Picture 22">
          <a:extLst>
            <a:ext uri="{FF2B5EF4-FFF2-40B4-BE49-F238E27FC236}">
              <a16:creationId xmlns:a16="http://schemas.microsoft.com/office/drawing/2014/main" xmlns="" id="{9F67BBBB-D10D-47DE-9362-7638C2064043}"/>
            </a:ext>
          </a:extLst>
        </xdr:cNvPr>
        <xdr:cNvPicPr>
          <a:picLocks noChangeAspect="1"/>
        </xdr:cNvPicPr>
      </xdr:nvPicPr>
      <xdr:blipFill>
        <a:blip xmlns:r="http://schemas.openxmlformats.org/officeDocument/2006/relationships" r:embed="rId2"/>
        <a:stretch>
          <a:fillRect/>
        </a:stretch>
      </xdr:blipFill>
      <xdr:spPr>
        <a:xfrm>
          <a:off x="5029200" y="1485900"/>
          <a:ext cx="1841500" cy="933450"/>
        </a:xfrm>
        <a:prstGeom prst="rect">
          <a:avLst/>
        </a:prstGeom>
      </xdr:spPr>
    </xdr:pic>
    <xdr:clientData/>
  </xdr:twoCellAnchor>
  <xdr:twoCellAnchor>
    <xdr:from>
      <xdr:col>8</xdr:col>
      <xdr:colOff>95250</xdr:colOff>
      <xdr:row>5</xdr:row>
      <xdr:rowOff>82550</xdr:rowOff>
    </xdr:from>
    <xdr:to>
      <xdr:col>8</xdr:col>
      <xdr:colOff>317500</xdr:colOff>
      <xdr:row>8</xdr:row>
      <xdr:rowOff>139700</xdr:rowOff>
    </xdr:to>
    <xdr:sp macro="" textlink="">
      <xdr:nvSpPr>
        <xdr:cNvPr id="24" name="Arrow: Up 23">
          <a:extLst>
            <a:ext uri="{FF2B5EF4-FFF2-40B4-BE49-F238E27FC236}">
              <a16:creationId xmlns:a16="http://schemas.microsoft.com/office/drawing/2014/main" xmlns="" id="{D84623B0-1424-4826-9F5C-35538E081725}"/>
            </a:ext>
          </a:extLst>
        </xdr:cNvPr>
        <xdr:cNvSpPr/>
      </xdr:nvSpPr>
      <xdr:spPr>
        <a:xfrm>
          <a:off x="1911350" y="1371600"/>
          <a:ext cx="222250" cy="609600"/>
        </a:xfrm>
        <a:prstGeom prst="upArrow">
          <a:avLst>
            <a:gd name="adj1" fmla="val 62857"/>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8</xdr:col>
      <xdr:colOff>260350</xdr:colOff>
      <xdr:row>7</xdr:row>
      <xdr:rowOff>107950</xdr:rowOff>
    </xdr:from>
    <xdr:to>
      <xdr:col>9</xdr:col>
      <xdr:colOff>19558</xdr:colOff>
      <xdr:row>8</xdr:row>
      <xdr:rowOff>114300</xdr:rowOff>
    </xdr:to>
    <xdr:sp macro="" textlink="">
      <xdr:nvSpPr>
        <xdr:cNvPr id="25" name="Arrow: Left 24">
          <a:extLst>
            <a:ext uri="{FF2B5EF4-FFF2-40B4-BE49-F238E27FC236}">
              <a16:creationId xmlns:a16="http://schemas.microsoft.com/office/drawing/2014/main" xmlns="" id="{C04ECC02-CB02-4821-8CB7-D52E766117A5}"/>
            </a:ext>
          </a:extLst>
        </xdr:cNvPr>
        <xdr:cNvSpPr/>
      </xdr:nvSpPr>
      <xdr:spPr>
        <a:xfrm>
          <a:off x="2076450" y="1765300"/>
          <a:ext cx="368808" cy="19050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25400</xdr:colOff>
      <xdr:row>8</xdr:row>
      <xdr:rowOff>146050</xdr:rowOff>
    </xdr:from>
    <xdr:to>
      <xdr:col>10</xdr:col>
      <xdr:colOff>438150</xdr:colOff>
      <xdr:row>12</xdr:row>
      <xdr:rowOff>57150</xdr:rowOff>
    </xdr:to>
    <xdr:sp macro="" textlink="">
      <xdr:nvSpPr>
        <xdr:cNvPr id="26" name="Text Box 9">
          <a:extLst>
            <a:ext uri="{FF2B5EF4-FFF2-40B4-BE49-F238E27FC236}">
              <a16:creationId xmlns:a16="http://schemas.microsoft.com/office/drawing/2014/main" xmlns="" id="{15E28226-D8E3-4773-BC7C-ABC7D51A5743}"/>
            </a:ext>
          </a:extLst>
        </xdr:cNvPr>
        <xdr:cNvSpPr txBox="1">
          <a:spLocks noChangeArrowheads="1"/>
        </xdr:cNvSpPr>
      </xdr:nvSpPr>
      <xdr:spPr bwMode="auto">
        <a:xfrm>
          <a:off x="2451100" y="1987550"/>
          <a:ext cx="1022350" cy="6477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INACTIVITY</a:t>
          </a:r>
          <a:endParaRPr lang="el-GR" sz="11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199.000</a:t>
          </a:r>
          <a:endParaRPr lang="el-GR"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11</xdr:col>
      <xdr:colOff>158750</xdr:colOff>
      <xdr:row>2</xdr:row>
      <xdr:rowOff>171450</xdr:rowOff>
    </xdr:from>
    <xdr:to>
      <xdr:col>13</xdr:col>
      <xdr:colOff>107950</xdr:colOff>
      <xdr:row>5</xdr:row>
      <xdr:rowOff>171450</xdr:rowOff>
    </xdr:to>
    <xdr:sp macro="" textlink="">
      <xdr:nvSpPr>
        <xdr:cNvPr id="27" name="Text Box 11">
          <a:extLst>
            <a:ext uri="{FF2B5EF4-FFF2-40B4-BE49-F238E27FC236}">
              <a16:creationId xmlns:a16="http://schemas.microsoft.com/office/drawing/2014/main" xmlns="" id="{13A96EB5-5EB1-4C76-B1C5-434CDA5FD5F5}"/>
            </a:ext>
          </a:extLst>
        </xdr:cNvPr>
        <xdr:cNvSpPr txBox="1">
          <a:spLocks noChangeArrowheads="1"/>
        </xdr:cNvSpPr>
      </xdr:nvSpPr>
      <xdr:spPr bwMode="auto">
        <a:xfrm>
          <a:off x="3803650" y="908050"/>
          <a:ext cx="1168400" cy="5524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EMPLOYMENT</a:t>
          </a:r>
          <a:endParaRPr lang="el-GR" sz="11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l-GR" sz="1100" b="0" i="0" u="none" strike="noStrike" baseline="0">
              <a:solidFill>
                <a:srgbClr val="000000"/>
              </a:solidFill>
              <a:latin typeface="Calibri"/>
              <a:cs typeface="Calibri"/>
            </a:rPr>
            <a:t>40</a:t>
          </a:r>
          <a:r>
            <a:rPr lang="en-US" sz="1100" b="0" i="0" u="none" strike="noStrike" baseline="0">
              <a:solidFill>
                <a:srgbClr val="000000"/>
              </a:solidFill>
              <a:latin typeface="Calibri"/>
              <a:cs typeface="Calibri"/>
            </a:rPr>
            <a:t>0</a:t>
          </a:r>
          <a:r>
            <a:rPr lang="el-GR" sz="1100" b="0" i="0" u="none" strike="noStrike" baseline="0">
              <a:solidFill>
                <a:srgbClr val="000000"/>
              </a:solidFill>
              <a:latin typeface="Calibri"/>
              <a:cs typeface="Calibri"/>
            </a:rPr>
            <a:t>.000</a:t>
          </a:r>
          <a:endParaRPr lang="x-none" sz="1100" b="0" i="0" u="none" strike="noStrike" baseline="0">
            <a:solidFill>
              <a:srgbClr val="000000"/>
            </a:solidFill>
            <a:latin typeface="Calibri"/>
            <a:cs typeface="Calibri"/>
          </a:endParaRPr>
        </a:p>
      </xdr:txBody>
    </xdr:sp>
    <xdr:clientData/>
  </xdr:twoCellAnchor>
  <xdr:twoCellAnchor>
    <xdr:from>
      <xdr:col>6</xdr:col>
      <xdr:colOff>184150</xdr:colOff>
      <xdr:row>6</xdr:row>
      <xdr:rowOff>146050</xdr:rowOff>
    </xdr:from>
    <xdr:to>
      <xdr:col>7</xdr:col>
      <xdr:colOff>254000</xdr:colOff>
      <xdr:row>11</xdr:row>
      <xdr:rowOff>76200</xdr:rowOff>
    </xdr:to>
    <xdr:sp macro="" textlink="">
      <xdr:nvSpPr>
        <xdr:cNvPr id="28" name="Arrow: Down 27">
          <a:extLst>
            <a:ext uri="{FF2B5EF4-FFF2-40B4-BE49-F238E27FC236}">
              <a16:creationId xmlns:a16="http://schemas.microsoft.com/office/drawing/2014/main" xmlns="" id="{3C4777B6-B0A3-44DF-A972-7DA14E070C39}"/>
            </a:ext>
          </a:extLst>
        </xdr:cNvPr>
        <xdr:cNvSpPr/>
      </xdr:nvSpPr>
      <xdr:spPr>
        <a:xfrm>
          <a:off x="1181100" y="1619250"/>
          <a:ext cx="279400" cy="8509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6</xdr:col>
      <xdr:colOff>158750</xdr:colOff>
      <xdr:row>10</xdr:row>
      <xdr:rowOff>12700</xdr:rowOff>
    </xdr:from>
    <xdr:to>
      <xdr:col>8</xdr:col>
      <xdr:colOff>76200</xdr:colOff>
      <xdr:row>11</xdr:row>
      <xdr:rowOff>165100</xdr:rowOff>
    </xdr:to>
    <xdr:sp macro="" textlink="">
      <xdr:nvSpPr>
        <xdr:cNvPr id="29" name="Arrow: Right 28">
          <a:extLst>
            <a:ext uri="{FF2B5EF4-FFF2-40B4-BE49-F238E27FC236}">
              <a16:creationId xmlns:a16="http://schemas.microsoft.com/office/drawing/2014/main" xmlns="" id="{70528101-917B-429B-8C7D-A5C1314CD5FB}"/>
            </a:ext>
          </a:extLst>
        </xdr:cNvPr>
        <xdr:cNvSpPr/>
      </xdr:nvSpPr>
      <xdr:spPr>
        <a:xfrm>
          <a:off x="1155700" y="2222500"/>
          <a:ext cx="736600" cy="33655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12</xdr:col>
      <xdr:colOff>133350</xdr:colOff>
      <xdr:row>6</xdr:row>
      <xdr:rowOff>165100</xdr:rowOff>
    </xdr:from>
    <xdr:to>
      <xdr:col>12</xdr:col>
      <xdr:colOff>459232</xdr:colOff>
      <xdr:row>10</xdr:row>
      <xdr:rowOff>57150</xdr:rowOff>
    </xdr:to>
    <xdr:sp macro="" textlink="">
      <xdr:nvSpPr>
        <xdr:cNvPr id="30" name="Arrow: Down 29">
          <a:extLst>
            <a:ext uri="{FF2B5EF4-FFF2-40B4-BE49-F238E27FC236}">
              <a16:creationId xmlns:a16="http://schemas.microsoft.com/office/drawing/2014/main" xmlns="" id="{8C3685AF-A520-4F86-A504-BE13B87BFB48}"/>
            </a:ext>
          </a:extLst>
        </xdr:cNvPr>
        <xdr:cNvSpPr/>
      </xdr:nvSpPr>
      <xdr:spPr>
        <a:xfrm>
          <a:off x="4387850" y="1638300"/>
          <a:ext cx="325882" cy="62865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11</xdr:col>
      <xdr:colOff>101600</xdr:colOff>
      <xdr:row>8</xdr:row>
      <xdr:rowOff>165100</xdr:rowOff>
    </xdr:from>
    <xdr:to>
      <xdr:col>12</xdr:col>
      <xdr:colOff>450850</xdr:colOff>
      <xdr:row>10</xdr:row>
      <xdr:rowOff>146050</xdr:rowOff>
    </xdr:to>
    <xdr:sp macro="" textlink="">
      <xdr:nvSpPr>
        <xdr:cNvPr id="31" name="Arrow: Left 30">
          <a:extLst>
            <a:ext uri="{FF2B5EF4-FFF2-40B4-BE49-F238E27FC236}">
              <a16:creationId xmlns:a16="http://schemas.microsoft.com/office/drawing/2014/main" xmlns="" id="{4451FFD0-4576-4CBD-84C9-C35E2BE6DADA}"/>
            </a:ext>
          </a:extLst>
        </xdr:cNvPr>
        <xdr:cNvSpPr/>
      </xdr:nvSpPr>
      <xdr:spPr>
        <a:xfrm>
          <a:off x="3746500" y="2006600"/>
          <a:ext cx="958850" cy="34925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11</xdr:col>
      <xdr:colOff>101600</xdr:colOff>
      <xdr:row>10</xdr:row>
      <xdr:rowOff>127000</xdr:rowOff>
    </xdr:from>
    <xdr:to>
      <xdr:col>13</xdr:col>
      <xdr:colOff>209550</xdr:colOff>
      <xdr:row>12</xdr:row>
      <xdr:rowOff>44450</xdr:rowOff>
    </xdr:to>
    <xdr:sp macro="" textlink="">
      <xdr:nvSpPr>
        <xdr:cNvPr id="32" name="Arrow: Right 31">
          <a:extLst>
            <a:ext uri="{FF2B5EF4-FFF2-40B4-BE49-F238E27FC236}">
              <a16:creationId xmlns:a16="http://schemas.microsoft.com/office/drawing/2014/main" xmlns="" id="{E6D63094-2B53-4714-A2B3-EDA935605CC2}"/>
            </a:ext>
          </a:extLst>
        </xdr:cNvPr>
        <xdr:cNvSpPr/>
      </xdr:nvSpPr>
      <xdr:spPr>
        <a:xfrm>
          <a:off x="3746500" y="2336800"/>
          <a:ext cx="1327150" cy="28575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12</xdr:col>
      <xdr:colOff>590550</xdr:colOff>
      <xdr:row>6</xdr:row>
      <xdr:rowOff>38100</xdr:rowOff>
    </xdr:from>
    <xdr:to>
      <xdr:col>13</xdr:col>
      <xdr:colOff>266700</xdr:colOff>
      <xdr:row>12</xdr:row>
      <xdr:rowOff>101600</xdr:rowOff>
    </xdr:to>
    <xdr:sp macro="" textlink="">
      <xdr:nvSpPr>
        <xdr:cNvPr id="33" name="Arrow: Up 32">
          <a:extLst>
            <a:ext uri="{FF2B5EF4-FFF2-40B4-BE49-F238E27FC236}">
              <a16:creationId xmlns:a16="http://schemas.microsoft.com/office/drawing/2014/main" xmlns="" id="{BBA012FC-1FE1-43F7-AF5A-65076B65D397}"/>
            </a:ext>
          </a:extLst>
        </xdr:cNvPr>
        <xdr:cNvSpPr/>
      </xdr:nvSpPr>
      <xdr:spPr>
        <a:xfrm>
          <a:off x="7905750" y="1143000"/>
          <a:ext cx="285750" cy="1168400"/>
        </a:xfrm>
        <a:prstGeom prs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M_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as/Desktop/LABOUR/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 graphs"/>
      <sheetName val="ΕΤΗΣΙΑ"/>
      <sheetName val="Β"/>
      <sheetName val="Γ"/>
      <sheetName val="Δ"/>
      <sheetName val="ALMPs"/>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refreshError="1"/>
      <sheetData sheetId="1">
        <row r="19">
          <cell r="AO19">
            <v>51111</v>
          </cell>
        </row>
        <row r="22">
          <cell r="AO22">
            <v>44241</v>
          </cell>
        </row>
        <row r="25">
          <cell r="AO25">
            <v>95352</v>
          </cell>
        </row>
        <row r="28">
          <cell r="AO28">
            <v>11.428961149895127</v>
          </cell>
        </row>
        <row r="29">
          <cell r="AO29">
            <v>9.8927563583672846</v>
          </cell>
        </row>
        <row r="31">
          <cell r="AO31">
            <v>45697</v>
          </cell>
        </row>
        <row r="39">
          <cell r="AO39">
            <v>327681</v>
          </cell>
        </row>
        <row r="40">
          <cell r="AO40">
            <v>-1.3068489850009115</v>
          </cell>
        </row>
        <row r="41">
          <cell r="AO41">
            <v>52755</v>
          </cell>
        </row>
        <row r="42">
          <cell r="AO42">
            <v>9.4867659614834565E-2</v>
          </cell>
        </row>
        <row r="43">
          <cell r="AO43">
            <v>36681</v>
          </cell>
        </row>
        <row r="44">
          <cell r="AO44">
            <v>9.0074294205052041</v>
          </cell>
        </row>
      </sheetData>
      <sheetData sheetId="2" refreshError="1"/>
      <sheetData sheetId="3"/>
      <sheetData sheetId="4">
        <row r="2">
          <cell r="AS2">
            <v>263152</v>
          </cell>
        </row>
      </sheetData>
      <sheetData sheetId="5" refreshError="1"/>
      <sheetData sheetId="6" refreshError="1"/>
      <sheetData sheetId="7" refreshError="1"/>
    </sheetDataSet>
  </externalBook>
</externalLink>
</file>

<file path=xl/tables/table1.xml><?xml version="1.0" encoding="utf-8"?>
<table xmlns="http://schemas.openxmlformats.org/spreadsheetml/2006/main" id="1" name="Table319" displayName="Table319" ref="C5:Q29" totalsRowShown="0" headerRowDxfId="16" dataDxfId="15">
  <tableColumns count="15">
    <tableColumn id="1" name="Program" dataDxfId="14"/>
    <tableColumn id="2" name="Target Group" dataDxfId="13"/>
    <tableColumn id="12" name="Duration of the program" dataDxfId="12"/>
    <tableColumn id="13" name="Total Budget" dataDxfId="11"/>
    <tableColumn id="14" name="Budget 2015" dataDxfId="10"/>
    <tableColumn id="9" name="Budget 2016" dataDxfId="9"/>
    <tableColumn id="10" name="Budget 2017" dataDxfId="8"/>
    <tableColumn id="5" name="Budget 2018"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topLeftCell="B1" zoomScale="70" zoomScaleNormal="70" zoomScaleSheetLayoutView="70" workbookViewId="0">
      <selection activeCell="I21" sqref="I21"/>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14062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0</v>
      </c>
    </row>
    <row r="4" spans="1:2">
      <c r="A4" s="5" t="s">
        <v>1</v>
      </c>
    </row>
    <row r="6" spans="1:2">
      <c r="A6" s="6" t="s">
        <v>2</v>
      </c>
    </row>
    <row r="7" spans="1:2">
      <c r="A7" s="6" t="s">
        <v>3</v>
      </c>
    </row>
    <row r="8" spans="1:2">
      <c r="A8" s="7" t="s">
        <v>14</v>
      </c>
    </row>
    <row r="9" spans="1:2">
      <c r="A9" s="7" t="s">
        <v>15</v>
      </c>
    </row>
    <row r="10" spans="1:2">
      <c r="A10" s="7" t="s">
        <v>16</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sqref="A1:XFD29"/>
    </sheetView>
  </sheetViews>
  <sheetFormatPr defaultColWidth="13.7109375" defaultRowHeight="15"/>
  <sheetData>
    <row r="1" spans="1:17" ht="15.75">
      <c r="B1" s="17" t="s">
        <v>148</v>
      </c>
    </row>
    <row r="2" spans="1:17">
      <c r="B2" s="18" t="s">
        <v>222</v>
      </c>
    </row>
    <row r="4" spans="1:17">
      <c r="B4" t="s">
        <v>149</v>
      </c>
    </row>
    <row r="5" spans="1:17" ht="51">
      <c r="A5" s="21" t="s">
        <v>150</v>
      </c>
      <c r="B5" s="22" t="s">
        <v>151</v>
      </c>
      <c r="C5" s="23" t="s">
        <v>152</v>
      </c>
      <c r="D5" s="23" t="s">
        <v>153</v>
      </c>
      <c r="E5" s="23" t="s">
        <v>154</v>
      </c>
      <c r="F5" s="24" t="s">
        <v>155</v>
      </c>
      <c r="G5" s="24" t="s">
        <v>156</v>
      </c>
      <c r="H5" s="24" t="s">
        <v>157</v>
      </c>
      <c r="I5" s="24" t="s">
        <v>158</v>
      </c>
      <c r="J5" s="24" t="s">
        <v>184</v>
      </c>
      <c r="K5" s="25" t="s">
        <v>159</v>
      </c>
      <c r="L5" s="25" t="s">
        <v>160</v>
      </c>
      <c r="M5" s="25" t="s">
        <v>161</v>
      </c>
      <c r="N5" s="25" t="s">
        <v>162</v>
      </c>
      <c r="O5" s="25" t="s">
        <v>163</v>
      </c>
      <c r="P5" s="26" t="s">
        <v>164</v>
      </c>
      <c r="Q5" s="27" t="s">
        <v>165</v>
      </c>
    </row>
    <row r="6" spans="1:17" ht="190.5" customHeight="1">
      <c r="A6" s="28" t="s">
        <v>185</v>
      </c>
      <c r="B6" s="28" t="s">
        <v>109</v>
      </c>
      <c r="C6" s="28" t="s">
        <v>114</v>
      </c>
      <c r="D6" s="29" t="s">
        <v>71</v>
      </c>
      <c r="E6" s="30" t="s">
        <v>58</v>
      </c>
      <c r="F6" s="31" t="s">
        <v>186</v>
      </c>
      <c r="G6" s="32"/>
      <c r="H6" s="32">
        <v>1000000</v>
      </c>
      <c r="I6" s="32">
        <v>1200000</v>
      </c>
      <c r="J6" s="31" t="s">
        <v>187</v>
      </c>
      <c r="K6" s="33" t="s">
        <v>72</v>
      </c>
      <c r="L6" s="30" t="s">
        <v>188</v>
      </c>
      <c r="M6" s="34" t="s">
        <v>166</v>
      </c>
      <c r="N6" s="35"/>
      <c r="O6" s="28" t="s">
        <v>130</v>
      </c>
      <c r="P6" s="28" t="s">
        <v>167</v>
      </c>
      <c r="Q6" s="28" t="s">
        <v>73</v>
      </c>
    </row>
    <row r="7" spans="1:17" s="19" customFormat="1" ht="223.5" customHeight="1">
      <c r="A7" s="28" t="s">
        <v>189</v>
      </c>
      <c r="B7" s="28" t="s">
        <v>109</v>
      </c>
      <c r="C7" s="28" t="s">
        <v>115</v>
      </c>
      <c r="D7" s="28" t="s">
        <v>119</v>
      </c>
      <c r="E7" s="36" t="s">
        <v>94</v>
      </c>
      <c r="F7" s="32"/>
      <c r="G7" s="32"/>
      <c r="H7" s="32"/>
      <c r="I7" s="32"/>
      <c r="J7" s="32"/>
      <c r="K7" s="28" t="s">
        <v>125</v>
      </c>
      <c r="L7" s="28"/>
      <c r="M7" s="28" t="s">
        <v>190</v>
      </c>
      <c r="N7" s="28" t="s">
        <v>191</v>
      </c>
      <c r="O7" s="28" t="s">
        <v>223</v>
      </c>
      <c r="P7" s="28" t="s">
        <v>224</v>
      </c>
      <c r="Q7" s="28" t="s">
        <v>73</v>
      </c>
    </row>
    <row r="8" spans="1:17" s="19" customFormat="1" ht="198" customHeight="1">
      <c r="A8" s="28" t="s">
        <v>192</v>
      </c>
      <c r="B8" s="28" t="s">
        <v>109</v>
      </c>
      <c r="C8" s="28" t="s">
        <v>193</v>
      </c>
      <c r="D8" s="28" t="s">
        <v>119</v>
      </c>
      <c r="E8" s="36" t="s">
        <v>194</v>
      </c>
      <c r="F8" s="32"/>
      <c r="G8" s="32"/>
      <c r="H8" s="32"/>
      <c r="I8" s="33"/>
      <c r="J8" s="33"/>
      <c r="K8" s="36" t="s">
        <v>195</v>
      </c>
      <c r="L8" s="36">
        <v>300</v>
      </c>
      <c r="M8" s="72" t="s">
        <v>225</v>
      </c>
      <c r="N8" s="72" t="s">
        <v>226</v>
      </c>
      <c r="O8" s="73" t="s">
        <v>227</v>
      </c>
      <c r="P8" s="73" t="s">
        <v>228</v>
      </c>
      <c r="Q8" s="28" t="s">
        <v>73</v>
      </c>
    </row>
    <row r="9" spans="1:17" ht="406.5" customHeight="1">
      <c r="A9" s="28" t="s">
        <v>196</v>
      </c>
      <c r="B9" s="28" t="s">
        <v>110</v>
      </c>
      <c r="C9" s="28" t="s">
        <v>197</v>
      </c>
      <c r="D9" s="29" t="s">
        <v>120</v>
      </c>
      <c r="E9" s="74" t="s">
        <v>229</v>
      </c>
      <c r="F9" s="32"/>
      <c r="G9" s="32"/>
      <c r="H9" s="32"/>
      <c r="I9" s="33"/>
      <c r="J9" s="33"/>
      <c r="K9" s="33" t="s">
        <v>126</v>
      </c>
      <c r="L9" s="37">
        <v>200</v>
      </c>
      <c r="M9" s="75" t="s">
        <v>230</v>
      </c>
      <c r="N9" s="76" t="s">
        <v>231</v>
      </c>
      <c r="O9" s="73" t="s">
        <v>232</v>
      </c>
      <c r="P9" s="77" t="s">
        <v>233</v>
      </c>
      <c r="Q9" s="28" t="s">
        <v>73</v>
      </c>
    </row>
    <row r="10" spans="1:17" ht="127.5">
      <c r="A10" s="28">
        <v>2</v>
      </c>
      <c r="B10" s="28" t="s">
        <v>109</v>
      </c>
      <c r="C10" s="28" t="s">
        <v>74</v>
      </c>
      <c r="D10" s="29" t="s">
        <v>75</v>
      </c>
      <c r="E10" s="36" t="s">
        <v>58</v>
      </c>
      <c r="F10" s="32">
        <v>18490000</v>
      </c>
      <c r="G10" s="32">
        <v>3990000</v>
      </c>
      <c r="H10" s="38">
        <v>4000000</v>
      </c>
      <c r="I10" s="38">
        <v>5000000</v>
      </c>
      <c r="J10" s="38">
        <v>5500000</v>
      </c>
      <c r="K10" s="36">
        <v>8</v>
      </c>
      <c r="L10" s="36">
        <v>3170</v>
      </c>
      <c r="M10" s="34" t="s">
        <v>198</v>
      </c>
      <c r="N10" s="78" t="s">
        <v>234</v>
      </c>
      <c r="O10" s="79" t="s">
        <v>235</v>
      </c>
      <c r="P10" s="80" t="s">
        <v>236</v>
      </c>
      <c r="Q10" s="28" t="s">
        <v>73</v>
      </c>
    </row>
    <row r="11" spans="1:17" ht="95.25" customHeight="1">
      <c r="A11" s="28">
        <v>3</v>
      </c>
      <c r="B11" s="28" t="s">
        <v>109</v>
      </c>
      <c r="C11" s="28" t="s">
        <v>116</v>
      </c>
      <c r="D11" s="29" t="s">
        <v>76</v>
      </c>
      <c r="E11" s="36" t="s">
        <v>58</v>
      </c>
      <c r="F11" s="32">
        <v>4250000</v>
      </c>
      <c r="G11" s="32">
        <v>500000</v>
      </c>
      <c r="H11" s="38">
        <v>1500000</v>
      </c>
      <c r="I11" s="38">
        <v>1500000</v>
      </c>
      <c r="J11" s="38">
        <v>750000</v>
      </c>
      <c r="K11" s="36">
        <v>6</v>
      </c>
      <c r="L11" s="36">
        <v>1420</v>
      </c>
      <c r="M11" s="34" t="s">
        <v>168</v>
      </c>
      <c r="N11" s="81" t="s">
        <v>237</v>
      </c>
      <c r="O11" s="81" t="s">
        <v>238</v>
      </c>
      <c r="P11" s="82" t="s">
        <v>239</v>
      </c>
      <c r="Q11" s="28" t="s">
        <v>73</v>
      </c>
    </row>
    <row r="12" spans="1:17" ht="152.25" customHeight="1">
      <c r="A12" s="28">
        <v>4</v>
      </c>
      <c r="B12" s="28" t="s">
        <v>109</v>
      </c>
      <c r="C12" s="28" t="s">
        <v>240</v>
      </c>
      <c r="D12" s="28" t="s">
        <v>121</v>
      </c>
      <c r="E12" s="36" t="s">
        <v>58</v>
      </c>
      <c r="F12" s="32">
        <v>2400000</v>
      </c>
      <c r="G12" s="32">
        <v>600000</v>
      </c>
      <c r="H12" s="38">
        <v>600000</v>
      </c>
      <c r="I12" s="38">
        <v>600000</v>
      </c>
      <c r="J12" s="38">
        <v>600000</v>
      </c>
      <c r="K12" s="36"/>
      <c r="L12" s="36">
        <v>16000</v>
      </c>
      <c r="M12" s="34"/>
      <c r="N12" s="83"/>
      <c r="O12" s="84" t="s">
        <v>241</v>
      </c>
      <c r="P12" s="73" t="s">
        <v>242</v>
      </c>
      <c r="Q12" s="28" t="s">
        <v>77</v>
      </c>
    </row>
    <row r="13" spans="1:17" ht="139.5" customHeight="1">
      <c r="A13" s="28">
        <v>5</v>
      </c>
      <c r="B13" s="28" t="s">
        <v>109</v>
      </c>
      <c r="C13" s="28" t="s">
        <v>78</v>
      </c>
      <c r="D13" s="29" t="s">
        <v>75</v>
      </c>
      <c r="E13" s="30" t="s">
        <v>199</v>
      </c>
      <c r="F13" s="32">
        <v>8500000</v>
      </c>
      <c r="G13" s="32">
        <v>2860000</v>
      </c>
      <c r="H13" s="32">
        <v>3237070</v>
      </c>
      <c r="I13" s="32">
        <v>50920</v>
      </c>
      <c r="J13" s="32"/>
      <c r="K13" s="36">
        <v>6</v>
      </c>
      <c r="L13" s="36">
        <v>2500</v>
      </c>
      <c r="M13" s="34" t="s">
        <v>79</v>
      </c>
      <c r="N13" s="34" t="s">
        <v>80</v>
      </c>
      <c r="O13" s="39" t="s">
        <v>200</v>
      </c>
      <c r="P13" s="28" t="s">
        <v>169</v>
      </c>
      <c r="Q13" s="28" t="s">
        <v>81</v>
      </c>
    </row>
    <row r="14" spans="1:17" ht="138" customHeight="1">
      <c r="A14" s="28">
        <v>6</v>
      </c>
      <c r="B14" s="28" t="s">
        <v>109</v>
      </c>
      <c r="C14" s="28" t="s">
        <v>82</v>
      </c>
      <c r="D14" s="29" t="s">
        <v>75</v>
      </c>
      <c r="E14" s="30" t="s">
        <v>201</v>
      </c>
      <c r="F14" s="32">
        <v>16500000</v>
      </c>
      <c r="G14" s="32">
        <v>5551150</v>
      </c>
      <c r="H14" s="32">
        <v>6370990</v>
      </c>
      <c r="I14" s="32">
        <v>42160</v>
      </c>
      <c r="J14" s="32"/>
      <c r="K14" s="36">
        <v>6</v>
      </c>
      <c r="L14" s="36">
        <v>4500</v>
      </c>
      <c r="M14" s="34" t="s">
        <v>83</v>
      </c>
      <c r="N14" s="34" t="s">
        <v>202</v>
      </c>
      <c r="O14" s="34" t="s">
        <v>203</v>
      </c>
      <c r="P14" s="40" t="s">
        <v>170</v>
      </c>
      <c r="Q14" s="28" t="s">
        <v>84</v>
      </c>
    </row>
    <row r="15" spans="1:17" s="19" customFormat="1" ht="218.25" customHeight="1">
      <c r="A15" s="41">
        <v>7</v>
      </c>
      <c r="B15" s="41" t="s">
        <v>111</v>
      </c>
      <c r="C15" s="41" t="s">
        <v>104</v>
      </c>
      <c r="D15" s="42" t="s">
        <v>122</v>
      </c>
      <c r="E15" s="43" t="s">
        <v>94</v>
      </c>
      <c r="F15" s="44">
        <f>203000+5000000</f>
        <v>5203000</v>
      </c>
      <c r="G15" s="44">
        <v>0</v>
      </c>
      <c r="H15" s="44">
        <v>0</v>
      </c>
      <c r="I15" s="44">
        <v>5000000</v>
      </c>
      <c r="J15" s="44"/>
      <c r="K15" s="45" t="s">
        <v>127</v>
      </c>
      <c r="L15" s="43">
        <v>850</v>
      </c>
      <c r="M15" s="46" t="s">
        <v>204</v>
      </c>
      <c r="N15" s="46" t="s">
        <v>205</v>
      </c>
      <c r="O15" s="47" t="s">
        <v>206</v>
      </c>
      <c r="P15" s="41" t="s">
        <v>207</v>
      </c>
      <c r="Q15" s="41" t="s">
        <v>105</v>
      </c>
    </row>
    <row r="16" spans="1:17" s="20" customFormat="1" ht="231" customHeight="1">
      <c r="A16" s="41">
        <v>8</v>
      </c>
      <c r="B16" s="41" t="s">
        <v>111</v>
      </c>
      <c r="C16" s="41" t="s">
        <v>117</v>
      </c>
      <c r="D16" s="41" t="s">
        <v>123</v>
      </c>
      <c r="E16" s="43" t="s">
        <v>124</v>
      </c>
      <c r="F16" s="44">
        <v>1447875</v>
      </c>
      <c r="G16" s="44"/>
      <c r="H16" s="44"/>
      <c r="I16" s="44">
        <v>134360</v>
      </c>
      <c r="J16" s="44"/>
      <c r="K16" s="45">
        <v>6</v>
      </c>
      <c r="L16" s="48">
        <v>2000</v>
      </c>
      <c r="M16" s="46" t="s">
        <v>128</v>
      </c>
      <c r="N16" s="46" t="s">
        <v>129</v>
      </c>
      <c r="O16" s="85" t="s">
        <v>243</v>
      </c>
      <c r="P16" s="41" t="s">
        <v>171</v>
      </c>
      <c r="Q16" s="41" t="s">
        <v>84</v>
      </c>
    </row>
    <row r="17" spans="1:17" ht="63" customHeight="1">
      <c r="A17" s="49">
        <v>9</v>
      </c>
      <c r="B17" s="49" t="s">
        <v>112</v>
      </c>
      <c r="C17" s="50" t="s">
        <v>65</v>
      </c>
      <c r="D17" s="50" t="s">
        <v>66</v>
      </c>
      <c r="E17" s="51" t="s">
        <v>67</v>
      </c>
      <c r="F17" s="52">
        <v>5000000</v>
      </c>
      <c r="G17" s="53">
        <v>0</v>
      </c>
      <c r="H17" s="53">
        <v>0</v>
      </c>
      <c r="I17" s="53">
        <v>0</v>
      </c>
      <c r="J17" s="52">
        <v>22000</v>
      </c>
      <c r="K17" s="55">
        <v>12</v>
      </c>
      <c r="L17" s="61">
        <v>850</v>
      </c>
      <c r="M17" s="59" t="s">
        <v>244</v>
      </c>
      <c r="N17" s="55">
        <v>14</v>
      </c>
      <c r="O17" s="55">
        <v>14</v>
      </c>
      <c r="P17" s="57" t="s">
        <v>208</v>
      </c>
      <c r="Q17" s="49" t="s">
        <v>69</v>
      </c>
    </row>
    <row r="18" spans="1:17" ht="63" customHeight="1">
      <c r="A18" s="49">
        <v>10</v>
      </c>
      <c r="B18" s="49" t="s">
        <v>113</v>
      </c>
      <c r="C18" s="50" t="s">
        <v>245</v>
      </c>
      <c r="D18" s="50" t="s">
        <v>71</v>
      </c>
      <c r="E18" s="51" t="s">
        <v>246</v>
      </c>
      <c r="F18" s="52">
        <v>8250000</v>
      </c>
      <c r="G18" s="53">
        <v>3150000</v>
      </c>
      <c r="H18" s="53">
        <v>1000000</v>
      </c>
      <c r="I18" s="53">
        <v>19000</v>
      </c>
      <c r="J18" s="52">
        <v>7000</v>
      </c>
      <c r="K18" s="55">
        <v>12</v>
      </c>
      <c r="L18" s="61">
        <v>1500</v>
      </c>
      <c r="M18" s="59" t="s">
        <v>247</v>
      </c>
      <c r="N18" s="55">
        <v>1658</v>
      </c>
      <c r="O18" s="55">
        <v>1304</v>
      </c>
      <c r="P18" s="57" t="s">
        <v>248</v>
      </c>
      <c r="Q18" s="49" t="s">
        <v>69</v>
      </c>
    </row>
    <row r="19" spans="1:17" ht="89.25">
      <c r="A19" s="49">
        <v>11</v>
      </c>
      <c r="B19" s="49" t="s">
        <v>113</v>
      </c>
      <c r="C19" s="50" t="s">
        <v>85</v>
      </c>
      <c r="D19" s="50" t="s">
        <v>71</v>
      </c>
      <c r="E19" s="54" t="s">
        <v>86</v>
      </c>
      <c r="F19" s="53">
        <v>600000</v>
      </c>
      <c r="G19" s="53">
        <v>0</v>
      </c>
      <c r="H19" s="53">
        <v>363000</v>
      </c>
      <c r="I19" s="53">
        <v>77000</v>
      </c>
      <c r="J19" s="54">
        <v>5000</v>
      </c>
      <c r="K19" s="54">
        <v>12</v>
      </c>
      <c r="L19" s="61">
        <v>114</v>
      </c>
      <c r="M19" s="56" t="s">
        <v>172</v>
      </c>
      <c r="N19" s="59">
        <v>114</v>
      </c>
      <c r="O19" s="86">
        <v>103</v>
      </c>
      <c r="P19" s="60" t="s">
        <v>87</v>
      </c>
      <c r="Q19" s="49" t="s">
        <v>88</v>
      </c>
    </row>
    <row r="20" spans="1:17" s="19" customFormat="1" ht="78.75" customHeight="1">
      <c r="A20" s="49">
        <v>12</v>
      </c>
      <c r="B20" s="49" t="s">
        <v>113</v>
      </c>
      <c r="C20" s="50" t="s">
        <v>89</v>
      </c>
      <c r="D20" s="50" t="s">
        <v>90</v>
      </c>
      <c r="E20" s="54" t="s">
        <v>70</v>
      </c>
      <c r="F20" s="53">
        <v>7300000</v>
      </c>
      <c r="G20" s="53">
        <v>0</v>
      </c>
      <c r="H20" s="53">
        <v>2800000</v>
      </c>
      <c r="I20" s="53">
        <v>2000000</v>
      </c>
      <c r="J20" s="52">
        <v>266000</v>
      </c>
      <c r="K20" s="54">
        <v>12</v>
      </c>
      <c r="L20" s="54">
        <v>1200</v>
      </c>
      <c r="M20" s="61" t="s">
        <v>173</v>
      </c>
      <c r="N20" s="56" t="s">
        <v>91</v>
      </c>
      <c r="O20" s="56" t="s">
        <v>174</v>
      </c>
      <c r="P20" s="51" t="s">
        <v>175</v>
      </c>
      <c r="Q20" s="49" t="s">
        <v>88</v>
      </c>
    </row>
    <row r="21" spans="1:17" s="19" customFormat="1" ht="186.75" customHeight="1">
      <c r="A21" s="49">
        <v>13</v>
      </c>
      <c r="B21" s="49" t="s">
        <v>113</v>
      </c>
      <c r="C21" s="50" t="s">
        <v>209</v>
      </c>
      <c r="D21" s="50" t="s">
        <v>92</v>
      </c>
      <c r="E21" s="54" t="s">
        <v>249</v>
      </c>
      <c r="F21" s="53">
        <v>8000000</v>
      </c>
      <c r="G21" s="53">
        <v>0</v>
      </c>
      <c r="H21" s="53">
        <v>0</v>
      </c>
      <c r="I21" s="53">
        <v>600000</v>
      </c>
      <c r="J21" s="52">
        <v>2100000</v>
      </c>
      <c r="K21" s="54">
        <v>12</v>
      </c>
      <c r="L21" s="54">
        <v>1629</v>
      </c>
      <c r="M21" s="61" t="s">
        <v>210</v>
      </c>
      <c r="N21" s="61" t="s">
        <v>250</v>
      </c>
      <c r="O21" s="59" t="s">
        <v>251</v>
      </c>
      <c r="P21" s="87" t="s">
        <v>176</v>
      </c>
      <c r="Q21" s="49" t="s">
        <v>81</v>
      </c>
    </row>
    <row r="22" spans="1:17" s="19" customFormat="1" ht="39" customHeight="1">
      <c r="A22" s="49">
        <v>14</v>
      </c>
      <c r="B22" s="62" t="s">
        <v>177</v>
      </c>
      <c r="C22" s="50" t="s">
        <v>93</v>
      </c>
      <c r="D22" s="50" t="s">
        <v>71</v>
      </c>
      <c r="E22" s="54" t="s">
        <v>94</v>
      </c>
      <c r="F22" s="53">
        <v>2400000</v>
      </c>
      <c r="G22" s="53">
        <v>0</v>
      </c>
      <c r="H22" s="53">
        <v>0</v>
      </c>
      <c r="I22" s="53">
        <v>1000000</v>
      </c>
      <c r="J22" s="54">
        <v>24</v>
      </c>
      <c r="K22" s="54">
        <v>100</v>
      </c>
      <c r="L22" s="61" t="s">
        <v>95</v>
      </c>
      <c r="M22" s="63"/>
      <c r="N22" s="63"/>
      <c r="O22" s="87"/>
      <c r="P22" s="49"/>
      <c r="Q22" s="49"/>
    </row>
    <row r="23" spans="1:17" s="19" customFormat="1" ht="151.5" customHeight="1">
      <c r="A23" s="49">
        <v>15</v>
      </c>
      <c r="B23" s="49" t="s">
        <v>113</v>
      </c>
      <c r="C23" s="50" t="s">
        <v>96</v>
      </c>
      <c r="D23" s="50" t="s">
        <v>97</v>
      </c>
      <c r="E23" s="54" t="s">
        <v>252</v>
      </c>
      <c r="F23" s="53">
        <v>2000000</v>
      </c>
      <c r="G23" s="53">
        <v>0</v>
      </c>
      <c r="H23" s="53">
        <v>0</v>
      </c>
      <c r="I23" s="53">
        <v>75000</v>
      </c>
      <c r="J23" s="52">
        <v>275000</v>
      </c>
      <c r="K23" s="54">
        <v>24</v>
      </c>
      <c r="L23" s="54">
        <v>100</v>
      </c>
      <c r="M23" s="61" t="s">
        <v>253</v>
      </c>
      <c r="N23" s="59" t="s">
        <v>254</v>
      </c>
      <c r="O23" s="59" t="s">
        <v>255</v>
      </c>
      <c r="P23" s="87" t="s">
        <v>211</v>
      </c>
      <c r="Q23" s="49" t="s">
        <v>105</v>
      </c>
    </row>
    <row r="24" spans="1:17" s="19" customFormat="1" ht="143.25" customHeight="1">
      <c r="A24" s="49">
        <v>16</v>
      </c>
      <c r="B24" s="49" t="s">
        <v>113</v>
      </c>
      <c r="C24" s="50" t="s">
        <v>118</v>
      </c>
      <c r="D24" s="50" t="s">
        <v>178</v>
      </c>
      <c r="E24" s="54" t="s">
        <v>179</v>
      </c>
      <c r="F24" s="53">
        <v>500000</v>
      </c>
      <c r="G24" s="53">
        <v>0</v>
      </c>
      <c r="H24" s="53">
        <v>0</v>
      </c>
      <c r="I24" s="53">
        <v>3000</v>
      </c>
      <c r="J24" s="54">
        <v>500</v>
      </c>
      <c r="K24" s="54" t="s">
        <v>256</v>
      </c>
      <c r="L24" s="61">
        <v>10000</v>
      </c>
      <c r="M24" s="55" t="s">
        <v>98</v>
      </c>
      <c r="N24" s="55">
        <v>27</v>
      </c>
      <c r="O24" s="87">
        <v>25</v>
      </c>
      <c r="P24" s="49" t="s">
        <v>257</v>
      </c>
      <c r="Q24" s="49"/>
    </row>
    <row r="25" spans="1:17" s="19" customFormat="1" ht="39" customHeight="1">
      <c r="A25" s="49">
        <v>17</v>
      </c>
      <c r="B25" s="49" t="s">
        <v>113</v>
      </c>
      <c r="C25" s="50" t="s">
        <v>99</v>
      </c>
      <c r="D25" s="50" t="s">
        <v>71</v>
      </c>
      <c r="E25" s="54" t="s">
        <v>59</v>
      </c>
      <c r="F25" s="53">
        <v>5500000</v>
      </c>
      <c r="G25" s="53"/>
      <c r="H25" s="53">
        <v>0</v>
      </c>
      <c r="I25" s="53">
        <v>0</v>
      </c>
      <c r="J25" s="54">
        <v>0</v>
      </c>
      <c r="K25" s="54">
        <v>0</v>
      </c>
      <c r="L25" s="61"/>
      <c r="M25" s="61" t="s">
        <v>68</v>
      </c>
      <c r="N25" s="63"/>
      <c r="O25" s="87"/>
      <c r="P25" s="49"/>
      <c r="Q25" s="49"/>
    </row>
    <row r="26" spans="1:17" s="19" customFormat="1" ht="153.75" customHeight="1">
      <c r="A26" s="49">
        <v>18</v>
      </c>
      <c r="B26" s="49" t="s">
        <v>113</v>
      </c>
      <c r="C26" s="50" t="s">
        <v>100</v>
      </c>
      <c r="D26" s="58" t="s">
        <v>101</v>
      </c>
      <c r="E26" s="54" t="s">
        <v>249</v>
      </c>
      <c r="F26" s="52">
        <v>8400000</v>
      </c>
      <c r="G26" s="53">
        <v>0</v>
      </c>
      <c r="H26" s="53">
        <v>0</v>
      </c>
      <c r="I26" s="52">
        <v>900000</v>
      </c>
      <c r="J26" s="52">
        <v>2800000</v>
      </c>
      <c r="K26" s="54">
        <v>12</v>
      </c>
      <c r="L26" s="54">
        <v>1000</v>
      </c>
      <c r="M26" s="61" t="s">
        <v>212</v>
      </c>
      <c r="N26" s="61" t="s">
        <v>213</v>
      </c>
      <c r="O26" s="64" t="s">
        <v>258</v>
      </c>
      <c r="P26" s="87" t="s">
        <v>180</v>
      </c>
      <c r="Q26" s="49" t="s">
        <v>105</v>
      </c>
    </row>
    <row r="27" spans="1:17" s="19" customFormat="1" ht="91.5" customHeight="1">
      <c r="A27" s="49">
        <v>19</v>
      </c>
      <c r="B27" s="49" t="s">
        <v>113</v>
      </c>
      <c r="C27" s="50" t="s">
        <v>102</v>
      </c>
      <c r="D27" s="50" t="s">
        <v>103</v>
      </c>
      <c r="E27" s="54" t="s">
        <v>249</v>
      </c>
      <c r="F27" s="52">
        <v>1000000</v>
      </c>
      <c r="G27" s="53">
        <v>0</v>
      </c>
      <c r="H27" s="53">
        <v>0</v>
      </c>
      <c r="I27" s="52">
        <v>89000</v>
      </c>
      <c r="J27" s="52">
        <v>462000</v>
      </c>
      <c r="K27" s="54">
        <v>12</v>
      </c>
      <c r="L27" s="54">
        <v>100</v>
      </c>
      <c r="M27" s="61" t="s">
        <v>259</v>
      </c>
      <c r="N27" s="59" t="s">
        <v>214</v>
      </c>
      <c r="O27" s="59" t="s">
        <v>215</v>
      </c>
      <c r="P27" s="87" t="s">
        <v>181</v>
      </c>
      <c r="Q27" s="49" t="s">
        <v>105</v>
      </c>
    </row>
    <row r="28" spans="1:17" s="19" customFormat="1" ht="150" customHeight="1">
      <c r="A28" s="49">
        <v>20</v>
      </c>
      <c r="B28" s="49" t="s">
        <v>113</v>
      </c>
      <c r="C28" s="50" t="s">
        <v>182</v>
      </c>
      <c r="D28" s="50" t="s">
        <v>106</v>
      </c>
      <c r="E28" s="54" t="s">
        <v>124</v>
      </c>
      <c r="F28" s="52">
        <v>6700000</v>
      </c>
      <c r="G28" s="53">
        <v>0</v>
      </c>
      <c r="H28" s="53">
        <v>0</v>
      </c>
      <c r="I28" s="52">
        <v>0</v>
      </c>
      <c r="J28" s="52">
        <v>3063000</v>
      </c>
      <c r="K28" s="54">
        <v>12</v>
      </c>
      <c r="L28" s="54">
        <v>800</v>
      </c>
      <c r="M28" s="61" t="s">
        <v>216</v>
      </c>
      <c r="N28" s="59" t="s">
        <v>217</v>
      </c>
      <c r="O28" s="59" t="s">
        <v>260</v>
      </c>
      <c r="P28" s="87" t="s">
        <v>183</v>
      </c>
      <c r="Q28" s="49" t="s">
        <v>105</v>
      </c>
    </row>
    <row r="29" spans="1:17">
      <c r="A29" s="65"/>
      <c r="B29" s="66" t="s">
        <v>107</v>
      </c>
      <c r="C29" s="66"/>
      <c r="D29" s="66"/>
      <c r="E29" s="67"/>
      <c r="F29" s="68">
        <f t="shared" ref="F29:Q29" si="0">SUM(F6:F28)</f>
        <v>112440875</v>
      </c>
      <c r="G29" s="68">
        <f t="shared" si="0"/>
        <v>16651150</v>
      </c>
      <c r="H29" s="68">
        <f t="shared" si="0"/>
        <v>20871060</v>
      </c>
      <c r="I29" s="68">
        <f t="shared" si="0"/>
        <v>18290440</v>
      </c>
      <c r="J29" s="68">
        <f t="shared" si="0"/>
        <v>15850524</v>
      </c>
      <c r="K29" s="68">
        <f t="shared" si="0"/>
        <v>252</v>
      </c>
      <c r="L29" s="68">
        <f t="shared" si="0"/>
        <v>48233</v>
      </c>
      <c r="M29" s="68">
        <v>0</v>
      </c>
      <c r="N29" s="68"/>
      <c r="O29" s="68"/>
      <c r="P29" s="68">
        <f t="shared" si="0"/>
        <v>0</v>
      </c>
      <c r="Q29" s="68">
        <f t="shared" si="0"/>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34"/>
    </sheetView>
  </sheetViews>
  <sheetFormatPr defaultRowHeight="1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M86"/>
  <sheetViews>
    <sheetView view="pageBreakPreview" zoomScale="55" zoomScaleNormal="55" zoomScaleSheetLayoutView="55" workbookViewId="0">
      <pane xSplit="1" ySplit="1" topLeftCell="J2" activePane="bottomRight" state="frozen"/>
      <selection pane="topRight" activeCell="B1" sqref="B1"/>
      <selection pane="bottomLeft" activeCell="A2" sqref="A2"/>
      <selection pane="bottomRight" activeCell="J32" sqref="J32"/>
    </sheetView>
  </sheetViews>
  <sheetFormatPr defaultColWidth="17.7109375" defaultRowHeight="20.25"/>
  <cols>
    <col min="1" max="1" width="73.85546875" style="97" customWidth="1"/>
    <col min="2" max="2" width="8.7109375" style="97" hidden="1" customWidth="1"/>
    <col min="3" max="3" width="18.140625" style="97" hidden="1" customWidth="1"/>
    <col min="4" max="4" width="18.42578125" style="97" hidden="1" customWidth="1"/>
    <col min="5" max="5" width="18.28515625" style="97" hidden="1" customWidth="1"/>
    <col min="6" max="6" width="23.5703125" style="97" hidden="1" customWidth="1"/>
    <col min="7" max="8" width="18.28515625" style="97" bestFit="1" customWidth="1"/>
    <col min="9" max="10" width="17.85546875" style="97" bestFit="1" customWidth="1"/>
    <col min="11" max="11" width="19.5703125" style="97" customWidth="1"/>
    <col min="12" max="12" width="22.7109375" style="97" customWidth="1"/>
    <col min="13" max="13" width="17.85546875" style="97" bestFit="1" customWidth="1"/>
    <col min="14" max="14" width="17.7109375" style="97" customWidth="1"/>
    <col min="15" max="16" width="17.7109375" style="97"/>
    <col min="17" max="17" width="21.140625" style="97" bestFit="1" customWidth="1"/>
    <col min="18" max="18" width="17.7109375" style="97"/>
    <col min="19" max="19" width="22.42578125" style="97" bestFit="1" customWidth="1"/>
    <col min="20" max="23" width="17.7109375" style="97"/>
    <col min="24" max="24" width="19.5703125" style="97" bestFit="1" customWidth="1"/>
    <col min="25" max="25" width="17.7109375" style="97" customWidth="1"/>
    <col min="26" max="16384" width="17.7109375" style="97"/>
  </cols>
  <sheetData>
    <row r="1" spans="1:26" s="89" customFormat="1" ht="23.1" customHeight="1">
      <c r="A1" s="149" t="s">
        <v>2</v>
      </c>
      <c r="B1" s="88" t="s">
        <v>37</v>
      </c>
      <c r="C1" s="177" t="s">
        <v>38</v>
      </c>
      <c r="D1" s="177" t="s">
        <v>39</v>
      </c>
      <c r="E1" s="177" t="s">
        <v>40</v>
      </c>
      <c r="F1" s="177" t="s">
        <v>41</v>
      </c>
      <c r="G1" s="177" t="s">
        <v>61</v>
      </c>
      <c r="H1" s="177" t="s">
        <v>62</v>
      </c>
      <c r="I1" s="177" t="s">
        <v>63</v>
      </c>
      <c r="J1" s="177" t="s">
        <v>64</v>
      </c>
      <c r="K1" s="177" t="s">
        <v>133</v>
      </c>
      <c r="L1" s="177" t="s">
        <v>144</v>
      </c>
      <c r="M1" s="177" t="s">
        <v>145</v>
      </c>
      <c r="N1" s="177" t="s">
        <v>146</v>
      </c>
      <c r="O1" s="177" t="s">
        <v>261</v>
      </c>
      <c r="P1" s="177" t="s">
        <v>263</v>
      </c>
      <c r="Q1" s="177" t="s">
        <v>267</v>
      </c>
      <c r="R1" s="177" t="s">
        <v>268</v>
      </c>
      <c r="S1" s="177" t="s">
        <v>270</v>
      </c>
      <c r="T1" s="177" t="s">
        <v>272</v>
      </c>
      <c r="U1" s="177" t="s">
        <v>275</v>
      </c>
      <c r="V1" s="177" t="s">
        <v>277</v>
      </c>
      <c r="W1" s="177" t="s">
        <v>300</v>
      </c>
      <c r="X1" s="177" t="s">
        <v>301</v>
      </c>
      <c r="Y1" s="177" t="s">
        <v>302</v>
      </c>
      <c r="Z1" s="177" t="s">
        <v>303</v>
      </c>
    </row>
    <row r="2" spans="1:26">
      <c r="A2" s="90" t="s">
        <v>17</v>
      </c>
      <c r="B2" s="91">
        <v>413975</v>
      </c>
      <c r="C2" s="91">
        <v>409599</v>
      </c>
      <c r="D2" s="93">
        <v>421813</v>
      </c>
      <c r="E2" s="91">
        <v>427489</v>
      </c>
      <c r="F2" s="91">
        <v>430167</v>
      </c>
      <c r="G2" s="94">
        <v>423794</v>
      </c>
      <c r="H2" s="91">
        <v>425936</v>
      </c>
      <c r="I2" s="91">
        <v>429128</v>
      </c>
      <c r="J2" s="95">
        <v>428291</v>
      </c>
      <c r="K2" s="96">
        <v>432566</v>
      </c>
      <c r="L2" s="96">
        <v>434191</v>
      </c>
      <c r="M2" s="97">
        <v>442456</v>
      </c>
      <c r="N2" s="97">
        <v>440765</v>
      </c>
      <c r="O2" s="91">
        <v>448369</v>
      </c>
      <c r="P2" s="97">
        <v>447364</v>
      </c>
      <c r="Q2" s="98">
        <v>447206</v>
      </c>
      <c r="R2" s="96">
        <v>449784</v>
      </c>
      <c r="S2" s="97">
        <v>449861</v>
      </c>
      <c r="T2" s="97">
        <v>448466</v>
      </c>
      <c r="U2" s="97">
        <v>452154</v>
      </c>
      <c r="V2" s="97">
        <v>456101</v>
      </c>
      <c r="W2" s="97">
        <v>453638</v>
      </c>
      <c r="X2" s="97">
        <v>466525</v>
      </c>
      <c r="Y2" s="97">
        <v>472314</v>
      </c>
    </row>
    <row r="3" spans="1:26" s="98" customFormat="1">
      <c r="A3" s="99" t="s">
        <v>43</v>
      </c>
      <c r="B3" s="100"/>
      <c r="C3" s="100">
        <f t="shared" ref="C3" si="0">((C2/B2)-1)*100</f>
        <v>-1.0570686635666404</v>
      </c>
      <c r="D3" s="100">
        <f t="shared" ref="D3" si="1">((D2/C2)-1)*100</f>
        <v>2.9819408738790854</v>
      </c>
      <c r="E3" s="100">
        <f t="shared" ref="E3" si="2">((E2/D2)-1)*100</f>
        <v>1.3456199785212952</v>
      </c>
      <c r="F3" s="100">
        <f t="shared" ref="F3" si="3">((F2/E2)-1)*100</f>
        <v>0.62644886769016583</v>
      </c>
      <c r="G3" s="100">
        <f t="shared" ref="G3" si="4">((G2/F2)-1)*100</f>
        <v>-1.4815176431478894</v>
      </c>
      <c r="H3" s="100">
        <f t="shared" ref="H3" si="5">((H2/G2)-1)*100</f>
        <v>0.50543424399589476</v>
      </c>
      <c r="I3" s="100">
        <f t="shared" ref="I3" si="6">((I2/H2)-1)*100</f>
        <v>0.74940836181962567</v>
      </c>
      <c r="J3" s="100">
        <f t="shared" ref="J3" si="7">((J2/I2)-1)*100</f>
        <v>-0.19504669935310748</v>
      </c>
      <c r="K3" s="100">
        <f t="shared" ref="K3" si="8">((K2/J2)-1)*100</f>
        <v>0.99815312486137842</v>
      </c>
      <c r="L3" s="100">
        <f t="shared" ref="L3" si="9">((L2/K2)-1)*100</f>
        <v>0.37566521640628459</v>
      </c>
      <c r="M3" s="100">
        <f t="shared" ref="M3" si="10">((M2/L2)-1)*100</f>
        <v>1.9035401470781199</v>
      </c>
      <c r="N3" s="101">
        <f t="shared" ref="N3:U3" si="11">((N2/M2)-1)*100</f>
        <v>-0.3821848952212159</v>
      </c>
      <c r="O3" s="100">
        <f t="shared" si="11"/>
        <v>1.7251823534082833</v>
      </c>
      <c r="P3" s="101">
        <f t="shared" si="11"/>
        <v>-0.22414573710493046</v>
      </c>
      <c r="Q3" s="101">
        <f t="shared" si="11"/>
        <v>-3.5317996083727987E-2</v>
      </c>
      <c r="R3" s="101">
        <f t="shared" si="11"/>
        <v>0.57646811536518072</v>
      </c>
      <c r="S3" s="101">
        <f t="shared" si="11"/>
        <v>1.7119328388748301E-2</v>
      </c>
      <c r="T3" s="101">
        <f t="shared" si="11"/>
        <v>-0.31009578514251679</v>
      </c>
      <c r="U3" s="101">
        <f t="shared" si="11"/>
        <v>0.82235888562343096</v>
      </c>
      <c r="V3" s="101">
        <f>((V2/U2)-1)*100</f>
        <v>0.87293267338119929</v>
      </c>
      <c r="W3" s="101">
        <f>((W2/V2)-1)*100</f>
        <v>-0.5400119710327278</v>
      </c>
      <c r="X3" s="101">
        <f>((X2/W2)-1)*100</f>
        <v>2.8408113958707126</v>
      </c>
      <c r="Y3" s="101">
        <f>((Y2/X2)-1)*100</f>
        <v>1.2408766947108907</v>
      </c>
    </row>
    <row r="4" spans="1:26" s="98" customFormat="1">
      <c r="A4" s="99"/>
      <c r="B4" s="102"/>
      <c r="C4" s="102"/>
      <c r="D4" s="102"/>
      <c r="E4" s="102"/>
      <c r="F4" s="102"/>
      <c r="G4" s="102"/>
      <c r="H4" s="102"/>
      <c r="I4" s="102"/>
      <c r="J4" s="103"/>
      <c r="O4" s="99"/>
      <c r="R4" s="101"/>
    </row>
    <row r="5" spans="1:26" s="105" customFormat="1">
      <c r="A5" s="99" t="s">
        <v>136</v>
      </c>
      <c r="B5" s="104">
        <f t="shared" ref="B5:Y5" si="12">((B2-B10)/B2)*100</f>
        <v>9.7003442236850042</v>
      </c>
      <c r="C5" s="104">
        <f t="shared" si="12"/>
        <v>7.6081728715157988</v>
      </c>
      <c r="D5" s="104">
        <f t="shared" si="12"/>
        <v>9.103797180267085</v>
      </c>
      <c r="E5" s="104">
        <f t="shared" si="12"/>
        <v>9.4081952985924779</v>
      </c>
      <c r="F5" s="104">
        <f t="shared" si="12"/>
        <v>8.2663244739833601</v>
      </c>
      <c r="G5" s="104">
        <f t="shared" si="12"/>
        <v>6.1699788104597992</v>
      </c>
      <c r="H5" s="104">
        <f t="shared" si="12"/>
        <v>5.2761447729236322</v>
      </c>
      <c r="I5" s="104">
        <f t="shared" si="12"/>
        <v>4.3944930184001043</v>
      </c>
      <c r="J5" s="104">
        <f t="shared" si="12"/>
        <v>3.0301827495791409</v>
      </c>
      <c r="K5" s="104">
        <f t="shared" si="12"/>
        <v>2.7306815607329287</v>
      </c>
      <c r="L5" s="104">
        <f t="shared" si="12"/>
        <v>1.7971353620871919</v>
      </c>
      <c r="M5" s="104">
        <f t="shared" si="12"/>
        <v>2.5243188023215866</v>
      </c>
      <c r="N5" s="104">
        <f t="shared" si="12"/>
        <v>1.2133449797511144</v>
      </c>
      <c r="O5" s="104">
        <f t="shared" si="12"/>
        <v>2.1105384181332787</v>
      </c>
      <c r="P5" s="104">
        <f t="shared" si="12"/>
        <v>0.71284233867722935</v>
      </c>
      <c r="Q5" s="104">
        <f t="shared" si="12"/>
        <v>6.4399851522564541E-2</v>
      </c>
      <c r="R5" s="104">
        <f t="shared" si="12"/>
        <v>0.2394482685022144</v>
      </c>
      <c r="S5" s="104">
        <f t="shared" si="12"/>
        <v>0.5652857215895577</v>
      </c>
      <c r="T5" s="104">
        <f t="shared" si="12"/>
        <v>1.5617683391829034</v>
      </c>
      <c r="U5" s="104">
        <f t="shared" si="12"/>
        <v>2.3445551736797641</v>
      </c>
      <c r="V5" s="104">
        <f t="shared" si="12"/>
        <v>2.8879568341222668</v>
      </c>
      <c r="W5" s="104">
        <f t="shared" si="12"/>
        <v>1.7183304749602106</v>
      </c>
      <c r="X5" s="104">
        <f t="shared" si="12"/>
        <v>4.2008466856009861</v>
      </c>
      <c r="Y5" s="104">
        <f t="shared" si="12"/>
        <v>4.8385184432390318</v>
      </c>
      <c r="Z5" s="101"/>
    </row>
    <row r="6" spans="1:26" s="169" customFormat="1">
      <c r="A6" s="131" t="s">
        <v>296</v>
      </c>
      <c r="B6" s="168"/>
      <c r="C6" s="186">
        <f>SUM(C5:F5)/4</f>
        <v>8.5966224560896798</v>
      </c>
      <c r="D6" s="186"/>
      <c r="E6" s="186"/>
      <c r="F6" s="186"/>
      <c r="G6" s="186">
        <f>SUM(G5:J5)/4</f>
        <v>4.7176998378406694</v>
      </c>
      <c r="H6" s="186"/>
      <c r="I6" s="186"/>
      <c r="J6" s="186"/>
      <c r="K6" s="186">
        <f>SUM(K5:N5)/4</f>
        <v>2.0663701762232054</v>
      </c>
      <c r="L6" s="186"/>
      <c r="M6" s="186"/>
      <c r="N6" s="186"/>
      <c r="O6" s="186">
        <f>SUM(O5:R5)/4</f>
        <v>0.78180721920882168</v>
      </c>
      <c r="P6" s="186"/>
      <c r="Q6" s="186"/>
      <c r="R6" s="186"/>
      <c r="S6" s="186">
        <f>SUM(S5:V5)/4</f>
        <v>1.8398915171436232</v>
      </c>
      <c r="T6" s="186"/>
      <c r="U6" s="186"/>
      <c r="V6" s="186"/>
    </row>
    <row r="7" spans="1:26">
      <c r="A7" s="99" t="s">
        <v>295</v>
      </c>
      <c r="B7" s="100">
        <v>7</v>
      </c>
      <c r="C7" s="100">
        <v>6.4660114861639455</v>
      </c>
      <c r="D7" s="100">
        <v>6.7509830248393587</v>
      </c>
      <c r="E7" s="165">
        <v>5.8859096060199434</v>
      </c>
      <c r="F7" s="165">
        <v>6.5128121476038832</v>
      </c>
      <c r="G7" s="108">
        <v>5.9182055432592247</v>
      </c>
      <c r="H7" s="108">
        <v>5.4552796664287593</v>
      </c>
      <c r="I7" s="108">
        <v>4.9849928226543128</v>
      </c>
      <c r="J7" s="108">
        <v>4.322061402177491</v>
      </c>
      <c r="K7" s="101">
        <v>3.7781517733710004</v>
      </c>
      <c r="L7" s="101">
        <v>3.2729835487147363</v>
      </c>
      <c r="M7" s="101">
        <v>3.363272280181532</v>
      </c>
      <c r="N7" s="101">
        <v>3.41950926230531</v>
      </c>
      <c r="O7" s="101">
        <v>2.8249053792746599</v>
      </c>
      <c r="P7" s="101">
        <v>2.5033306211496678</v>
      </c>
      <c r="Q7" s="101">
        <v>2.7414659016202823</v>
      </c>
      <c r="R7" s="108">
        <v>2.5699002187716773</v>
      </c>
      <c r="S7" s="108">
        <v>1.4682312981120835</v>
      </c>
      <c r="T7" s="108">
        <v>2.3966142360847869</v>
      </c>
      <c r="U7" s="108">
        <v>3.3194442601414562</v>
      </c>
      <c r="V7" s="108">
        <v>2.8840103398150849</v>
      </c>
      <c r="W7" s="108">
        <f>(W67+3231)/W2*100</f>
        <v>3.4902278909615156</v>
      </c>
      <c r="X7" s="108">
        <f>(X67+3624)/X2*100</f>
        <v>3.7614275762284981</v>
      </c>
      <c r="Y7" s="108">
        <f>(Y67+3689)/Y2*100</f>
        <v>2.9658235834635431</v>
      </c>
      <c r="Z7" s="108"/>
    </row>
    <row r="8" spans="1:26" s="150" customFormat="1">
      <c r="A8" s="131" t="s">
        <v>297</v>
      </c>
      <c r="B8" s="167"/>
      <c r="C8" s="187">
        <f>SUM(C7:F7)/4</f>
        <v>6.4039290661567829</v>
      </c>
      <c r="D8" s="187"/>
      <c r="E8" s="187"/>
      <c r="F8" s="187"/>
      <c r="G8" s="188">
        <f>SUM(G7:J7)/4</f>
        <v>5.1701348586299467</v>
      </c>
      <c r="H8" s="188"/>
      <c r="I8" s="188"/>
      <c r="J8" s="188"/>
      <c r="K8" s="188">
        <f>SUM(K7:N7)/4</f>
        <v>3.4584792161431444</v>
      </c>
      <c r="L8" s="188"/>
      <c r="M8" s="188"/>
      <c r="N8" s="188"/>
      <c r="O8" s="188">
        <f>SUM(O7:R7)/4</f>
        <v>2.6599005302040717</v>
      </c>
      <c r="P8" s="188"/>
      <c r="Q8" s="188"/>
      <c r="R8" s="188"/>
      <c r="S8" s="188">
        <f>SUM(S7:V7)/4</f>
        <v>2.5170750335383527</v>
      </c>
      <c r="T8" s="188"/>
      <c r="U8" s="188"/>
      <c r="V8" s="188"/>
    </row>
    <row r="9" spans="1:26">
      <c r="A9" s="166"/>
      <c r="B9" s="106"/>
      <c r="C9" s="106"/>
      <c r="D9" s="106"/>
      <c r="E9" s="107"/>
      <c r="F9" s="107"/>
      <c r="R9" s="108"/>
    </row>
    <row r="10" spans="1:26" s="109" customFormat="1">
      <c r="A10" s="90" t="s">
        <v>266</v>
      </c>
      <c r="B10" s="110">
        <v>373818</v>
      </c>
      <c r="C10" s="110">
        <v>378436</v>
      </c>
      <c r="D10" s="111">
        <v>383412</v>
      </c>
      <c r="E10" s="111">
        <v>387270</v>
      </c>
      <c r="F10" s="111">
        <v>394608</v>
      </c>
      <c r="G10" s="182">
        <v>397646</v>
      </c>
      <c r="H10" s="182">
        <v>403463</v>
      </c>
      <c r="I10" s="182">
        <v>410270</v>
      </c>
      <c r="J10" s="182">
        <v>415313</v>
      </c>
      <c r="K10" s="182">
        <v>420754</v>
      </c>
      <c r="L10" s="182">
        <v>426388</v>
      </c>
      <c r="M10" s="182">
        <v>431287</v>
      </c>
      <c r="N10" s="182">
        <v>435417</v>
      </c>
      <c r="O10" s="182">
        <v>438906</v>
      </c>
      <c r="P10" s="182">
        <v>444175</v>
      </c>
      <c r="Q10" s="182">
        <v>446918</v>
      </c>
      <c r="R10" s="182">
        <v>448707</v>
      </c>
      <c r="S10" s="182">
        <v>447318</v>
      </c>
      <c r="T10" s="182">
        <v>441462</v>
      </c>
      <c r="U10" s="182">
        <v>441553</v>
      </c>
      <c r="V10" s="182">
        <v>442929</v>
      </c>
      <c r="W10" s="182">
        <v>445843</v>
      </c>
      <c r="X10" s="182">
        <v>446927</v>
      </c>
      <c r="Y10" s="99">
        <v>449461</v>
      </c>
    </row>
    <row r="11" spans="1:26" s="90" customFormat="1">
      <c r="A11" s="99" t="s">
        <v>43</v>
      </c>
      <c r="B11" s="112"/>
      <c r="C11" s="112">
        <f>((C10/B10)-1)*100</f>
        <v>1.2353605230352782</v>
      </c>
      <c r="D11" s="112">
        <f>((D10/C10)-1)*100</f>
        <v>1.3148854760117956</v>
      </c>
      <c r="E11" s="112">
        <f>((E10/D10)-1)*100</f>
        <v>1.0062282870645589</v>
      </c>
      <c r="F11" s="112">
        <f t="shared" ref="F11:Y11" si="13">((F10/E10)-1)*100</f>
        <v>1.8948020760709561</v>
      </c>
      <c r="G11" s="112">
        <f t="shared" si="13"/>
        <v>0.76987795483112187</v>
      </c>
      <c r="H11" s="112">
        <f t="shared" si="13"/>
        <v>1.4628589247722923</v>
      </c>
      <c r="I11" s="112">
        <f t="shared" si="13"/>
        <v>1.6871435546754077</v>
      </c>
      <c r="J11" s="112">
        <f t="shared" si="13"/>
        <v>1.2291905330635844</v>
      </c>
      <c r="K11" s="112">
        <f t="shared" si="13"/>
        <v>1.3100962406666694</v>
      </c>
      <c r="L11" s="112">
        <f t="shared" si="13"/>
        <v>1.3390247032707858</v>
      </c>
      <c r="M11" s="112">
        <f t="shared" si="13"/>
        <v>1.1489535352777303</v>
      </c>
      <c r="N11" s="112">
        <f t="shared" si="13"/>
        <v>0.95759900020171429</v>
      </c>
      <c r="O11" s="112">
        <f t="shared" si="13"/>
        <v>0.80130082197065189</v>
      </c>
      <c r="P11" s="112">
        <f t="shared" si="13"/>
        <v>1.200484841856797</v>
      </c>
      <c r="Q11" s="112">
        <f t="shared" si="13"/>
        <v>0.61754938931728454</v>
      </c>
      <c r="R11" s="112">
        <f t="shared" si="13"/>
        <v>0.40029714623264212</v>
      </c>
      <c r="S11" s="112">
        <f t="shared" si="13"/>
        <v>-0.30955612459800941</v>
      </c>
      <c r="T11" s="112">
        <f t="shared" si="13"/>
        <v>-1.3091357825976147</v>
      </c>
      <c r="U11" s="112">
        <f t="shared" si="13"/>
        <v>2.061332572225183E-2</v>
      </c>
      <c r="V11" s="112">
        <f t="shared" si="13"/>
        <v>0.31162736976082517</v>
      </c>
      <c r="W11" s="112">
        <f t="shared" si="13"/>
        <v>0.65789325151435207</v>
      </c>
      <c r="X11" s="112">
        <f t="shared" si="13"/>
        <v>0.24313491520557839</v>
      </c>
      <c r="Y11" s="112">
        <f t="shared" si="13"/>
        <v>0.56698297484825133</v>
      </c>
    </row>
    <row r="12" spans="1:26" s="90" customFormat="1">
      <c r="A12" s="109"/>
      <c r="B12" s="112"/>
      <c r="C12" s="112"/>
      <c r="D12" s="112"/>
      <c r="E12" s="112"/>
      <c r="P12" s="99"/>
    </row>
    <row r="13" spans="1:26">
      <c r="A13" s="97" t="s">
        <v>42</v>
      </c>
      <c r="B13" s="114"/>
      <c r="C13" s="114">
        <f>(C10-B10)</f>
        <v>4618</v>
      </c>
      <c r="D13" s="114">
        <f t="shared" ref="D13:F13" si="14">(D10-C10)</f>
        <v>4976</v>
      </c>
      <c r="E13" s="114">
        <f t="shared" si="14"/>
        <v>3858</v>
      </c>
      <c r="F13" s="114">
        <f t="shared" si="14"/>
        <v>7338</v>
      </c>
      <c r="G13" s="115">
        <f>(G10-F10)</f>
        <v>3038</v>
      </c>
      <c r="H13" s="115">
        <f t="shared" ref="H13:N13" si="15">(H10-G10)</f>
        <v>5817</v>
      </c>
      <c r="I13" s="115">
        <f t="shared" si="15"/>
        <v>6807</v>
      </c>
      <c r="J13" s="115">
        <f t="shared" si="15"/>
        <v>5043</v>
      </c>
      <c r="K13" s="115">
        <f t="shared" si="15"/>
        <v>5441</v>
      </c>
      <c r="L13" s="115">
        <f t="shared" si="15"/>
        <v>5634</v>
      </c>
      <c r="M13" s="115">
        <f t="shared" si="15"/>
        <v>4899</v>
      </c>
      <c r="N13" s="115">
        <f t="shared" si="15"/>
        <v>4130</v>
      </c>
      <c r="O13" s="115">
        <f t="shared" ref="O13" si="16">(O10-N10)</f>
        <v>3489</v>
      </c>
      <c r="P13" s="115">
        <f t="shared" ref="P13" si="17">(P10-O10)</f>
        <v>5269</v>
      </c>
      <c r="Q13" s="115">
        <f t="shared" ref="Q13" si="18">(Q10-P10)</f>
        <v>2743</v>
      </c>
      <c r="R13" s="115">
        <f t="shared" ref="R13" si="19">(R10-Q10)</f>
        <v>1789</v>
      </c>
      <c r="S13" s="115">
        <f t="shared" ref="S13:V13" si="20">(S10-R10)</f>
        <v>-1389</v>
      </c>
      <c r="T13" s="115">
        <f t="shared" si="20"/>
        <v>-5856</v>
      </c>
      <c r="U13" s="115">
        <f t="shared" si="20"/>
        <v>91</v>
      </c>
      <c r="V13" s="115">
        <f t="shared" si="20"/>
        <v>1376</v>
      </c>
      <c r="W13" s="115">
        <f>(W10-V10)</f>
        <v>2914</v>
      </c>
      <c r="X13" s="115">
        <f>(X10-W10)</f>
        <v>1084</v>
      </c>
      <c r="Y13" s="115">
        <f>(Y10-X10)</f>
        <v>2534</v>
      </c>
    </row>
    <row r="14" spans="1:26" hidden="1">
      <c r="A14" s="150" t="s">
        <v>298</v>
      </c>
      <c r="B14" s="113"/>
      <c r="C14" s="189">
        <f>SUM(C13:F13)/4</f>
        <v>5197.5</v>
      </c>
      <c r="D14" s="189"/>
      <c r="E14" s="189"/>
      <c r="F14" s="189"/>
      <c r="G14" s="190">
        <f>SUM(G13:J13)/4</f>
        <v>5176.25</v>
      </c>
      <c r="H14" s="190"/>
      <c r="I14" s="190"/>
      <c r="J14" s="190"/>
      <c r="K14" s="190">
        <f>SUM(K13:N13)/4</f>
        <v>5026</v>
      </c>
      <c r="L14" s="190"/>
      <c r="M14" s="190"/>
      <c r="N14" s="190"/>
      <c r="O14" s="190">
        <f>SUM(O13:R13)/4</f>
        <v>3322.5</v>
      </c>
      <c r="P14" s="190"/>
      <c r="Q14" s="190"/>
      <c r="R14" s="190"/>
      <c r="S14" s="190">
        <f>SUM(S13:V13)/4</f>
        <v>-1444.5</v>
      </c>
      <c r="T14" s="190"/>
      <c r="U14" s="190"/>
      <c r="V14" s="190"/>
    </row>
    <row r="15" spans="1:26">
      <c r="A15" s="150"/>
      <c r="B15" s="113"/>
      <c r="C15" s="171"/>
      <c r="D15" s="171"/>
      <c r="E15" s="171"/>
      <c r="F15" s="171"/>
      <c r="G15" s="172"/>
      <c r="H15" s="172"/>
      <c r="I15" s="172"/>
      <c r="J15" s="172"/>
      <c r="K15" s="172"/>
      <c r="L15" s="172"/>
      <c r="M15" s="172"/>
      <c r="N15" s="172"/>
      <c r="O15" s="172"/>
      <c r="P15" s="172"/>
      <c r="Q15" s="172"/>
      <c r="R15" s="172"/>
      <c r="S15" s="172"/>
      <c r="T15" s="172"/>
      <c r="U15" s="172"/>
      <c r="V15" s="172"/>
    </row>
    <row r="16" spans="1:26" s="117" customFormat="1">
      <c r="A16" s="90" t="s">
        <v>44</v>
      </c>
      <c r="B16" s="116">
        <v>170852.18299999999</v>
      </c>
      <c r="C16" s="116">
        <v>174017.36899999998</v>
      </c>
      <c r="D16" s="116">
        <v>176523.53900000002</v>
      </c>
      <c r="E16" s="116">
        <v>178187.64599999998</v>
      </c>
      <c r="F16" s="116">
        <v>181426.07800000001</v>
      </c>
      <c r="G16" s="181">
        <v>182250.27499999997</v>
      </c>
      <c r="H16" s="181">
        <v>184231.97200000001</v>
      </c>
      <c r="I16" s="181">
        <v>186466.94199999998</v>
      </c>
      <c r="J16" s="181">
        <v>188669.02300000002</v>
      </c>
      <c r="K16" s="181">
        <v>190785.86</v>
      </c>
      <c r="L16" s="181">
        <v>192870.46</v>
      </c>
      <c r="M16" s="181">
        <v>195031.53699999998</v>
      </c>
      <c r="N16" s="181">
        <v>196949.34900000005</v>
      </c>
      <c r="O16" s="181">
        <v>199309.52900000004</v>
      </c>
      <c r="P16" s="181">
        <v>200771.30600000004</v>
      </c>
      <c r="Q16" s="181">
        <v>201428.788</v>
      </c>
      <c r="R16" s="181">
        <v>202393.74000000002</v>
      </c>
      <c r="S16" s="181">
        <v>200550.83100000001</v>
      </c>
      <c r="T16" s="181">
        <v>173636.079</v>
      </c>
      <c r="U16" s="181">
        <v>190582.47199999998</v>
      </c>
      <c r="V16" s="181">
        <v>189898.84299999999</v>
      </c>
      <c r="W16" s="181">
        <v>192188.17199999999</v>
      </c>
      <c r="X16" s="181">
        <v>193832.62699999998</v>
      </c>
      <c r="Y16" s="183">
        <v>196024.85800000001</v>
      </c>
    </row>
    <row r="17" spans="1:25" s="117" customFormat="1">
      <c r="A17" s="99" t="s">
        <v>43</v>
      </c>
      <c r="B17" s="112"/>
      <c r="C17" s="112">
        <f>(C16/B16*100-100)</f>
        <v>1.8525873912889921</v>
      </c>
      <c r="D17" s="112">
        <f t="shared" ref="D17:F17" si="21">(D16/C16*100-100)</f>
        <v>1.4401838244089618</v>
      </c>
      <c r="E17" s="112">
        <f t="shared" si="21"/>
        <v>0.94271110211536779</v>
      </c>
      <c r="F17" s="112">
        <f t="shared" si="21"/>
        <v>1.8174279040647008</v>
      </c>
      <c r="G17" s="112">
        <f t="shared" ref="G17:M17" si="22">(G16/F16*100-100)</f>
        <v>0.45428805444383613</v>
      </c>
      <c r="H17" s="112">
        <f t="shared" si="22"/>
        <v>1.0873492509133627</v>
      </c>
      <c r="I17" s="112">
        <f t="shared" si="22"/>
        <v>1.2131281968799499</v>
      </c>
      <c r="J17" s="112">
        <f t="shared" si="22"/>
        <v>1.18094981146848</v>
      </c>
      <c r="K17" s="112">
        <f t="shared" si="22"/>
        <v>1.1219843969828389</v>
      </c>
      <c r="L17" s="112">
        <f t="shared" si="22"/>
        <v>1.0926386263636232</v>
      </c>
      <c r="M17" s="112">
        <f t="shared" si="22"/>
        <v>1.1204810731513675</v>
      </c>
      <c r="N17" s="112">
        <f t="shared" ref="N17" si="23">(N16/M16*100-100)</f>
        <v>0.98333430044191061</v>
      </c>
      <c r="O17" s="112">
        <f t="shared" ref="O17" si="24">(O16/N16*100-100)</f>
        <v>1.1983690283738895</v>
      </c>
      <c r="P17" s="112">
        <f t="shared" ref="P17" si="25">(P16/O16*100-100)</f>
        <v>0.7334205280270254</v>
      </c>
      <c r="Q17" s="112">
        <f t="shared" ref="Q17" si="26">(Q16/P16*100-100)</f>
        <v>0.32747807099484305</v>
      </c>
      <c r="R17" s="112">
        <f t="shared" ref="R17" si="27">(R16/Q16*100-100)</f>
        <v>0.47905366932954507</v>
      </c>
      <c r="S17" s="112">
        <f t="shared" ref="S17:Y17" si="28">(S16/R16*100-100)</f>
        <v>-0.91055632451873691</v>
      </c>
      <c r="T17" s="112">
        <f t="shared" si="28"/>
        <v>-13.420414099406059</v>
      </c>
      <c r="U17" s="112">
        <f t="shared" si="28"/>
        <v>9.7597187736541571</v>
      </c>
      <c r="V17" s="119">
        <f t="shared" si="28"/>
        <v>-0.35870507545939745</v>
      </c>
      <c r="W17" s="119">
        <f t="shared" si="28"/>
        <v>1.2055518421457663</v>
      </c>
      <c r="X17" s="119">
        <f t="shared" si="28"/>
        <v>0.85564839026616824</v>
      </c>
      <c r="Y17" s="119">
        <f t="shared" si="28"/>
        <v>1.1309917395898594</v>
      </c>
    </row>
    <row r="18" spans="1:25">
      <c r="B18" s="107"/>
      <c r="C18" s="107"/>
      <c r="D18" s="107"/>
      <c r="E18" s="107"/>
      <c r="F18" s="107"/>
      <c r="O18" s="90"/>
      <c r="P18" s="117"/>
    </row>
    <row r="19" spans="1:25" s="117" customFormat="1">
      <c r="A19" s="117" t="s">
        <v>23</v>
      </c>
      <c r="B19" s="118">
        <v>53.4</v>
      </c>
      <c r="C19" s="117">
        <v>51.8</v>
      </c>
      <c r="D19" s="118">
        <v>54.4</v>
      </c>
      <c r="E19" s="117">
        <v>54.5</v>
      </c>
      <c r="F19" s="117">
        <v>54.8</v>
      </c>
      <c r="G19" s="117">
        <v>53.2</v>
      </c>
      <c r="H19" s="117">
        <v>54.9</v>
      </c>
      <c r="I19" s="117">
        <f>[1]Α!$AG$15</f>
        <v>0</v>
      </c>
      <c r="J19" s="117">
        <v>55.3</v>
      </c>
      <c r="K19" s="117">
        <v>55.3</v>
      </c>
      <c r="L19" s="117">
        <v>57.4</v>
      </c>
      <c r="M19" s="117">
        <v>58.2</v>
      </c>
      <c r="N19" s="117">
        <v>57.8</v>
      </c>
      <c r="O19" s="117">
        <v>57.6</v>
      </c>
      <c r="P19" s="117">
        <v>58.7</v>
      </c>
      <c r="Q19" s="117">
        <v>58.7</v>
      </c>
      <c r="R19" s="119">
        <v>59</v>
      </c>
      <c r="S19" s="117">
        <v>57.9</v>
      </c>
      <c r="T19" s="117">
        <v>58</v>
      </c>
      <c r="U19" s="117">
        <v>57.7</v>
      </c>
      <c r="V19" s="117">
        <v>58.1</v>
      </c>
      <c r="W19" s="117">
        <v>56.8</v>
      </c>
      <c r="X19" s="117">
        <v>58.5</v>
      </c>
      <c r="Y19" s="117">
        <v>60.3</v>
      </c>
    </row>
    <row r="20" spans="1:25" s="117" customFormat="1">
      <c r="B20" s="118"/>
      <c r="D20" s="118"/>
    </row>
    <row r="21" spans="1:25" s="117" customFormat="1">
      <c r="A21" s="120" t="s">
        <v>45</v>
      </c>
      <c r="B21" s="121">
        <v>56300</v>
      </c>
      <c r="C21" s="122">
        <v>46500</v>
      </c>
      <c r="D21" s="122">
        <v>58400</v>
      </c>
      <c r="E21" s="91">
        <v>54700</v>
      </c>
      <c r="F21" s="117">
        <v>46989</v>
      </c>
      <c r="G21" s="92">
        <v>42162</v>
      </c>
      <c r="H21" s="117">
        <v>53221</v>
      </c>
      <c r="I21" s="117">
        <f>[1]Α!AG17</f>
        <v>0</v>
      </c>
      <c r="J21" s="117">
        <f>[1]Α!AH17</f>
        <v>0</v>
      </c>
      <c r="K21" s="123">
        <v>43927</v>
      </c>
      <c r="L21" s="117">
        <v>52624</v>
      </c>
      <c r="M21" s="117">
        <v>49499</v>
      </c>
      <c r="N21" s="117">
        <v>43944</v>
      </c>
      <c r="O21" s="117">
        <v>41508</v>
      </c>
      <c r="P21" s="99">
        <v>51934</v>
      </c>
      <c r="Q21" s="117">
        <f>[2]Α!AO19</f>
        <v>51111</v>
      </c>
      <c r="R21" s="91">
        <v>51164</v>
      </c>
      <c r="S21" s="117">
        <v>47638</v>
      </c>
      <c r="T21" s="117">
        <v>49818</v>
      </c>
      <c r="U21" s="117">
        <v>46849</v>
      </c>
      <c r="V21" s="117">
        <v>47473</v>
      </c>
      <c r="W21" s="117">
        <v>48026</v>
      </c>
      <c r="X21" s="117">
        <v>49461</v>
      </c>
      <c r="Y21" s="117">
        <v>50548</v>
      </c>
    </row>
    <row r="22" spans="1:25" s="125" customFormat="1" hidden="1">
      <c r="A22" s="120" t="s">
        <v>46</v>
      </c>
      <c r="B22" s="121">
        <v>36800</v>
      </c>
      <c r="C22" s="122">
        <v>30000</v>
      </c>
      <c r="D22" s="122">
        <v>38400</v>
      </c>
      <c r="E22" s="122">
        <v>34900</v>
      </c>
      <c r="F22" s="125">
        <v>55223</v>
      </c>
      <c r="G22" s="99"/>
      <c r="I22" s="125">
        <f>[1]Α!AG18</f>
        <v>0</v>
      </c>
      <c r="J22" s="125">
        <f>[1]Α!AH18</f>
        <v>0</v>
      </c>
      <c r="K22" s="123">
        <v>49315</v>
      </c>
      <c r="O22" s="99"/>
      <c r="P22" s="99"/>
      <c r="Q22" s="125">
        <f>[2]Α!AO20</f>
        <v>0</v>
      </c>
      <c r="R22" s="126"/>
      <c r="T22" s="125">
        <v>49818</v>
      </c>
    </row>
    <row r="23" spans="1:25" s="127" customFormat="1" hidden="1">
      <c r="A23" s="120" t="s">
        <v>47</v>
      </c>
      <c r="B23" s="121">
        <f t="shared" ref="B23:C23" si="29">(B21-B22)</f>
        <v>19500</v>
      </c>
      <c r="C23" s="121">
        <f t="shared" si="29"/>
        <v>16500</v>
      </c>
      <c r="D23" s="122">
        <v>20000</v>
      </c>
      <c r="E23" s="122">
        <v>19700</v>
      </c>
      <c r="F23" s="127">
        <v>55223</v>
      </c>
      <c r="G23" s="99"/>
      <c r="I23" s="127">
        <f>[1]Α!AG19</f>
        <v>0</v>
      </c>
      <c r="J23" s="127">
        <f>[1]Α!AH19</f>
        <v>0</v>
      </c>
      <c r="O23" s="99"/>
      <c r="P23" s="99"/>
      <c r="Q23" s="127">
        <f>[2]Α!AO21</f>
        <v>0</v>
      </c>
      <c r="R23" s="128"/>
      <c r="T23" s="127">
        <v>44700</v>
      </c>
    </row>
    <row r="24" spans="1:25" s="117" customFormat="1">
      <c r="A24" s="120" t="s">
        <v>48</v>
      </c>
      <c r="B24" s="124">
        <f t="shared" ref="B24:C24" si="30">+(B25+B26)</f>
        <v>46600</v>
      </c>
      <c r="C24" s="124">
        <f t="shared" si="30"/>
        <v>47100</v>
      </c>
      <c r="D24" s="124">
        <f t="shared" ref="D24" si="31">+(D25+D26)</f>
        <v>52100</v>
      </c>
      <c r="E24" s="124">
        <f t="shared" ref="E24" si="32">+(E25+E26)</f>
        <v>51700</v>
      </c>
      <c r="F24" s="117">
        <v>55223</v>
      </c>
      <c r="G24" s="129">
        <v>53045</v>
      </c>
      <c r="H24" s="117">
        <v>48666</v>
      </c>
      <c r="I24" s="117">
        <f>[1]Α!AG20</f>
        <v>0</v>
      </c>
      <c r="J24" s="117">
        <f>[1]Α!AH20</f>
        <v>0</v>
      </c>
      <c r="K24" s="117">
        <v>49315</v>
      </c>
      <c r="L24" s="117">
        <v>48584</v>
      </c>
      <c r="M24" s="117">
        <v>43321</v>
      </c>
      <c r="N24" s="117">
        <v>45644</v>
      </c>
      <c r="O24" s="99">
        <v>49001</v>
      </c>
      <c r="P24" s="99">
        <v>47959</v>
      </c>
      <c r="Q24" s="117">
        <f>[2]Α!AO22</f>
        <v>44241</v>
      </c>
      <c r="R24" s="91">
        <v>46610</v>
      </c>
      <c r="S24" s="117">
        <v>47681</v>
      </c>
      <c r="T24" s="117">
        <v>44700</v>
      </c>
      <c r="U24" s="117">
        <v>42481</v>
      </c>
      <c r="V24" s="117">
        <v>47716</v>
      </c>
      <c r="W24" s="117">
        <v>50983</v>
      </c>
      <c r="X24" s="117">
        <v>48505</v>
      </c>
      <c r="Y24" s="117">
        <v>48482</v>
      </c>
    </row>
    <row r="25" spans="1:25" s="117" customFormat="1" hidden="1">
      <c r="A25" s="120" t="s">
        <v>49</v>
      </c>
      <c r="B25" s="121">
        <v>28000</v>
      </c>
      <c r="C25" s="121">
        <v>26700</v>
      </c>
      <c r="D25" s="122">
        <v>28700</v>
      </c>
      <c r="E25" s="122">
        <v>23900</v>
      </c>
      <c r="G25" s="99"/>
      <c r="I25" s="117">
        <f>[1]Α!AG21</f>
        <v>0</v>
      </c>
      <c r="J25" s="117">
        <f>[1]Α!AH21</f>
        <v>0</v>
      </c>
      <c r="O25" s="99"/>
      <c r="P25" s="99"/>
      <c r="Q25" s="117">
        <f>[2]Α!AO23</f>
        <v>0</v>
      </c>
      <c r="R25" s="119">
        <v>46610</v>
      </c>
      <c r="T25" s="117">
        <v>44700</v>
      </c>
    </row>
    <row r="26" spans="1:25" s="127" customFormat="1" hidden="1">
      <c r="A26" s="120" t="s">
        <v>50</v>
      </c>
      <c r="B26" s="121">
        <v>18600</v>
      </c>
      <c r="C26" s="121">
        <v>20400</v>
      </c>
      <c r="D26" s="122">
        <v>23400</v>
      </c>
      <c r="E26" s="122">
        <v>27800</v>
      </c>
      <c r="G26" s="99"/>
      <c r="I26" s="127">
        <f>[1]Α!AG22</f>
        <v>0</v>
      </c>
      <c r="J26" s="127">
        <f>[1]Α!AH22</f>
        <v>0</v>
      </c>
      <c r="O26" s="99"/>
      <c r="P26" s="99"/>
      <c r="Q26" s="127">
        <f>[2]Α!AO24</f>
        <v>0</v>
      </c>
      <c r="R26" s="130"/>
    </row>
    <row r="27" spans="1:25" s="125" customFormat="1">
      <c r="A27" s="131" t="s">
        <v>24</v>
      </c>
      <c r="B27" s="121">
        <f t="shared" ref="B27:I27" si="33">(B24+B21)</f>
        <v>102900</v>
      </c>
      <c r="C27" s="121">
        <f t="shared" si="33"/>
        <v>93600</v>
      </c>
      <c r="D27" s="121">
        <f>(D24+D21)</f>
        <v>110500</v>
      </c>
      <c r="E27" s="121">
        <f t="shared" si="33"/>
        <v>106400</v>
      </c>
      <c r="F27" s="121">
        <f t="shared" si="33"/>
        <v>102212</v>
      </c>
      <c r="G27" s="121">
        <f t="shared" si="33"/>
        <v>95207</v>
      </c>
      <c r="H27" s="121">
        <f t="shared" si="33"/>
        <v>101887</v>
      </c>
      <c r="I27" s="121">
        <f t="shared" si="33"/>
        <v>0</v>
      </c>
      <c r="J27" s="121">
        <f t="shared" ref="J27:O27" si="34">(J21+J24)</f>
        <v>0</v>
      </c>
      <c r="K27" s="121">
        <f t="shared" si="34"/>
        <v>93242</v>
      </c>
      <c r="L27" s="121">
        <f t="shared" si="34"/>
        <v>101208</v>
      </c>
      <c r="M27" s="121">
        <f t="shared" si="34"/>
        <v>92820</v>
      </c>
      <c r="N27" s="121">
        <f t="shared" si="34"/>
        <v>89588</v>
      </c>
      <c r="O27" s="99">
        <f t="shared" si="34"/>
        <v>90509</v>
      </c>
      <c r="P27" s="99">
        <v>99893</v>
      </c>
      <c r="Q27" s="99">
        <f>[2]Α!AO25</f>
        <v>95352</v>
      </c>
      <c r="R27" s="96">
        <v>97774</v>
      </c>
      <c r="S27" s="99">
        <v>95319</v>
      </c>
      <c r="T27" s="97">
        <v>94518</v>
      </c>
      <c r="U27" s="97">
        <f>(U21+U24)</f>
        <v>89330</v>
      </c>
      <c r="V27" s="99">
        <f>(V21+V24)</f>
        <v>95189</v>
      </c>
      <c r="W27" s="99">
        <v>99009</v>
      </c>
      <c r="X27" s="99">
        <v>97966</v>
      </c>
      <c r="Y27" s="99">
        <v>99030</v>
      </c>
    </row>
    <row r="28" spans="1:25">
      <c r="B28" s="107"/>
      <c r="C28" s="107"/>
      <c r="D28" s="107"/>
      <c r="E28" s="107"/>
      <c r="F28" s="107"/>
    </row>
    <row r="29" spans="1:25" s="125" customFormat="1">
      <c r="A29" s="99" t="s">
        <v>25</v>
      </c>
      <c r="B29" s="132">
        <f t="shared" ref="B29:Y29" si="35">(B27/B2)*100</f>
        <v>24.856573464581196</v>
      </c>
      <c r="C29" s="132">
        <f t="shared" si="35"/>
        <v>22.851618290083717</v>
      </c>
      <c r="D29" s="132">
        <f t="shared" si="35"/>
        <v>26.196442499401396</v>
      </c>
      <c r="E29" s="132">
        <f t="shared" si="35"/>
        <v>24.889529321222302</v>
      </c>
      <c r="F29" s="132">
        <f t="shared" si="35"/>
        <v>23.761004447110075</v>
      </c>
      <c r="G29" s="132">
        <f t="shared" si="35"/>
        <v>22.46539592349113</v>
      </c>
      <c r="H29" s="132">
        <f t="shared" si="35"/>
        <v>23.920729874910784</v>
      </c>
      <c r="I29" s="132">
        <f t="shared" si="35"/>
        <v>0</v>
      </c>
      <c r="J29" s="132">
        <f t="shared" si="35"/>
        <v>0</v>
      </c>
      <c r="K29" s="132">
        <f t="shared" si="35"/>
        <v>21.555554528095133</v>
      </c>
      <c r="L29" s="132">
        <f t="shared" si="35"/>
        <v>23.309557314638027</v>
      </c>
      <c r="M29" s="132">
        <f t="shared" si="35"/>
        <v>20.978357169978484</v>
      </c>
      <c r="N29" s="132">
        <f t="shared" si="35"/>
        <v>20.325570315247354</v>
      </c>
      <c r="O29" s="133">
        <f t="shared" si="35"/>
        <v>20.186275143910485</v>
      </c>
      <c r="P29" s="133">
        <f t="shared" si="35"/>
        <v>22.329244194883806</v>
      </c>
      <c r="Q29" s="100">
        <f t="shared" si="35"/>
        <v>21.32171750826241</v>
      </c>
      <c r="R29" s="100">
        <f t="shared" si="35"/>
        <v>21.737989790655071</v>
      </c>
      <c r="S29" s="100">
        <f t="shared" si="35"/>
        <v>21.188544906093217</v>
      </c>
      <c r="T29" s="100">
        <f t="shared" si="35"/>
        <v>21.07584521457591</v>
      </c>
      <c r="U29" s="100">
        <f t="shared" si="35"/>
        <v>19.756543124687607</v>
      </c>
      <c r="V29" s="100">
        <f t="shared" si="35"/>
        <v>20.870158144796878</v>
      </c>
      <c r="W29" s="100">
        <f t="shared" si="35"/>
        <v>21.825552533077037</v>
      </c>
      <c r="X29" s="100">
        <f t="shared" si="35"/>
        <v>20.999089009163498</v>
      </c>
      <c r="Y29" s="100">
        <f t="shared" si="35"/>
        <v>20.966983828554735</v>
      </c>
    </row>
    <row r="30" spans="1:25" s="99" customFormat="1">
      <c r="A30" s="99" t="s">
        <v>27</v>
      </c>
      <c r="B30" s="132">
        <f t="shared" ref="B30:P30" si="36">(B21/B2)*100</f>
        <v>13.599855063711578</v>
      </c>
      <c r="C30" s="132">
        <f t="shared" si="36"/>
        <v>11.352566778727487</v>
      </c>
      <c r="D30" s="132">
        <f t="shared" si="36"/>
        <v>13.844997664842005</v>
      </c>
      <c r="E30" s="132">
        <f t="shared" si="36"/>
        <v>12.795650882244924</v>
      </c>
      <c r="F30" s="132">
        <f t="shared" si="36"/>
        <v>10.923432062431568</v>
      </c>
      <c r="G30" s="132">
        <f t="shared" si="36"/>
        <v>9.9487014917625078</v>
      </c>
      <c r="H30" s="132">
        <f t="shared" si="36"/>
        <v>12.495069681830135</v>
      </c>
      <c r="I30" s="132">
        <f t="shared" si="36"/>
        <v>0</v>
      </c>
      <c r="J30" s="132">
        <f t="shared" si="36"/>
        <v>0</v>
      </c>
      <c r="K30" s="132">
        <f t="shared" si="36"/>
        <v>10.154982129894629</v>
      </c>
      <c r="L30" s="132">
        <f t="shared" si="36"/>
        <v>12.120011699920081</v>
      </c>
      <c r="M30" s="132">
        <f t="shared" si="36"/>
        <v>11.187327101451896</v>
      </c>
      <c r="N30" s="132">
        <f t="shared" si="36"/>
        <v>9.9699386294283805</v>
      </c>
      <c r="O30" s="133">
        <f t="shared" si="36"/>
        <v>9.2575534883098527</v>
      </c>
      <c r="P30" s="133">
        <f t="shared" si="36"/>
        <v>11.608891193748267</v>
      </c>
      <c r="Q30" s="100">
        <f>[2]Α!AO28</f>
        <v>11.428961149895127</v>
      </c>
      <c r="R30" s="100">
        <v>11.375237891965922</v>
      </c>
      <c r="S30" s="100">
        <v>10.589493199010361</v>
      </c>
      <c r="T30" s="99">
        <v>11.1</v>
      </c>
      <c r="U30" s="100">
        <v>10.36129283385749</v>
      </c>
      <c r="V30" s="100">
        <v>10.40844023582496</v>
      </c>
      <c r="W30" s="100">
        <v>10.6</v>
      </c>
      <c r="X30" s="100">
        <v>10.6</v>
      </c>
      <c r="Y30" s="100">
        <v>10.7</v>
      </c>
    </row>
    <row r="31" spans="1:25" s="99" customFormat="1">
      <c r="A31" s="99" t="s">
        <v>60</v>
      </c>
      <c r="B31" s="132">
        <f t="shared" ref="B31:P31" si="37">(B24/B2)*100</f>
        <v>11.256718400869618</v>
      </c>
      <c r="C31" s="132">
        <f t="shared" si="37"/>
        <v>11.499051511356228</v>
      </c>
      <c r="D31" s="132">
        <f t="shared" si="37"/>
        <v>12.351444834559389</v>
      </c>
      <c r="E31" s="132">
        <f t="shared" si="37"/>
        <v>12.093878438977377</v>
      </c>
      <c r="F31" s="132">
        <f t="shared" si="37"/>
        <v>12.837572384678509</v>
      </c>
      <c r="G31" s="132">
        <f t="shared" si="37"/>
        <v>12.516694431728622</v>
      </c>
      <c r="H31" s="132">
        <f t="shared" si="37"/>
        <v>11.425660193080651</v>
      </c>
      <c r="I31" s="132">
        <f t="shared" si="37"/>
        <v>0</v>
      </c>
      <c r="J31" s="132">
        <f t="shared" si="37"/>
        <v>0</v>
      </c>
      <c r="K31" s="132">
        <f t="shared" si="37"/>
        <v>11.400572398200506</v>
      </c>
      <c r="L31" s="132">
        <f t="shared" si="37"/>
        <v>11.189545614717947</v>
      </c>
      <c r="M31" s="132">
        <f t="shared" si="37"/>
        <v>9.7910300685265881</v>
      </c>
      <c r="N31" s="132">
        <f t="shared" si="37"/>
        <v>10.355631685818974</v>
      </c>
      <c r="O31" s="133">
        <f t="shared" si="37"/>
        <v>10.928721655600633</v>
      </c>
      <c r="P31" s="133">
        <f t="shared" si="37"/>
        <v>10.720353001135541</v>
      </c>
      <c r="Q31" s="100">
        <f>[2]Α!AO29</f>
        <v>9.8927563583672846</v>
      </c>
      <c r="R31" s="100">
        <v>10.362751898689149</v>
      </c>
      <c r="S31" s="100">
        <v>10.599051707082854</v>
      </c>
      <c r="T31" s="100">
        <v>10</v>
      </c>
      <c r="U31" s="100">
        <v>9.3952502908301145</v>
      </c>
      <c r="V31" s="100">
        <v>10.461717908971917</v>
      </c>
      <c r="W31" s="100">
        <v>11.2</v>
      </c>
      <c r="X31" s="100">
        <v>10.4</v>
      </c>
      <c r="Y31" s="100">
        <v>10.3</v>
      </c>
    </row>
    <row r="32" spans="1:25" s="125" customFormat="1">
      <c r="A32" s="131"/>
      <c r="B32" s="135"/>
      <c r="C32" s="134"/>
      <c r="D32" s="127"/>
      <c r="O32" s="127"/>
    </row>
    <row r="33" spans="1:169" s="117" customFormat="1">
      <c r="A33" s="90" t="s">
        <v>55</v>
      </c>
      <c r="B33" s="114">
        <v>89585</v>
      </c>
      <c r="C33" s="136">
        <v>86643</v>
      </c>
      <c r="D33" s="91">
        <v>82546</v>
      </c>
      <c r="E33" s="91">
        <v>79713</v>
      </c>
      <c r="F33" s="91">
        <v>82047</v>
      </c>
      <c r="G33" s="137">
        <v>80243</v>
      </c>
      <c r="H33" s="117">
        <v>77941</v>
      </c>
      <c r="I33" s="117">
        <f>[1]Α!$AG$29</f>
        <v>0</v>
      </c>
      <c r="J33" s="117">
        <v>71735</v>
      </c>
      <c r="K33" s="138">
        <v>65953</v>
      </c>
      <c r="L33" s="117">
        <v>58738</v>
      </c>
      <c r="M33" s="117">
        <v>49888</v>
      </c>
      <c r="N33" s="117">
        <v>46440</v>
      </c>
      <c r="O33" s="117">
        <v>47799</v>
      </c>
      <c r="P33" s="91">
        <v>45865</v>
      </c>
      <c r="Q33" s="117">
        <f>[2]Α!AO31</f>
        <v>45697</v>
      </c>
      <c r="R33" s="91">
        <v>50252</v>
      </c>
      <c r="S33" s="91">
        <v>49300</v>
      </c>
      <c r="T33" s="117">
        <v>47427</v>
      </c>
      <c r="U33" s="117">
        <v>48767</v>
      </c>
      <c r="V33" s="91">
        <v>52667</v>
      </c>
      <c r="W33" s="117" t="s">
        <v>315</v>
      </c>
      <c r="X33" s="117" t="s">
        <v>315</v>
      </c>
      <c r="Y33" s="117" t="s">
        <v>315</v>
      </c>
    </row>
    <row r="34" spans="1:169" s="117" customFormat="1">
      <c r="A34" s="117" t="s">
        <v>51</v>
      </c>
      <c r="B34" s="119" t="e">
        <f>(B33/#REF!)*100-100</f>
        <v>#REF!</v>
      </c>
      <c r="C34" s="119">
        <f>(C33/B33)*100-100</f>
        <v>-3.2840319249874454</v>
      </c>
      <c r="D34" s="119">
        <f t="shared" ref="D34" si="38">(D33/C33)*100-100</f>
        <v>-4.7285989635631296</v>
      </c>
      <c r="E34" s="119">
        <f t="shared" ref="E34" si="39">(E33/D33)*100-100</f>
        <v>-3.432025779565322</v>
      </c>
      <c r="F34" s="119">
        <f t="shared" ref="F34" si="40">(F33/E33)*100-100</f>
        <v>2.92800421512176</v>
      </c>
      <c r="G34" s="119">
        <f>(G33/F33)*100-100</f>
        <v>-2.1987397467305243</v>
      </c>
      <c r="H34" s="119">
        <f t="shared" ref="H34:N34" si="41">(H33/G33)*100-100</f>
        <v>-2.8687860623356585</v>
      </c>
      <c r="I34" s="119">
        <f t="shared" si="41"/>
        <v>-100</v>
      </c>
      <c r="J34" s="119" t="e">
        <f t="shared" si="41"/>
        <v>#DIV/0!</v>
      </c>
      <c r="K34" s="119">
        <f t="shared" si="41"/>
        <v>-8.0602216491252534</v>
      </c>
      <c r="L34" s="119">
        <f t="shared" si="41"/>
        <v>-10.939608509089808</v>
      </c>
      <c r="M34" s="119">
        <f t="shared" si="41"/>
        <v>-15.066907283189749</v>
      </c>
      <c r="N34" s="119">
        <f t="shared" si="41"/>
        <v>-6.9114817190506699</v>
      </c>
      <c r="O34" s="119">
        <f t="shared" ref="O34" si="42">(O33/N33)*100-100</f>
        <v>2.9263565891472894</v>
      </c>
      <c r="P34" s="119">
        <f t="shared" ref="P34" si="43">(P33/O33)*100-100</f>
        <v>-4.0461097512500288</v>
      </c>
      <c r="Q34" s="119">
        <f t="shared" ref="Q34" si="44">(Q33/P33)*100-100</f>
        <v>-0.36629237981031793</v>
      </c>
      <c r="R34" s="119">
        <f t="shared" ref="R34" si="45">(R33/Q33)*100-100</f>
        <v>9.9678315863185816</v>
      </c>
      <c r="S34" s="119">
        <f t="shared" ref="S34" si="46">(S33/R33)*100-100</f>
        <v>-1.8944519621109634</v>
      </c>
      <c r="T34" s="119">
        <f t="shared" ref="T34" si="47">(T33/S33)*100-100</f>
        <v>-3.7991886409736253</v>
      </c>
      <c r="U34" s="119">
        <v>2.8253948172981609</v>
      </c>
      <c r="V34" s="119">
        <v>7.851248131386555</v>
      </c>
      <c r="W34" s="117" t="s">
        <v>315</v>
      </c>
      <c r="X34" s="117" t="s">
        <v>315</v>
      </c>
      <c r="Y34" s="117" t="s">
        <v>315</v>
      </c>
    </row>
    <row r="35" spans="1:169" s="117" customFormat="1">
      <c r="A35" s="117" t="s">
        <v>22</v>
      </c>
      <c r="B35" s="119">
        <f t="shared" ref="B35:V35" si="48">(B33/B2)*100</f>
        <v>21.64019566398937</v>
      </c>
      <c r="C35" s="119">
        <f t="shared" si="48"/>
        <v>21.153127815253455</v>
      </c>
      <c r="D35" s="119">
        <f t="shared" si="48"/>
        <v>19.569335226747398</v>
      </c>
      <c r="E35" s="119">
        <f t="shared" si="48"/>
        <v>18.646795590061966</v>
      </c>
      <c r="F35" s="119">
        <f t="shared" si="48"/>
        <v>19.073290140805778</v>
      </c>
      <c r="G35" s="119">
        <f t="shared" si="48"/>
        <v>18.934435126500141</v>
      </c>
      <c r="H35" s="119">
        <f t="shared" si="48"/>
        <v>18.298758498929416</v>
      </c>
      <c r="I35" s="119">
        <f t="shared" si="48"/>
        <v>0</v>
      </c>
      <c r="J35" s="119">
        <f t="shared" si="48"/>
        <v>16.749126178229286</v>
      </c>
      <c r="K35" s="119">
        <f t="shared" si="48"/>
        <v>15.246921857011417</v>
      </c>
      <c r="L35" s="119">
        <f t="shared" si="48"/>
        <v>13.528147750644301</v>
      </c>
      <c r="M35" s="119">
        <f t="shared" si="48"/>
        <v>11.275245448134957</v>
      </c>
      <c r="N35" s="119">
        <f t="shared" si="48"/>
        <v>10.536226787517158</v>
      </c>
      <c r="O35" s="119">
        <f t="shared" si="48"/>
        <v>10.660638893411454</v>
      </c>
      <c r="P35" s="119">
        <f t="shared" si="48"/>
        <v>10.25227778721578</v>
      </c>
      <c r="Q35" s="119">
        <f t="shared" si="48"/>
        <v>10.218333385509139</v>
      </c>
      <c r="R35" s="119">
        <f t="shared" si="48"/>
        <v>11.17247389858243</v>
      </c>
      <c r="S35" s="119">
        <f t="shared" si="48"/>
        <v>10.958940650556505</v>
      </c>
      <c r="T35" s="119">
        <f t="shared" si="48"/>
        <v>10.575383641123295</v>
      </c>
      <c r="U35" s="119">
        <f t="shared" si="48"/>
        <v>10.785484591532974</v>
      </c>
      <c r="V35" s="119">
        <f t="shared" si="48"/>
        <v>11.54722309313069</v>
      </c>
      <c r="W35" s="117" t="s">
        <v>315</v>
      </c>
      <c r="X35" s="117" t="s">
        <v>315</v>
      </c>
      <c r="Y35" s="117" t="s">
        <v>315</v>
      </c>
    </row>
    <row r="36" spans="1:169" s="117" customFormat="1">
      <c r="B36" s="139"/>
      <c r="C36" s="139"/>
      <c r="D36" s="139"/>
      <c r="E36" s="139"/>
      <c r="F36" s="139"/>
      <c r="G36" s="139"/>
      <c r="H36" s="139"/>
      <c r="I36" s="139"/>
    </row>
    <row r="37" spans="1:169" s="99" customFormat="1">
      <c r="A37" s="131" t="s">
        <v>18</v>
      </c>
      <c r="B37" s="140">
        <v>48100</v>
      </c>
      <c r="C37" s="141">
        <v>48070</v>
      </c>
      <c r="D37" s="122">
        <v>48070</v>
      </c>
      <c r="E37" s="122">
        <v>48013</v>
      </c>
      <c r="F37" s="122">
        <v>48019</v>
      </c>
      <c r="G37" s="91">
        <v>48135</v>
      </c>
      <c r="H37" s="91">
        <v>48053</v>
      </c>
      <c r="I37" s="122">
        <v>47967</v>
      </c>
      <c r="J37" s="122">
        <v>48482</v>
      </c>
      <c r="K37" s="122">
        <v>48774</v>
      </c>
      <c r="L37" s="122">
        <v>48778</v>
      </c>
      <c r="M37" s="122">
        <v>48869</v>
      </c>
      <c r="N37" s="122">
        <v>48962</v>
      </c>
      <c r="O37" s="122">
        <v>47400</v>
      </c>
      <c r="P37" s="99">
        <v>47352</v>
      </c>
      <c r="Q37" s="99">
        <v>47628</v>
      </c>
      <c r="R37" s="122">
        <v>47533</v>
      </c>
      <c r="S37" s="99">
        <v>47567</v>
      </c>
      <c r="T37" s="99">
        <v>47522</v>
      </c>
      <c r="U37" s="122">
        <v>47634</v>
      </c>
      <c r="V37" s="122">
        <v>47611</v>
      </c>
      <c r="W37" s="99">
        <v>47594</v>
      </c>
      <c r="X37" s="99">
        <v>47925</v>
      </c>
      <c r="Y37" s="99">
        <v>48120</v>
      </c>
    </row>
    <row r="38" spans="1:169" s="99" customFormat="1">
      <c r="A38" s="99" t="s">
        <v>56</v>
      </c>
      <c r="B38" s="100">
        <f t="shared" ref="B38:F38" si="49">(B37/B10)*100</f>
        <v>12.867224157210194</v>
      </c>
      <c r="C38" s="100">
        <f t="shared" si="49"/>
        <v>12.702279909945144</v>
      </c>
      <c r="D38" s="142">
        <f t="shared" si="49"/>
        <v>12.537427101916476</v>
      </c>
      <c r="E38" s="100">
        <f t="shared" si="49"/>
        <v>12.397810313218169</v>
      </c>
      <c r="F38" s="100">
        <f t="shared" si="49"/>
        <v>12.168785224830717</v>
      </c>
      <c r="G38" s="100">
        <f t="shared" ref="G38:T38" si="50">(G37/G10)*100</f>
        <v>12.104987853517953</v>
      </c>
      <c r="H38" s="100">
        <f t="shared" si="50"/>
        <v>11.910137980434389</v>
      </c>
      <c r="I38" s="100">
        <f t="shared" si="50"/>
        <v>11.691568966777975</v>
      </c>
      <c r="J38" s="100">
        <f t="shared" si="50"/>
        <v>11.673605208601705</v>
      </c>
      <c r="K38" s="100">
        <f t="shared" si="50"/>
        <v>11.592046659092961</v>
      </c>
      <c r="L38" s="100">
        <f t="shared" si="50"/>
        <v>11.439815379419684</v>
      </c>
      <c r="M38" s="100">
        <f t="shared" si="50"/>
        <v>11.330969864614513</v>
      </c>
      <c r="N38" s="100">
        <f t="shared" si="50"/>
        <v>11.244852635519512</v>
      </c>
      <c r="O38" s="100">
        <f t="shared" si="50"/>
        <v>10.799578953124358</v>
      </c>
      <c r="P38" s="100">
        <f t="shared" si="50"/>
        <v>10.660663026960094</v>
      </c>
      <c r="Q38" s="100">
        <f t="shared" si="50"/>
        <v>10.656988530334424</v>
      </c>
      <c r="R38" s="100">
        <f t="shared" si="50"/>
        <v>10.593327048608558</v>
      </c>
      <c r="S38" s="100">
        <f t="shared" si="50"/>
        <v>10.633822023705729</v>
      </c>
      <c r="T38" s="100">
        <f t="shared" si="50"/>
        <v>10.764686428276953</v>
      </c>
      <c r="U38" s="142">
        <v>10.863511655115319</v>
      </c>
      <c r="V38" s="142">
        <v>10.885400471896549</v>
      </c>
      <c r="W38" s="142">
        <v>10.7</v>
      </c>
      <c r="X38" s="142">
        <v>10.7</v>
      </c>
      <c r="Y38" s="142">
        <v>10.7</v>
      </c>
    </row>
    <row r="39" spans="1:169" s="109" customFormat="1">
      <c r="A39" s="131"/>
      <c r="B39" s="143"/>
      <c r="C39" s="143"/>
      <c r="D39" s="143"/>
    </row>
    <row r="40" spans="1:169" s="99" customFormat="1">
      <c r="A40" s="90" t="s">
        <v>21</v>
      </c>
      <c r="B40" s="106"/>
      <c r="C40" s="106"/>
      <c r="D40" s="106"/>
      <c r="O40" s="117"/>
      <c r="R40" s="100"/>
    </row>
    <row r="41" spans="1:169" s="99" customFormat="1">
      <c r="A41" s="99" t="s">
        <v>6</v>
      </c>
      <c r="B41" s="99">
        <v>289703</v>
      </c>
      <c r="C41" s="99">
        <v>285239</v>
      </c>
      <c r="D41" s="144">
        <v>297616</v>
      </c>
      <c r="E41" s="99">
        <v>298390</v>
      </c>
      <c r="F41" s="99">
        <v>303355</v>
      </c>
      <c r="G41" s="99">
        <v>291701</v>
      </c>
      <c r="H41" s="99">
        <v>302302</v>
      </c>
      <c r="I41" s="99">
        <f>[1]Α!$AG$37</f>
        <v>0</v>
      </c>
      <c r="J41" s="99">
        <v>313255</v>
      </c>
      <c r="K41" s="99">
        <v>313439</v>
      </c>
      <c r="L41" s="99">
        <v>326050</v>
      </c>
      <c r="M41" s="99">
        <v>332996</v>
      </c>
      <c r="N41" s="99">
        <v>325604</v>
      </c>
      <c r="O41" s="99">
        <v>332724</v>
      </c>
      <c r="P41" s="122">
        <v>332020</v>
      </c>
      <c r="Q41" s="99">
        <f>[2]Α!AO39</f>
        <v>327681</v>
      </c>
      <c r="R41" s="122">
        <v>328487</v>
      </c>
      <c r="S41" s="99">
        <v>323072</v>
      </c>
      <c r="T41" s="122">
        <v>321590</v>
      </c>
      <c r="U41" s="99">
        <v>318798</v>
      </c>
      <c r="V41" s="99">
        <v>328444</v>
      </c>
      <c r="W41" s="99">
        <v>323903</v>
      </c>
      <c r="X41" s="99">
        <v>330990</v>
      </c>
      <c r="Y41" s="100">
        <v>344461</v>
      </c>
    </row>
    <row r="42" spans="1:169" s="99" customFormat="1">
      <c r="A42" s="99" t="s">
        <v>43</v>
      </c>
      <c r="B42" s="100" t="e">
        <f>(B41/#REF!)*100-100</f>
        <v>#REF!</v>
      </c>
      <c r="C42" s="100">
        <f>(C41/B41)*100-100</f>
        <v>-1.5408884271132877</v>
      </c>
      <c r="D42" s="100">
        <f t="shared" ref="D42" si="51">(D41/C41)*100-100</f>
        <v>4.3391682063112</v>
      </c>
      <c r="E42" s="100">
        <f t="shared" ref="E42" si="52">(E41/D41)*100-100</f>
        <v>0.26006666308262538</v>
      </c>
      <c r="F42" s="100">
        <f t="shared" ref="F42:G42" si="53">(F41/E41)*100-100</f>
        <v>1.6639297563591242</v>
      </c>
      <c r="G42" s="100">
        <f t="shared" si="53"/>
        <v>-3.8417036145769856</v>
      </c>
      <c r="H42" s="100">
        <f t="shared" ref="H42:M42" si="54">(H41/G41)*100-100</f>
        <v>3.6342007740802984</v>
      </c>
      <c r="I42" s="100">
        <f t="shared" si="54"/>
        <v>-100</v>
      </c>
      <c r="J42" s="100" t="e">
        <f t="shared" si="54"/>
        <v>#DIV/0!</v>
      </c>
      <c r="K42" s="100">
        <f t="shared" si="54"/>
        <v>5.873808877751685E-2</v>
      </c>
      <c r="L42" s="100">
        <f t="shared" si="54"/>
        <v>4.0234303963450486</v>
      </c>
      <c r="M42" s="100">
        <f t="shared" si="54"/>
        <v>2.1303481061187028</v>
      </c>
      <c r="N42" s="100">
        <v>-2.2198464846424599</v>
      </c>
      <c r="O42" s="100">
        <f t="shared" ref="O42" si="55">(O41/N41)*100-100</f>
        <v>2.1867053230304236</v>
      </c>
      <c r="P42" s="100">
        <v>-0.21158678063500247</v>
      </c>
      <c r="Q42" s="100">
        <f>[2]Α!AO40</f>
        <v>-1.3068489850009115</v>
      </c>
      <c r="R42" s="100">
        <v>0.24597092904379281</v>
      </c>
      <c r="S42" s="100">
        <v>-1.6484670626234816</v>
      </c>
      <c r="T42" s="100">
        <v>-0.45872127575276522</v>
      </c>
      <c r="U42" s="100">
        <v>-0.86818619981964673</v>
      </c>
      <c r="V42" s="100">
        <f>(V41/U41)*100-100</f>
        <v>3.0257404375184223</v>
      </c>
      <c r="W42" s="100">
        <v>-1.3825796787275806</v>
      </c>
      <c r="X42" s="99">
        <v>2.2000000000000002</v>
      </c>
      <c r="Y42" s="100">
        <v>4.0699114776881373</v>
      </c>
    </row>
    <row r="43" spans="1:169" s="99" customFormat="1">
      <c r="A43" s="99" t="s">
        <v>7</v>
      </c>
      <c r="B43" s="99">
        <v>40534</v>
      </c>
      <c r="C43" s="99">
        <v>40944</v>
      </c>
      <c r="D43" s="144">
        <v>46818</v>
      </c>
      <c r="E43" s="99">
        <v>46427</v>
      </c>
      <c r="F43" s="99">
        <v>46337</v>
      </c>
      <c r="G43" s="99">
        <v>48043</v>
      </c>
      <c r="H43" s="99">
        <v>49404</v>
      </c>
      <c r="I43" s="99">
        <f>[1]Α!$AG$39</f>
        <v>0</v>
      </c>
      <c r="J43" s="99">
        <v>41573</v>
      </c>
      <c r="K43" s="99">
        <v>43767</v>
      </c>
      <c r="L43" s="99">
        <v>45990</v>
      </c>
      <c r="M43" s="99">
        <v>45209</v>
      </c>
      <c r="N43" s="99">
        <v>45383</v>
      </c>
      <c r="O43" s="99">
        <v>45378</v>
      </c>
      <c r="P43" s="122">
        <v>52705</v>
      </c>
      <c r="Q43" s="99">
        <f>[2]Α!AO41</f>
        <v>52755</v>
      </c>
      <c r="R43" s="145">
        <v>54149</v>
      </c>
      <c r="S43" s="99">
        <v>50871</v>
      </c>
      <c r="T43" s="122">
        <v>51892</v>
      </c>
      <c r="U43" s="99">
        <v>51167</v>
      </c>
      <c r="V43" s="99">
        <v>48246</v>
      </c>
      <c r="W43" s="99">
        <v>43253</v>
      </c>
      <c r="X43" s="99">
        <v>46092</v>
      </c>
      <c r="Y43" s="100">
        <v>49475</v>
      </c>
    </row>
    <row r="44" spans="1:169" s="148" customFormat="1">
      <c r="A44" s="99" t="s">
        <v>43</v>
      </c>
      <c r="B44" s="100" t="e">
        <f>(B43/#REF!)*100-100</f>
        <v>#REF!</v>
      </c>
      <c r="C44" s="100">
        <f>(C43/B43)*100-100</f>
        <v>1.0114965214387865</v>
      </c>
      <c r="D44" s="100">
        <f t="shared" ref="D44" si="56">(D43/C43)*100-100</f>
        <v>14.346424384525207</v>
      </c>
      <c r="E44" s="100">
        <f t="shared" ref="E44" si="57">(E43/D43)*100-100</f>
        <v>-0.83514887436454899</v>
      </c>
      <c r="F44" s="100">
        <f t="shared" ref="F44:G44" si="58">(F43/E43)*100-100</f>
        <v>-0.19385271501496959</v>
      </c>
      <c r="G44" s="100">
        <f t="shared" si="58"/>
        <v>3.6817230291128027</v>
      </c>
      <c r="H44" s="100">
        <f t="shared" ref="H44:M44" si="59">(H43/G43)*100-100</f>
        <v>2.8328788793372581</v>
      </c>
      <c r="I44" s="100">
        <f t="shared" si="59"/>
        <v>-100</v>
      </c>
      <c r="J44" s="100" t="e">
        <f t="shared" si="59"/>
        <v>#DIV/0!</v>
      </c>
      <c r="K44" s="100">
        <f t="shared" si="59"/>
        <v>5.2774637384841299</v>
      </c>
      <c r="L44" s="100">
        <f t="shared" si="59"/>
        <v>5.079169237096437</v>
      </c>
      <c r="M44" s="100">
        <f t="shared" si="59"/>
        <v>-1.6981952598390961</v>
      </c>
      <c r="N44" s="146">
        <v>0.38487911698999255</v>
      </c>
      <c r="O44" s="100">
        <f t="shared" ref="O44" si="60">(O43/N43)*100-100</f>
        <v>-1.1017341295200822E-2</v>
      </c>
      <c r="P44" s="146">
        <v>16.146590859006565</v>
      </c>
      <c r="Q44" s="146">
        <f>[2]Α!AO42</f>
        <v>9.4867659614834565E-2</v>
      </c>
      <c r="R44" s="146">
        <v>2.6424035636432421</v>
      </c>
      <c r="S44" s="146">
        <v>-6.0536667343810535</v>
      </c>
      <c r="T44" s="146">
        <v>2.0070374083466049</v>
      </c>
      <c r="U44" s="146">
        <v>-1.3971325059739428</v>
      </c>
      <c r="V44" s="146">
        <f>(V43/U43)*100-100</f>
        <v>-5.7087575976703704</v>
      </c>
      <c r="W44" s="146">
        <v>-10.349044480371433</v>
      </c>
      <c r="X44" s="147">
        <v>6.6</v>
      </c>
      <c r="Y44" s="146">
        <v>7.339668489108746</v>
      </c>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row>
    <row r="45" spans="1:169">
      <c r="A45" s="99" t="s">
        <v>8</v>
      </c>
      <c r="B45" s="99">
        <v>31196</v>
      </c>
      <c r="C45" s="99">
        <v>25834</v>
      </c>
      <c r="D45" s="144">
        <v>26310</v>
      </c>
      <c r="E45" s="117">
        <v>27100</v>
      </c>
      <c r="F45" s="117">
        <v>24959</v>
      </c>
      <c r="G45" s="147">
        <v>26630</v>
      </c>
      <c r="H45" s="147">
        <v>28136</v>
      </c>
      <c r="I45" s="147">
        <f>[1]Α!$AG$41</f>
        <v>0</v>
      </c>
      <c r="J45" s="147">
        <v>29323</v>
      </c>
      <c r="K45" s="99">
        <v>28892</v>
      </c>
      <c r="L45" s="147">
        <v>30262</v>
      </c>
      <c r="M45" s="99">
        <v>29524</v>
      </c>
      <c r="N45" s="147">
        <v>29891</v>
      </c>
      <c r="O45" s="99">
        <v>31016</v>
      </c>
      <c r="P45" s="145">
        <v>33650</v>
      </c>
      <c r="Q45" s="147">
        <f>[2]Α!AO43</f>
        <v>36681</v>
      </c>
      <c r="R45" s="96">
        <v>38667</v>
      </c>
      <c r="S45" s="147">
        <v>43114</v>
      </c>
      <c r="T45" s="145">
        <v>44533</v>
      </c>
      <c r="U45" s="147">
        <v>44955</v>
      </c>
      <c r="V45" s="147">
        <v>42734</v>
      </c>
      <c r="W45" s="147">
        <v>47512</v>
      </c>
      <c r="X45" s="147">
        <v>50218</v>
      </c>
      <c r="Y45" s="146">
        <v>47023</v>
      </c>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row>
    <row r="46" spans="1:169">
      <c r="A46" s="99" t="s">
        <v>43</v>
      </c>
      <c r="B46" s="100" t="e">
        <f>(B45/#REF!)*100-100</f>
        <v>#REF!</v>
      </c>
      <c r="C46" s="100">
        <f>(C45/B45)*100-100</f>
        <v>-17.188101038594695</v>
      </c>
      <c r="D46" s="100">
        <f t="shared" ref="D46" si="61">(D45/C45)*100-100</f>
        <v>1.8425330959201034</v>
      </c>
      <c r="E46" s="100">
        <f t="shared" ref="E46" si="62">(E45/D45)*100-100</f>
        <v>3.0026605853287691</v>
      </c>
      <c r="F46" s="100">
        <f t="shared" ref="F46:G46" si="63">(F45/E45)*100-100</f>
        <v>-7.9003690036900309</v>
      </c>
      <c r="G46" s="100">
        <f t="shared" si="63"/>
        <v>6.6949797668175819</v>
      </c>
      <c r="H46" s="100">
        <f>(H45/G45)*100-100</f>
        <v>5.6552760045061916</v>
      </c>
      <c r="I46" s="100">
        <f>(I45/H45)*100-100</f>
        <v>-100</v>
      </c>
      <c r="J46" s="100" t="e">
        <f>(J45/I45)*100-100</f>
        <v>#DIV/0!</v>
      </c>
      <c r="K46" s="100">
        <f>(K45/J45)*100-100</f>
        <v>-1.4698359649422059</v>
      </c>
      <c r="L46" s="100">
        <f>(L45/K45)*100-100</f>
        <v>4.7417970372421365</v>
      </c>
      <c r="M46" s="100">
        <f t="shared" ref="M46" si="64">(M45/L45)*100-100</f>
        <v>-2.4387020025114055</v>
      </c>
      <c r="N46" s="108">
        <v>1.2430564964097073</v>
      </c>
      <c r="O46" s="100">
        <f t="shared" ref="O46" si="65">(O45/N45)*100-100</f>
        <v>3.7636746846877003</v>
      </c>
      <c r="P46" s="108">
        <v>8.4923910239876221</v>
      </c>
      <c r="Q46" s="108">
        <f>[2]Α!AO44</f>
        <v>9.0074294205052041</v>
      </c>
      <c r="R46" s="108">
        <v>5.414247157929168</v>
      </c>
      <c r="S46" s="108">
        <v>11.500762924457547</v>
      </c>
      <c r="T46" s="108">
        <v>3.2912742960523218</v>
      </c>
      <c r="U46" s="108">
        <v>0.94761188332248025</v>
      </c>
      <c r="V46" s="108">
        <f>(V45/U45)*100-100</f>
        <v>-4.9404960516071554</v>
      </c>
      <c r="W46" s="108">
        <f t="shared" ref="W46:X46" si="66">(W45/V45)*100-100</f>
        <v>11.180792811344588</v>
      </c>
      <c r="X46" s="108">
        <f t="shared" si="66"/>
        <v>5.6954032665431811</v>
      </c>
      <c r="Y46" s="108">
        <v>-6.3622605440280466</v>
      </c>
    </row>
    <row r="47" spans="1:169" s="152" customFormat="1">
      <c r="A47" s="151" t="s">
        <v>3</v>
      </c>
      <c r="C47" s="151" t="s">
        <v>38</v>
      </c>
      <c r="D47" s="151" t="s">
        <v>39</v>
      </c>
      <c r="E47" s="151" t="s">
        <v>40</v>
      </c>
      <c r="F47" s="151" t="s">
        <v>41</v>
      </c>
      <c r="G47" s="151" t="s">
        <v>61</v>
      </c>
      <c r="H47" s="151" t="s">
        <v>62</v>
      </c>
      <c r="I47" s="151" t="s">
        <v>63</v>
      </c>
      <c r="J47" s="151" t="s">
        <v>64</v>
      </c>
      <c r="K47" s="151" t="s">
        <v>133</v>
      </c>
      <c r="L47" s="151" t="s">
        <v>144</v>
      </c>
      <c r="M47" s="151" t="s">
        <v>145</v>
      </c>
      <c r="N47" s="151" t="s">
        <v>146</v>
      </c>
      <c r="O47" s="151" t="s">
        <v>261</v>
      </c>
      <c r="P47" s="151" t="s">
        <v>263</v>
      </c>
      <c r="Q47" s="151" t="s">
        <v>267</v>
      </c>
      <c r="R47" s="151" t="s">
        <v>268</v>
      </c>
      <c r="S47" s="151" t="s">
        <v>270</v>
      </c>
      <c r="T47" s="151" t="s">
        <v>272</v>
      </c>
      <c r="U47" s="151" t="s">
        <v>275</v>
      </c>
      <c r="V47" s="151" t="s">
        <v>277</v>
      </c>
      <c r="W47" s="151" t="s">
        <v>300</v>
      </c>
      <c r="X47" s="151" t="s">
        <v>301</v>
      </c>
      <c r="Y47" s="151" t="s">
        <v>302</v>
      </c>
      <c r="Z47" s="151" t="s">
        <v>303</v>
      </c>
    </row>
    <row r="48" spans="1:169">
      <c r="A48" s="97" t="s">
        <v>4</v>
      </c>
      <c r="C48" s="108">
        <v>0.99</v>
      </c>
      <c r="D48" s="108">
        <v>1.5494077529394956</v>
      </c>
      <c r="E48" s="108">
        <v>0.6</v>
      </c>
      <c r="F48" s="108">
        <v>1.0323991692411174</v>
      </c>
      <c r="G48" s="108">
        <v>1.2</v>
      </c>
      <c r="H48" s="108">
        <v>0.8</v>
      </c>
      <c r="I48" s="108">
        <v>1.3</v>
      </c>
      <c r="J48" s="108">
        <v>1</v>
      </c>
      <c r="K48" s="108">
        <v>1.2</v>
      </c>
      <c r="L48" s="108">
        <v>1.4</v>
      </c>
      <c r="M48" s="108">
        <v>2.2000000000000002</v>
      </c>
      <c r="N48" s="108">
        <v>1</v>
      </c>
      <c r="O48" s="108">
        <v>2</v>
      </c>
      <c r="P48" s="108">
        <v>1.7</v>
      </c>
      <c r="Q48" s="108">
        <v>2</v>
      </c>
      <c r="R48" s="108">
        <v>1.3</v>
      </c>
      <c r="S48" s="108">
        <v>2</v>
      </c>
      <c r="T48" s="108">
        <v>1.2</v>
      </c>
      <c r="U48" s="97">
        <v>1.7</v>
      </c>
      <c r="V48" s="97">
        <v>1.3</v>
      </c>
      <c r="W48" s="108">
        <v>2</v>
      </c>
      <c r="X48" s="97">
        <v>2.6</v>
      </c>
    </row>
    <row r="49" spans="1:25">
      <c r="A49" s="97" t="s">
        <v>265</v>
      </c>
      <c r="C49" s="97">
        <v>14.1</v>
      </c>
      <c r="D49" s="97">
        <v>12.9</v>
      </c>
      <c r="E49" s="97">
        <v>13</v>
      </c>
      <c r="F49" s="97">
        <v>12.9</v>
      </c>
      <c r="G49" s="97">
        <v>12.5</v>
      </c>
      <c r="H49" s="97">
        <v>10.6</v>
      </c>
      <c r="I49" s="97">
        <v>10.5</v>
      </c>
      <c r="J49" s="97">
        <v>10.1</v>
      </c>
      <c r="K49" s="97">
        <v>10.7</v>
      </c>
      <c r="L49" s="97">
        <v>7.3</v>
      </c>
      <c r="M49" s="97">
        <v>7.8</v>
      </c>
      <c r="N49" s="97">
        <v>7.6</v>
      </c>
      <c r="O49" s="97">
        <v>8.8000000000000007</v>
      </c>
      <c r="P49" s="97">
        <v>6.5</v>
      </c>
      <c r="Q49" s="97">
        <v>6.7</v>
      </c>
      <c r="R49" s="97">
        <v>6.3</v>
      </c>
      <c r="S49" s="97">
        <v>7.3</v>
      </c>
      <c r="T49" s="97">
        <v>6.8</v>
      </c>
      <c r="U49" s="97">
        <v>8.1999999999999993</v>
      </c>
      <c r="V49" s="108">
        <v>8</v>
      </c>
      <c r="W49" s="97">
        <v>8.6</v>
      </c>
      <c r="X49" s="97">
        <v>8.4</v>
      </c>
      <c r="Y49" s="97">
        <v>6.6</v>
      </c>
    </row>
    <row r="50" spans="1:25">
      <c r="A50" s="97" t="s">
        <v>26</v>
      </c>
      <c r="C50" s="97" t="s">
        <v>53</v>
      </c>
      <c r="D50" s="97" t="s">
        <v>279</v>
      </c>
      <c r="E50" s="97" t="s">
        <v>52</v>
      </c>
      <c r="F50" s="97" t="s">
        <v>57</v>
      </c>
      <c r="G50" s="97" t="s">
        <v>278</v>
      </c>
      <c r="H50" s="97" t="s">
        <v>135</v>
      </c>
      <c r="I50" s="97" t="s">
        <v>134</v>
      </c>
      <c r="J50" s="97" t="s">
        <v>143</v>
      </c>
      <c r="K50" s="97" t="s">
        <v>218</v>
      </c>
      <c r="L50" s="97" t="s">
        <v>219</v>
      </c>
      <c r="M50" s="97" t="s">
        <v>220</v>
      </c>
      <c r="N50" s="97" t="s">
        <v>221</v>
      </c>
      <c r="O50" s="97" t="s">
        <v>262</v>
      </c>
      <c r="P50" s="97" t="s">
        <v>264</v>
      </c>
      <c r="Q50" s="97" t="s">
        <v>269</v>
      </c>
      <c r="R50" s="97" t="s">
        <v>280</v>
      </c>
      <c r="S50" s="97" t="s">
        <v>273</v>
      </c>
      <c r="T50" s="97" t="s">
        <v>274</v>
      </c>
      <c r="U50" s="97" t="s">
        <v>276</v>
      </c>
      <c r="V50" s="97" t="s">
        <v>299</v>
      </c>
      <c r="W50" s="97" t="s">
        <v>304</v>
      </c>
      <c r="X50" s="97" t="s">
        <v>316</v>
      </c>
      <c r="Y50" s="97" t="s">
        <v>317</v>
      </c>
    </row>
    <row r="52" spans="1:25">
      <c r="A52" s="97" t="s">
        <v>281</v>
      </c>
      <c r="H52" s="147"/>
      <c r="I52" s="184"/>
      <c r="J52" s="185"/>
      <c r="K52" s="147"/>
    </row>
    <row r="53" spans="1:25">
      <c r="A53" s="97" t="s">
        <v>9</v>
      </c>
      <c r="C53" s="97">
        <v>57582</v>
      </c>
      <c r="D53" s="97">
        <v>51070</v>
      </c>
      <c r="E53" s="97">
        <v>55573</v>
      </c>
      <c r="F53" s="97">
        <v>55516</v>
      </c>
      <c r="G53" s="97">
        <v>54935.25</v>
      </c>
      <c r="H53" s="97">
        <v>54666</v>
      </c>
      <c r="I53" s="100">
        <v>44965</v>
      </c>
      <c r="J53" s="99">
        <v>42526</v>
      </c>
      <c r="K53" s="97">
        <v>43113</v>
      </c>
      <c r="L53" s="97">
        <v>40333</v>
      </c>
      <c r="M53" s="97">
        <v>31888</v>
      </c>
      <c r="N53" s="97">
        <v>34728</v>
      </c>
      <c r="O53" s="97">
        <v>33383</v>
      </c>
      <c r="P53" s="97">
        <v>33000</v>
      </c>
      <c r="Q53" s="97">
        <v>32333</v>
      </c>
      <c r="R53" s="97">
        <v>29963</v>
      </c>
      <c r="S53" s="97">
        <v>28481</v>
      </c>
      <c r="T53" s="97">
        <v>28333</v>
      </c>
      <c r="U53" s="97">
        <v>44333</v>
      </c>
      <c r="V53" s="97">
        <v>36677</v>
      </c>
      <c r="W53" s="97">
        <v>38970</v>
      </c>
      <c r="X53" s="97">
        <f>SUM(X58+X60+X62)</f>
        <v>39224</v>
      </c>
      <c r="Y53" s="97">
        <v>31355</v>
      </c>
    </row>
    <row r="54" spans="1:25">
      <c r="A54" s="97" t="s">
        <v>108</v>
      </c>
      <c r="C54" s="97">
        <v>14.1</v>
      </c>
      <c r="D54" s="97">
        <v>12.1</v>
      </c>
      <c r="E54" s="97">
        <v>13.5</v>
      </c>
      <c r="F54" s="97">
        <v>12.9</v>
      </c>
      <c r="G54" s="97">
        <v>13.1</v>
      </c>
      <c r="H54" s="97">
        <v>12.6</v>
      </c>
      <c r="I54" s="97">
        <v>11</v>
      </c>
      <c r="J54" s="97">
        <v>10.5</v>
      </c>
      <c r="K54" s="97">
        <v>10.1</v>
      </c>
      <c r="L54" s="97">
        <v>10.7</v>
      </c>
      <c r="M54" s="97">
        <v>7.3</v>
      </c>
      <c r="N54" s="97">
        <v>7.8</v>
      </c>
      <c r="O54" s="97">
        <v>8.8000000000000007</v>
      </c>
      <c r="P54" s="97">
        <v>6.5</v>
      </c>
      <c r="Q54" s="97">
        <v>6.7</v>
      </c>
      <c r="R54" s="97">
        <v>6.3</v>
      </c>
      <c r="S54" s="97">
        <v>5.8</v>
      </c>
      <c r="T54" s="97">
        <v>9.6</v>
      </c>
      <c r="U54" s="97">
        <v>8.5</v>
      </c>
      <c r="V54" s="97">
        <v>8</v>
      </c>
      <c r="W54" s="97">
        <v>8.6</v>
      </c>
      <c r="X54" s="97">
        <v>8.4</v>
      </c>
      <c r="Y54" s="97">
        <v>6.6</v>
      </c>
    </row>
    <row r="55" spans="1:25">
      <c r="A55" s="97" t="s">
        <v>19</v>
      </c>
      <c r="C55" s="97">
        <v>29.3</v>
      </c>
      <c r="D55" s="97">
        <v>28</v>
      </c>
      <c r="E55" s="97">
        <v>29.9</v>
      </c>
      <c r="F55" s="97">
        <v>29.8</v>
      </c>
      <c r="G55" s="97">
        <v>29.8</v>
      </c>
      <c r="H55" s="97">
        <v>26.7</v>
      </c>
      <c r="I55" s="97">
        <v>25.3</v>
      </c>
      <c r="J55" s="97">
        <v>23.9</v>
      </c>
      <c r="K55" s="97">
        <v>22.9</v>
      </c>
      <c r="L55" s="97">
        <v>25.3</v>
      </c>
      <c r="M55" s="97">
        <v>17.899999999999999</v>
      </c>
      <c r="N55" s="97">
        <v>17</v>
      </c>
      <c r="O55" s="97">
        <v>19.8</v>
      </c>
      <c r="P55" s="97">
        <v>14.9</v>
      </c>
      <c r="Q55" s="97">
        <v>15.6</v>
      </c>
      <c r="R55" s="97">
        <v>16</v>
      </c>
      <c r="S55" s="97">
        <v>14.5</v>
      </c>
      <c r="T55" s="97">
        <v>17.8</v>
      </c>
      <c r="U55" s="97">
        <v>20.399999999999999</v>
      </c>
      <c r="V55" s="97">
        <v>19.899999999999999</v>
      </c>
      <c r="W55" s="97">
        <v>19.5</v>
      </c>
      <c r="X55" s="98">
        <v>17.100000000000001</v>
      </c>
      <c r="Y55" s="97">
        <v>14.5</v>
      </c>
    </row>
    <row r="57" spans="1:25">
      <c r="A57" s="150" t="s">
        <v>271</v>
      </c>
    </row>
    <row r="58" spans="1:25">
      <c r="A58" s="97" t="s">
        <v>6</v>
      </c>
      <c r="C58" s="97">
        <v>45013</v>
      </c>
      <c r="D58" s="97">
        <v>41947</v>
      </c>
      <c r="E58" s="97">
        <v>46506</v>
      </c>
      <c r="F58" s="97">
        <v>44793</v>
      </c>
      <c r="G58" s="97">
        <v>44564.75</v>
      </c>
      <c r="H58" s="97">
        <v>45288</v>
      </c>
      <c r="I58" s="97">
        <v>37555</v>
      </c>
      <c r="J58" s="97">
        <v>35071</v>
      </c>
      <c r="K58" s="97">
        <v>34952</v>
      </c>
      <c r="L58" s="97">
        <v>36508</v>
      </c>
      <c r="M58" s="97">
        <v>26093</v>
      </c>
      <c r="N58" s="97">
        <v>28396</v>
      </c>
      <c r="O58" s="97">
        <v>29797</v>
      </c>
      <c r="P58" s="97">
        <v>32245</v>
      </c>
      <c r="Q58" s="97">
        <v>23339</v>
      </c>
      <c r="R58" s="97">
        <v>25698</v>
      </c>
      <c r="S58" s="97">
        <v>23224</v>
      </c>
      <c r="T58" s="97">
        <v>24841</v>
      </c>
      <c r="U58" s="97">
        <v>22209</v>
      </c>
      <c r="V58" s="97">
        <v>25050</v>
      </c>
      <c r="W58" s="97">
        <v>26569</v>
      </c>
      <c r="X58" s="97">
        <v>26954</v>
      </c>
      <c r="Y58" s="97">
        <v>23517</v>
      </c>
    </row>
    <row r="59" spans="1:25">
      <c r="A59" s="97" t="s">
        <v>54</v>
      </c>
      <c r="C59" s="97">
        <v>2.6</v>
      </c>
      <c r="D59" s="97">
        <v>-6.8</v>
      </c>
      <c r="E59" s="97">
        <v>10.9</v>
      </c>
      <c r="F59" s="97">
        <v>-3.7</v>
      </c>
      <c r="G59" s="97">
        <v>-0.51</v>
      </c>
      <c r="H59" s="97">
        <v>0.6</v>
      </c>
      <c r="I59" s="97">
        <v>-17.100000000000001</v>
      </c>
      <c r="J59" s="97">
        <v>-6.6</v>
      </c>
      <c r="K59" s="97">
        <v>-0.3</v>
      </c>
      <c r="L59" s="97">
        <v>1.4</v>
      </c>
      <c r="M59" s="97">
        <v>-28.5</v>
      </c>
      <c r="N59" s="97">
        <v>8.8000000000000007</v>
      </c>
      <c r="O59" s="97">
        <v>4.7</v>
      </c>
      <c r="P59" s="97">
        <v>8.1999999999999993</v>
      </c>
      <c r="Q59" s="97">
        <v>-28</v>
      </c>
      <c r="R59" s="97">
        <v>10.1</v>
      </c>
      <c r="S59" s="97">
        <v>-9.6</v>
      </c>
      <c r="T59" s="97">
        <v>6.9</v>
      </c>
      <c r="U59" s="97">
        <v>-10.6</v>
      </c>
      <c r="V59" s="97">
        <v>-13.4</v>
      </c>
      <c r="W59" s="97">
        <v>6.1</v>
      </c>
      <c r="X59" s="97">
        <v>2.2000000000000002</v>
      </c>
      <c r="Y59" s="97">
        <v>-12.8</v>
      </c>
    </row>
    <row r="60" spans="1:25">
      <c r="A60" s="97" t="s">
        <v>7</v>
      </c>
      <c r="C60" s="97">
        <v>8822</v>
      </c>
      <c r="D60" s="97">
        <v>6181</v>
      </c>
      <c r="E60" s="97">
        <v>6213</v>
      </c>
      <c r="F60" s="97">
        <v>7883</v>
      </c>
      <c r="G60" s="97">
        <v>7274.75</v>
      </c>
      <c r="H60" s="97">
        <v>8447</v>
      </c>
      <c r="I60" s="97">
        <v>4934</v>
      </c>
      <c r="J60" s="97">
        <v>4274</v>
      </c>
      <c r="K60" s="97">
        <v>4834</v>
      </c>
      <c r="L60" s="97">
        <v>5714</v>
      </c>
      <c r="M60" s="97">
        <v>4186</v>
      </c>
      <c r="N60" s="97">
        <v>3628</v>
      </c>
      <c r="O60" s="97">
        <v>4559</v>
      </c>
      <c r="P60" s="97">
        <v>4798</v>
      </c>
      <c r="Q60" s="97">
        <v>3247</v>
      </c>
      <c r="R60" s="97">
        <v>2507</v>
      </c>
      <c r="S60" s="97">
        <v>3393</v>
      </c>
      <c r="T60" s="97">
        <v>5629</v>
      </c>
      <c r="U60" s="97">
        <v>4922</v>
      </c>
      <c r="V60" s="97">
        <v>4909</v>
      </c>
      <c r="W60" s="97">
        <v>5413</v>
      </c>
      <c r="X60" s="97">
        <v>5246</v>
      </c>
      <c r="Y60" s="97">
        <v>3660</v>
      </c>
    </row>
    <row r="61" spans="1:25">
      <c r="A61" s="97" t="s">
        <v>54</v>
      </c>
      <c r="C61" s="108">
        <v>30.793180133432173</v>
      </c>
      <c r="D61" s="108">
        <v>-29.936522330537301</v>
      </c>
      <c r="E61" s="153">
        <v>0.51771558000324092</v>
      </c>
      <c r="F61" s="108">
        <v>26.879124416545963</v>
      </c>
      <c r="G61" s="108">
        <v>-7.7159710770011429</v>
      </c>
      <c r="H61" s="97">
        <v>-4.3</v>
      </c>
      <c r="I61" s="97">
        <v>-41.6</v>
      </c>
      <c r="J61" s="97">
        <v>-13.4</v>
      </c>
      <c r="K61" s="97">
        <v>13.1</v>
      </c>
      <c r="L61" s="97">
        <v>18.2</v>
      </c>
      <c r="M61" s="97">
        <v>-26.7</v>
      </c>
      <c r="N61" s="97">
        <v>-13.3</v>
      </c>
      <c r="O61" s="97">
        <v>25.6</v>
      </c>
      <c r="P61" s="97">
        <v>5.2</v>
      </c>
      <c r="Q61" s="97">
        <v>-32.299999999999997</v>
      </c>
      <c r="R61" s="97">
        <v>-22.7</v>
      </c>
      <c r="S61" s="97">
        <v>35.299999999999997</v>
      </c>
      <c r="T61" s="97">
        <v>65.900000000000006</v>
      </c>
      <c r="U61" s="97">
        <v>-12.6</v>
      </c>
      <c r="V61" s="97">
        <v>10.6</v>
      </c>
      <c r="W61" s="97">
        <v>10.3</v>
      </c>
      <c r="X61" s="97">
        <v>6.1</v>
      </c>
      <c r="Y61" s="97">
        <v>-30.2</v>
      </c>
    </row>
    <row r="62" spans="1:25">
      <c r="A62" s="97" t="s">
        <v>8</v>
      </c>
      <c r="C62" s="97">
        <v>3748</v>
      </c>
      <c r="D62" s="97">
        <v>2942</v>
      </c>
      <c r="E62" s="97">
        <v>2854</v>
      </c>
      <c r="F62" s="97">
        <v>2841</v>
      </c>
      <c r="G62" s="97">
        <v>3096.25</v>
      </c>
      <c r="H62" s="97">
        <v>3685</v>
      </c>
      <c r="I62" s="97">
        <v>3016</v>
      </c>
      <c r="J62" s="97">
        <v>3180</v>
      </c>
      <c r="K62" s="97">
        <v>3327</v>
      </c>
      <c r="L62" s="97">
        <v>2246</v>
      </c>
      <c r="M62" s="97">
        <v>1609</v>
      </c>
      <c r="N62" s="97">
        <v>2704</v>
      </c>
      <c r="O62" s="97">
        <v>2261</v>
      </c>
      <c r="P62" s="97">
        <v>2209</v>
      </c>
      <c r="Q62" s="97">
        <v>2403</v>
      </c>
      <c r="R62" s="97">
        <v>1883</v>
      </c>
      <c r="S62" s="97">
        <v>1883</v>
      </c>
      <c r="T62" s="97">
        <v>2333</v>
      </c>
      <c r="U62" s="97">
        <v>3320</v>
      </c>
      <c r="V62" s="97">
        <v>6722</v>
      </c>
      <c r="W62" s="97">
        <v>6988</v>
      </c>
      <c r="X62" s="97">
        <v>7024</v>
      </c>
      <c r="Y62" s="97">
        <v>4178</v>
      </c>
    </row>
    <row r="63" spans="1:25">
      <c r="A63" s="97" t="s">
        <v>54</v>
      </c>
      <c r="C63" s="108">
        <v>95.005202913631649</v>
      </c>
      <c r="D63" s="108">
        <v>-21.504802561366063</v>
      </c>
      <c r="E63" s="108">
        <v>-2.991162474507135</v>
      </c>
      <c r="F63" s="108">
        <v>-0.45550105115627559</v>
      </c>
      <c r="G63" s="108">
        <v>8.9845124956001428</v>
      </c>
      <c r="H63" s="97">
        <v>-1.7</v>
      </c>
      <c r="I63" s="97">
        <v>-18.2</v>
      </c>
      <c r="J63" s="97">
        <v>5.4</v>
      </c>
      <c r="K63" s="108">
        <v>4.6226415094339615</v>
      </c>
      <c r="L63" s="97">
        <v>-32.4</v>
      </c>
      <c r="M63" s="97">
        <v>-28.3</v>
      </c>
      <c r="N63" s="97">
        <v>68</v>
      </c>
      <c r="O63" s="97">
        <v>-16.399999999999999</v>
      </c>
      <c r="P63" s="97">
        <v>-2.2999999999999998</v>
      </c>
      <c r="Q63" s="97">
        <v>8.8000000000000007</v>
      </c>
      <c r="R63" s="97">
        <v>-21.6</v>
      </c>
      <c r="S63" s="108">
        <v>-1</v>
      </c>
      <c r="T63" s="97">
        <v>25.1</v>
      </c>
      <c r="U63" s="97">
        <v>42.3</v>
      </c>
      <c r="V63" s="97">
        <v>74.8</v>
      </c>
      <c r="W63" s="97">
        <v>4</v>
      </c>
      <c r="X63" s="97">
        <v>5.7</v>
      </c>
      <c r="Y63" s="97">
        <v>-4.0999999999999996</v>
      </c>
    </row>
    <row r="64" spans="1:25">
      <c r="A64" s="150" t="s">
        <v>10</v>
      </c>
    </row>
    <row r="65" spans="1:25">
      <c r="A65" s="97" t="s">
        <v>11</v>
      </c>
      <c r="C65" s="97">
        <v>23609</v>
      </c>
      <c r="D65" s="97">
        <v>17780</v>
      </c>
      <c r="E65" s="97">
        <v>22728</v>
      </c>
      <c r="F65" s="97">
        <v>22001</v>
      </c>
      <c r="G65" s="97">
        <v>21529.5</v>
      </c>
      <c r="H65" s="97">
        <v>27988</v>
      </c>
      <c r="I65" s="97">
        <v>16071</v>
      </c>
      <c r="J65" s="97">
        <v>17501</v>
      </c>
      <c r="K65" s="97">
        <v>23039</v>
      </c>
      <c r="L65" s="97">
        <v>26288</v>
      </c>
      <c r="M65" s="97">
        <v>14273</v>
      </c>
      <c r="N65" s="97">
        <v>18927</v>
      </c>
      <c r="O65" s="97">
        <v>17920</v>
      </c>
      <c r="P65" s="97">
        <v>24898</v>
      </c>
      <c r="Q65" s="97">
        <v>14729</v>
      </c>
      <c r="R65" s="97">
        <v>17382</v>
      </c>
      <c r="S65" s="97">
        <v>14354</v>
      </c>
      <c r="T65" s="97">
        <v>9771</v>
      </c>
      <c r="U65" s="97">
        <v>17548</v>
      </c>
      <c r="V65" s="97">
        <v>16531</v>
      </c>
      <c r="W65" s="97">
        <v>16501</v>
      </c>
      <c r="X65" s="97">
        <v>15903</v>
      </c>
      <c r="Y65" s="108">
        <v>13424</v>
      </c>
    </row>
    <row r="66" spans="1:25">
      <c r="A66" s="97" t="s">
        <v>13</v>
      </c>
      <c r="C66" s="97">
        <v>10263</v>
      </c>
      <c r="D66" s="97">
        <v>9528</v>
      </c>
      <c r="E66" s="97">
        <v>8022</v>
      </c>
      <c r="F66" s="97">
        <v>8864</v>
      </c>
      <c r="G66" s="97">
        <v>9169.25</v>
      </c>
      <c r="H66" s="97">
        <v>7020</v>
      </c>
      <c r="I66" s="97">
        <v>8105</v>
      </c>
      <c r="J66" s="97">
        <v>6599</v>
      </c>
      <c r="K66" s="97">
        <v>5544</v>
      </c>
      <c r="L66" s="97">
        <v>6327</v>
      </c>
      <c r="M66" s="97">
        <v>6860</v>
      </c>
      <c r="N66" s="97">
        <v>4665</v>
      </c>
      <c r="O66" s="97">
        <v>4752</v>
      </c>
      <c r="P66" s="97">
        <v>4596</v>
      </c>
      <c r="Q66" s="97">
        <v>5080</v>
      </c>
      <c r="R66" s="97">
        <v>3414</v>
      </c>
      <c r="S66" s="97">
        <v>5461</v>
      </c>
      <c r="T66" s="97">
        <v>2307</v>
      </c>
      <c r="U66" s="97">
        <v>4643</v>
      </c>
      <c r="V66" s="97">
        <v>9239</v>
      </c>
      <c r="W66" s="97">
        <v>9866</v>
      </c>
      <c r="X66" s="97">
        <v>9395</v>
      </c>
      <c r="Y66" s="108">
        <v>7612</v>
      </c>
    </row>
    <row r="67" spans="1:25">
      <c r="A67" s="97" t="s">
        <v>12</v>
      </c>
      <c r="C67" s="97">
        <v>23711</v>
      </c>
      <c r="D67" s="97">
        <v>23761</v>
      </c>
      <c r="E67" s="97">
        <v>24823</v>
      </c>
      <c r="F67" s="97">
        <v>24652</v>
      </c>
      <c r="G67" s="97">
        <v>24236.75</v>
      </c>
      <c r="H67" s="97">
        <v>22411</v>
      </c>
      <c r="I67" s="97">
        <v>20789</v>
      </c>
      <c r="J67" s="97">
        <v>18425</v>
      </c>
      <c r="K67" s="97">
        <v>14530</v>
      </c>
      <c r="L67" s="97">
        <v>13852</v>
      </c>
      <c r="M67" s="97">
        <v>10756</v>
      </c>
      <c r="N67" s="97">
        <v>11135</v>
      </c>
      <c r="O67" s="97">
        <v>10711</v>
      </c>
      <c r="P67" s="97">
        <v>9760</v>
      </c>
      <c r="Q67" s="97">
        <v>9181</v>
      </c>
      <c r="R67" s="97">
        <v>9292</v>
      </c>
      <c r="S67" s="97">
        <v>8666</v>
      </c>
      <c r="T67" s="97">
        <v>3862</v>
      </c>
      <c r="U67" s="97">
        <v>8260</v>
      </c>
      <c r="V67" s="97">
        <v>10908</v>
      </c>
      <c r="W67" s="97">
        <v>12602</v>
      </c>
      <c r="X67" s="97">
        <v>13924</v>
      </c>
      <c r="Y67" s="108">
        <v>10319</v>
      </c>
    </row>
    <row r="68" spans="1:25">
      <c r="A68" s="97" t="s">
        <v>20</v>
      </c>
      <c r="C68" s="108">
        <f t="shared" ref="C68:V68" si="67">(C67/C2)*100</f>
        <v>5.7888324922668266</v>
      </c>
      <c r="D68" s="108">
        <f t="shared" si="67"/>
        <v>5.6330648889436787</v>
      </c>
      <c r="E68" s="108">
        <f t="shared" si="67"/>
        <v>5.8066991197434321</v>
      </c>
      <c r="F68" s="108">
        <f t="shared" si="67"/>
        <v>5.73079757396546</v>
      </c>
      <c r="G68" s="108">
        <f t="shared" si="67"/>
        <v>5.7189931900876365</v>
      </c>
      <c r="H68" s="108">
        <f t="shared" si="67"/>
        <v>5.2615885954697417</v>
      </c>
      <c r="I68" s="108">
        <f t="shared" si="67"/>
        <v>4.844475308066591</v>
      </c>
      <c r="J68" s="108">
        <f t="shared" si="67"/>
        <v>4.3019815966247243</v>
      </c>
      <c r="K68" s="108">
        <f t="shared" si="67"/>
        <v>3.3590249811589445</v>
      </c>
      <c r="L68" s="108">
        <f t="shared" si="67"/>
        <v>3.1903010426287048</v>
      </c>
      <c r="M68" s="108">
        <f t="shared" si="67"/>
        <v>2.4309761874627083</v>
      </c>
      <c r="N68" s="108">
        <f t="shared" si="67"/>
        <v>2.5262895193583881</v>
      </c>
      <c r="O68" s="108">
        <f t="shared" si="67"/>
        <v>2.3888805871949219</v>
      </c>
      <c r="P68" s="108">
        <f t="shared" si="67"/>
        <v>2.1816686188428216</v>
      </c>
      <c r="Q68" s="108">
        <f t="shared" si="67"/>
        <v>2.0529688778773094</v>
      </c>
      <c r="R68" s="108">
        <f t="shared" si="67"/>
        <v>2.0658805115344254</v>
      </c>
      <c r="S68" s="108">
        <f t="shared" si="67"/>
        <v>1.9263728129355513</v>
      </c>
      <c r="T68" s="108">
        <f t="shared" si="67"/>
        <v>0.86115781352432519</v>
      </c>
      <c r="U68" s="108">
        <f t="shared" si="67"/>
        <v>1.8268112191863835</v>
      </c>
      <c r="V68" s="108">
        <f t="shared" si="67"/>
        <v>2.3915755501522686</v>
      </c>
      <c r="W68" s="97">
        <v>2.8</v>
      </c>
      <c r="X68" s="108">
        <v>3</v>
      </c>
      <c r="Y68" s="108">
        <v>2.1847753824786054</v>
      </c>
    </row>
    <row r="70" spans="1:25">
      <c r="A70" s="150" t="s">
        <v>282</v>
      </c>
      <c r="C70" s="97">
        <v>269567</v>
      </c>
      <c r="D70" s="97">
        <v>259650</v>
      </c>
      <c r="E70" s="97">
        <v>254753</v>
      </c>
      <c r="F70" s="97">
        <v>253888</v>
      </c>
      <c r="G70" s="97">
        <v>265247</v>
      </c>
      <c r="H70" s="97">
        <v>266908</v>
      </c>
      <c r="I70" s="97">
        <v>263006</v>
      </c>
      <c r="J70" s="97">
        <v>267039</v>
      </c>
      <c r="K70" s="97">
        <v>265602</v>
      </c>
      <c r="L70" s="97">
        <v>266608</v>
      </c>
      <c r="M70" s="97">
        <v>258388</v>
      </c>
      <c r="N70" s="97">
        <v>263664</v>
      </c>
      <c r="O70" s="97">
        <v>261611</v>
      </c>
      <c r="P70" s="97">
        <v>265133</v>
      </c>
      <c r="Q70" s="97">
        <v>263152</v>
      </c>
      <c r="R70" s="97">
        <v>264774</v>
      </c>
      <c r="S70" s="97">
        <v>269845</v>
      </c>
      <c r="T70" s="97">
        <v>272337</v>
      </c>
      <c r="U70" s="97">
        <v>266533</v>
      </c>
      <c r="V70" s="97">
        <v>266216</v>
      </c>
      <c r="W70" s="96">
        <v>275933</v>
      </c>
      <c r="X70" s="97">
        <v>263559</v>
      </c>
      <c r="Y70" s="108">
        <v>258846</v>
      </c>
    </row>
    <row r="71" spans="1:25">
      <c r="A71" s="97" t="s">
        <v>5</v>
      </c>
      <c r="C71" s="97">
        <v>2.5</v>
      </c>
      <c r="D71" s="108">
        <f>(D70/C70)*100-100</f>
        <v>-3.6788627688107169</v>
      </c>
      <c r="E71" s="108">
        <f t="shared" ref="E71:Q71" si="68">(E70/D70)*100-100</f>
        <v>-1.8860003851338405</v>
      </c>
      <c r="F71" s="108">
        <f t="shared" si="68"/>
        <v>-0.3395445784740474</v>
      </c>
      <c r="G71" s="108">
        <f t="shared" si="68"/>
        <v>4.4740200403327464</v>
      </c>
      <c r="H71" s="108">
        <f t="shared" si="68"/>
        <v>0.62620877898713445</v>
      </c>
      <c r="I71" s="108">
        <f t="shared" si="68"/>
        <v>-1.461926956104719</v>
      </c>
      <c r="J71" s="108">
        <f t="shared" si="68"/>
        <v>1.5334250929636539</v>
      </c>
      <c r="K71" s="108">
        <f t="shared" si="68"/>
        <v>-0.5381236448608604</v>
      </c>
      <c r="L71" s="108">
        <f t="shared" si="68"/>
        <v>0.37876220811590144</v>
      </c>
      <c r="M71" s="108">
        <f t="shared" si="68"/>
        <v>-3.0831782992258354</v>
      </c>
      <c r="N71" s="108">
        <f t="shared" si="68"/>
        <v>2.0418904902704327</v>
      </c>
      <c r="O71" s="108">
        <f t="shared" si="68"/>
        <v>-0.77864251471569901</v>
      </c>
      <c r="P71" s="108">
        <f t="shared" si="68"/>
        <v>1.3462736658626824</v>
      </c>
      <c r="Q71" s="108">
        <f t="shared" si="68"/>
        <v>-0.7471721739655095</v>
      </c>
      <c r="R71" s="108">
        <f>(R70/Q70)*100-100</f>
        <v>0.61637380677326803</v>
      </c>
      <c r="S71" s="108">
        <f t="shared" ref="S71" si="69">(S70/R70)*100-100</f>
        <v>1.9152182616117841</v>
      </c>
      <c r="T71" s="108">
        <f t="shared" ref="T71" si="70">(T70/S70)*100-100</f>
        <v>0.92349311641868326</v>
      </c>
      <c r="U71" s="108">
        <f t="shared" ref="U71:X71" si="71">(U70/T70)*100-100</f>
        <v>-2.1311830562868721</v>
      </c>
      <c r="V71" s="108">
        <f t="shared" si="71"/>
        <v>-0.11893461597625787</v>
      </c>
      <c r="W71" s="108">
        <f t="shared" si="71"/>
        <v>3.6500435736394508</v>
      </c>
      <c r="X71" s="108">
        <f t="shared" si="71"/>
        <v>-4.4844219430079022</v>
      </c>
      <c r="Y71" s="108">
        <v>-1.7882144036060197</v>
      </c>
    </row>
    <row r="73" spans="1:25">
      <c r="A73" s="178" t="s">
        <v>305</v>
      </c>
    </row>
    <row r="74" spans="1:25">
      <c r="A74" s="179" t="s">
        <v>306</v>
      </c>
      <c r="B74" s="97">
        <v>15.5</v>
      </c>
      <c r="W74" s="180">
        <v>15.5</v>
      </c>
      <c r="X74" s="179">
        <v>14.3</v>
      </c>
      <c r="Y74" s="179">
        <v>16.899999999999999</v>
      </c>
    </row>
    <row r="75" spans="1:25">
      <c r="A75" s="179" t="s">
        <v>307</v>
      </c>
      <c r="B75" s="97">
        <v>25712</v>
      </c>
      <c r="W75" s="180">
        <v>25712</v>
      </c>
      <c r="X75" s="179">
        <v>23762</v>
      </c>
      <c r="Y75" s="179">
        <v>27956</v>
      </c>
    </row>
    <row r="76" spans="1:25">
      <c r="A76" s="179"/>
      <c r="W76" s="180"/>
      <c r="X76" s="179"/>
      <c r="Y76" s="179"/>
    </row>
    <row r="77" spans="1:25">
      <c r="A77" s="178" t="s">
        <v>308</v>
      </c>
      <c r="W77" s="180"/>
      <c r="X77" s="179"/>
      <c r="Y77" s="179"/>
    </row>
    <row r="78" spans="1:25">
      <c r="A78" s="179" t="s">
        <v>309</v>
      </c>
      <c r="B78" s="97">
        <v>3.5</v>
      </c>
      <c r="W78" s="180">
        <v>3.5</v>
      </c>
      <c r="X78" s="179">
        <v>3.4</v>
      </c>
      <c r="Y78" s="179">
        <v>3</v>
      </c>
    </row>
    <row r="79" spans="1:25">
      <c r="A79" s="179" t="s">
        <v>310</v>
      </c>
      <c r="B79" s="97">
        <v>23607</v>
      </c>
      <c r="W79" s="180">
        <v>23607</v>
      </c>
      <c r="X79" s="179">
        <v>22899</v>
      </c>
      <c r="Y79" s="179">
        <v>20465</v>
      </c>
    </row>
    <row r="80" spans="1:25">
      <c r="A80" s="179"/>
      <c r="W80" s="180"/>
      <c r="X80" s="179"/>
      <c r="Y80" s="179"/>
    </row>
    <row r="81" spans="1:25">
      <c r="A81" s="179" t="s">
        <v>311</v>
      </c>
      <c r="B81" s="97">
        <v>0.5</v>
      </c>
      <c r="W81" s="180">
        <v>0.5</v>
      </c>
      <c r="X81" s="179">
        <v>0.4</v>
      </c>
      <c r="Y81" s="179">
        <v>0.6</v>
      </c>
    </row>
    <row r="82" spans="1:25">
      <c r="A82" s="179" t="s">
        <v>312</v>
      </c>
      <c r="B82" s="97">
        <v>3124</v>
      </c>
      <c r="W82" s="180">
        <v>3124</v>
      </c>
      <c r="X82" s="179">
        <v>2576</v>
      </c>
      <c r="Y82" s="179">
        <v>4090</v>
      </c>
    </row>
    <row r="83" spans="1:25">
      <c r="A83" s="179"/>
      <c r="W83" s="180"/>
      <c r="X83" s="179"/>
      <c r="Y83" s="179"/>
    </row>
    <row r="84" spans="1:25">
      <c r="A84" s="179" t="s">
        <v>313</v>
      </c>
      <c r="B84" s="97">
        <v>2.5</v>
      </c>
      <c r="W84" s="180">
        <v>2.5</v>
      </c>
      <c r="X84" s="179">
        <v>1.7</v>
      </c>
      <c r="Y84" s="179">
        <v>1.4</v>
      </c>
    </row>
    <row r="85" spans="1:25">
      <c r="A85" s="179" t="s">
        <v>314</v>
      </c>
      <c r="B85" s="97">
        <v>16443</v>
      </c>
      <c r="W85" s="180">
        <v>16443</v>
      </c>
      <c r="X85" s="179">
        <v>11651</v>
      </c>
      <c r="Y85" s="179">
        <v>9600</v>
      </c>
    </row>
    <row r="86" spans="1:25">
      <c r="A86" s="107"/>
      <c r="W86" s="107"/>
    </row>
  </sheetData>
  <mergeCells count="16">
    <mergeCell ref="K14:N14"/>
    <mergeCell ref="O14:R14"/>
    <mergeCell ref="S14:V14"/>
    <mergeCell ref="K6:N6"/>
    <mergeCell ref="K8:N8"/>
    <mergeCell ref="O6:R6"/>
    <mergeCell ref="O8:R8"/>
    <mergeCell ref="S6:V6"/>
    <mergeCell ref="S8:V8"/>
    <mergeCell ref="I52:J52"/>
    <mergeCell ref="C6:F6"/>
    <mergeCell ref="C8:F8"/>
    <mergeCell ref="G6:J6"/>
    <mergeCell ref="G8:J8"/>
    <mergeCell ref="C14:F14"/>
    <mergeCell ref="G14:J14"/>
  </mergeCells>
  <phoneticPr fontId="43" type="noConversion"/>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A82" sqref="A82"/>
    </sheetView>
  </sheetViews>
  <sheetFormatPr defaultRowHeight="15"/>
  <cols>
    <col min="1" max="1" width="51.7109375" customWidth="1"/>
    <col min="8" max="8" width="10.7109375" customWidth="1"/>
  </cols>
  <sheetData>
    <row r="1" spans="1:9">
      <c r="A1" s="10"/>
      <c r="B1" s="11">
        <v>2013</v>
      </c>
      <c r="C1" s="11">
        <v>2014</v>
      </c>
      <c r="D1" s="11">
        <v>2015</v>
      </c>
      <c r="E1" s="11">
        <v>2016</v>
      </c>
      <c r="F1" s="11">
        <v>2017</v>
      </c>
      <c r="G1" s="69">
        <v>2018</v>
      </c>
      <c r="H1" s="69">
        <v>2019</v>
      </c>
      <c r="I1" s="69">
        <v>2020</v>
      </c>
    </row>
    <row r="2" spans="1:9">
      <c r="A2" s="12" t="s">
        <v>138</v>
      </c>
      <c r="B2" s="13">
        <v>-5.8</v>
      </c>
      <c r="C2" s="13">
        <v>-1.9</v>
      </c>
      <c r="D2" s="13">
        <v>1.5</v>
      </c>
      <c r="E2" s="13">
        <v>3.2</v>
      </c>
      <c r="F2" s="13">
        <v>3.5</v>
      </c>
      <c r="G2" s="71">
        <v>4</v>
      </c>
      <c r="H2" s="14">
        <v>3.2</v>
      </c>
      <c r="I2" s="170">
        <v>-0.4</v>
      </c>
    </row>
    <row r="3" spans="1:9">
      <c r="A3" s="12" t="s">
        <v>139</v>
      </c>
      <c r="B3" s="14">
        <v>-7.2</v>
      </c>
      <c r="C3" s="13">
        <v>-2.5</v>
      </c>
      <c r="D3" s="13">
        <v>1.4</v>
      </c>
      <c r="E3" s="13">
        <v>3.1</v>
      </c>
      <c r="F3" s="13">
        <v>3.4</v>
      </c>
      <c r="G3" s="14">
        <v>3.7</v>
      </c>
      <c r="H3" s="14">
        <v>2.9</v>
      </c>
      <c r="I3" s="14">
        <v>-6.1</v>
      </c>
    </row>
    <row r="4" spans="1:9">
      <c r="B4" s="10"/>
      <c r="C4" s="10"/>
      <c r="D4" s="10"/>
      <c r="E4" s="10"/>
      <c r="F4" s="10"/>
      <c r="G4" s="14"/>
      <c r="H4" s="14"/>
      <c r="I4" s="10"/>
    </row>
    <row r="5" spans="1:9">
      <c r="A5" s="12" t="s">
        <v>140</v>
      </c>
      <c r="B5" s="11">
        <v>2013</v>
      </c>
      <c r="C5" s="11">
        <v>2014</v>
      </c>
      <c r="D5" s="11">
        <v>2015</v>
      </c>
      <c r="E5" s="11">
        <v>2016</v>
      </c>
      <c r="F5" s="11">
        <v>2017</v>
      </c>
      <c r="G5" s="70">
        <v>2018</v>
      </c>
      <c r="H5" s="70">
        <v>2019</v>
      </c>
      <c r="I5" s="70">
        <v>2020</v>
      </c>
    </row>
    <row r="6" spans="1:9">
      <c r="A6" s="15" t="s">
        <v>6</v>
      </c>
      <c r="B6" s="10">
        <v>-0.7</v>
      </c>
      <c r="C6" s="10">
        <v>1</v>
      </c>
      <c r="D6" s="10">
        <v>-0.9</v>
      </c>
      <c r="E6" s="10">
        <v>1.2</v>
      </c>
      <c r="F6" s="10">
        <v>0.9</v>
      </c>
      <c r="G6" s="71">
        <v>1</v>
      </c>
      <c r="H6" s="14">
        <v>1.8</v>
      </c>
      <c r="I6" s="14">
        <v>-2.2000000000000002</v>
      </c>
    </row>
    <row r="7" spans="1:9">
      <c r="A7" s="15" t="s">
        <v>7</v>
      </c>
      <c r="B7" s="10">
        <v>-6.5</v>
      </c>
      <c r="C7" s="10">
        <v>-2.1</v>
      </c>
      <c r="D7" s="10">
        <v>3.1</v>
      </c>
      <c r="E7" s="10">
        <v>3.6</v>
      </c>
      <c r="F7" s="10">
        <v>-2.5</v>
      </c>
      <c r="G7" s="71">
        <v>2.8</v>
      </c>
      <c r="H7" s="14">
        <v>13.6</v>
      </c>
      <c r="I7" s="14">
        <v>-1.4</v>
      </c>
    </row>
    <row r="8" spans="1:9">
      <c r="A8" s="15" t="s">
        <v>8</v>
      </c>
      <c r="B8" s="10">
        <v>1.3</v>
      </c>
      <c r="C8" s="10">
        <v>-4.3</v>
      </c>
      <c r="D8" s="10">
        <v>1.2</v>
      </c>
      <c r="E8" s="10">
        <v>-5.0999999999999996</v>
      </c>
      <c r="F8" s="10">
        <v>4.2</v>
      </c>
      <c r="G8" s="71">
        <v>0.5</v>
      </c>
      <c r="H8" s="14">
        <v>18.100000000000001</v>
      </c>
      <c r="I8" s="14">
        <v>25.2</v>
      </c>
    </row>
    <row r="9" spans="1:9">
      <c r="A9" s="15"/>
      <c r="B9" s="11">
        <v>2013</v>
      </c>
      <c r="C9" s="11">
        <v>2014</v>
      </c>
      <c r="D9" s="11">
        <v>2015</v>
      </c>
      <c r="E9" s="11">
        <v>2016</v>
      </c>
      <c r="F9" s="11">
        <v>2017</v>
      </c>
      <c r="G9" s="70">
        <v>2018</v>
      </c>
      <c r="H9" s="70">
        <v>2019</v>
      </c>
      <c r="I9" s="70">
        <v>2020</v>
      </c>
    </row>
    <row r="10" spans="1:9">
      <c r="A10" s="12" t="s">
        <v>131</v>
      </c>
      <c r="B10" s="10">
        <v>0.4</v>
      </c>
      <c r="C10" s="10">
        <v>0.8</v>
      </c>
      <c r="D10" s="10">
        <v>0.9</v>
      </c>
      <c r="E10" s="10">
        <v>1.2</v>
      </c>
      <c r="F10" s="10">
        <v>1.1000000000000001</v>
      </c>
      <c r="G10" s="14">
        <v>1.5</v>
      </c>
      <c r="H10" s="14">
        <v>1.9</v>
      </c>
      <c r="I10" s="14">
        <v>1.6</v>
      </c>
    </row>
    <row r="11" spans="1:9">
      <c r="A11" s="12" t="s">
        <v>141</v>
      </c>
      <c r="B11" s="10">
        <v>15.9</v>
      </c>
      <c r="C11" s="10">
        <v>16.2</v>
      </c>
      <c r="D11" s="10">
        <v>14.9</v>
      </c>
      <c r="E11" s="10">
        <v>13</v>
      </c>
      <c r="F11" s="10">
        <v>11</v>
      </c>
      <c r="G11" s="14">
        <v>8.4</v>
      </c>
      <c r="H11" s="14">
        <v>7.1</v>
      </c>
      <c r="I11" s="14">
        <v>7.6</v>
      </c>
    </row>
    <row r="12" spans="1:9">
      <c r="A12" s="12" t="s">
        <v>142</v>
      </c>
      <c r="B12" s="16">
        <v>6</v>
      </c>
      <c r="C12" s="10">
        <v>7.6</v>
      </c>
      <c r="D12" s="10">
        <v>6.8</v>
      </c>
      <c r="E12" s="10">
        <v>5.7</v>
      </c>
      <c r="F12" s="10">
        <v>4.5</v>
      </c>
      <c r="G12" s="14">
        <v>2.7</v>
      </c>
      <c r="H12" s="14">
        <v>2.1</v>
      </c>
      <c r="I12" s="14">
        <v>2.4</v>
      </c>
    </row>
    <row r="13" spans="1:9">
      <c r="G13" s="9"/>
      <c r="H13" s="9"/>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topLeftCell="G73" zoomScaleNormal="100" workbookViewId="0">
      <selection activeCell="H101" sqref="H101"/>
    </sheetView>
  </sheetViews>
  <sheetFormatPr defaultColWidth="9.140625" defaultRowHeight="15"/>
  <cols>
    <col min="1" max="1" width="14.140625" style="155" customWidth="1"/>
    <col min="2" max="3" width="0" style="155" hidden="1" customWidth="1"/>
    <col min="4" max="4" width="10.42578125" style="155" customWidth="1"/>
    <col min="5" max="5" width="13.5703125" style="155" customWidth="1"/>
    <col min="6" max="16" width="10.7109375" style="155" bestFit="1" customWidth="1"/>
    <col min="17" max="17" width="12.140625" style="155" customWidth="1"/>
    <col min="18" max="21" width="10.7109375" style="155" bestFit="1" customWidth="1"/>
    <col min="22" max="22" width="11.7109375" style="155" bestFit="1" customWidth="1"/>
    <col min="23" max="24" width="10.7109375" style="155" bestFit="1" customWidth="1"/>
    <col min="25" max="27" width="11.42578125" style="155" bestFit="1" customWidth="1"/>
    <col min="28" max="29" width="9.140625" style="154"/>
    <col min="30" max="16384" width="9.140625" style="155"/>
  </cols>
  <sheetData>
    <row r="1" spans="1:32">
      <c r="A1" s="154" t="s">
        <v>291</v>
      </c>
      <c r="B1" s="155" t="s">
        <v>293</v>
      </c>
      <c r="C1" s="155" t="s">
        <v>294</v>
      </c>
      <c r="D1" s="155" t="s">
        <v>292</v>
      </c>
      <c r="E1" s="155" t="s">
        <v>283</v>
      </c>
      <c r="F1" s="155" t="s">
        <v>284</v>
      </c>
      <c r="G1" s="155" t="s">
        <v>285</v>
      </c>
      <c r="H1" s="155" t="s">
        <v>286</v>
      </c>
      <c r="I1" s="155" t="s">
        <v>287</v>
      </c>
      <c r="J1" s="155" t="s">
        <v>288</v>
      </c>
      <c r="K1" s="155" t="s">
        <v>289</v>
      </c>
      <c r="L1" s="155" t="s">
        <v>290</v>
      </c>
      <c r="M1" s="155" t="s">
        <v>61</v>
      </c>
      <c r="N1" s="155" t="s">
        <v>62</v>
      </c>
      <c r="O1" s="155" t="s">
        <v>63</v>
      </c>
      <c r="P1" s="155" t="s">
        <v>64</v>
      </c>
      <c r="Q1" s="155" t="s">
        <v>133</v>
      </c>
      <c r="R1" s="155" t="s">
        <v>144</v>
      </c>
      <c r="S1" s="155" t="s">
        <v>145</v>
      </c>
      <c r="T1" s="155" t="s">
        <v>146</v>
      </c>
      <c r="U1" s="155" t="s">
        <v>261</v>
      </c>
      <c r="V1" s="155" t="s">
        <v>263</v>
      </c>
      <c r="W1" s="155" t="s">
        <v>267</v>
      </c>
      <c r="X1" s="155" t="s">
        <v>268</v>
      </c>
      <c r="Y1" s="155" t="s">
        <v>270</v>
      </c>
      <c r="Z1" s="155" t="s">
        <v>272</v>
      </c>
      <c r="AA1" s="155" t="s">
        <v>275</v>
      </c>
      <c r="AB1" s="154" t="s">
        <v>277</v>
      </c>
      <c r="AC1" s="154" t="s">
        <v>300</v>
      </c>
      <c r="AD1" s="154" t="s">
        <v>301</v>
      </c>
      <c r="AE1" s="154" t="s">
        <v>302</v>
      </c>
      <c r="AF1" s="154" t="s">
        <v>303</v>
      </c>
    </row>
    <row r="2" spans="1:32">
      <c r="A2" s="156">
        <v>-0.61608389693597587</v>
      </c>
      <c r="B2" s="156">
        <v>0.1790830945558497</v>
      </c>
      <c r="C2" s="156">
        <v>-0.18481339897140003</v>
      </c>
      <c r="D2" s="156">
        <v>0.21656591483944965</v>
      </c>
      <c r="E2" s="156">
        <v>0.50560314964094744</v>
      </c>
      <c r="F2" s="156">
        <v>0.45792380519908704</v>
      </c>
      <c r="G2" s="156">
        <v>0.81309889798686186</v>
      </c>
      <c r="H2" s="156">
        <v>0.98454174916197701</v>
      </c>
      <c r="I2" s="157">
        <v>1.2822707479645175</v>
      </c>
      <c r="J2" s="156">
        <v>1.2596986230464182</v>
      </c>
      <c r="K2" s="156">
        <v>1.0116526528823897</v>
      </c>
      <c r="L2" s="156">
        <v>1.8871724429962322</v>
      </c>
      <c r="M2" s="156">
        <v>0.76987795483112187</v>
      </c>
      <c r="N2" s="156">
        <v>1.4628589247722923</v>
      </c>
      <c r="O2" s="156">
        <v>1.6871435546754077</v>
      </c>
      <c r="P2" s="156">
        <v>1.2291905330635844</v>
      </c>
      <c r="Q2" s="159">
        <v>1.3100962406666694</v>
      </c>
      <c r="R2" s="156">
        <v>1.3390247032707858</v>
      </c>
      <c r="S2" s="159">
        <v>1.1489535352777303</v>
      </c>
      <c r="T2" s="159">
        <v>0.95759900020171429</v>
      </c>
      <c r="U2" s="159">
        <v>0.80130082197065189</v>
      </c>
      <c r="V2" s="159">
        <v>1.200484841856797</v>
      </c>
      <c r="W2" s="159">
        <v>0.61754938931728454</v>
      </c>
      <c r="X2" s="159">
        <v>0.40029714623264212</v>
      </c>
      <c r="Y2" s="159">
        <v>-0.30955612459800941</v>
      </c>
      <c r="Z2" s="156">
        <v>-1.3091357825976147</v>
      </c>
      <c r="AA2" s="159">
        <v>2.061332572225183E-2</v>
      </c>
      <c r="AB2" s="156">
        <v>0.31162736976082517</v>
      </c>
      <c r="AC2" s="156">
        <v>0.65789325151435207</v>
      </c>
      <c r="AD2" s="159">
        <v>0.24313491520557839</v>
      </c>
      <c r="AE2" s="159">
        <v>0.56698297484825133</v>
      </c>
    </row>
    <row r="17" spans="1:3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row>
    <row r="19" spans="1:31">
      <c r="A19" s="159"/>
      <c r="B19" s="159"/>
      <c r="C19" s="159"/>
      <c r="D19" s="159"/>
      <c r="E19" s="159"/>
      <c r="F19" s="159"/>
      <c r="G19" s="159"/>
      <c r="H19" s="159"/>
      <c r="I19" s="159"/>
      <c r="J19" s="159"/>
      <c r="K19" s="159"/>
      <c r="L19" s="159"/>
      <c r="M19" s="159"/>
      <c r="N19" s="159"/>
      <c r="O19" s="159"/>
      <c r="P19" s="159"/>
      <c r="Q19" s="159"/>
    </row>
    <row r="20" spans="1:31">
      <c r="A20" s="156" t="s">
        <v>291</v>
      </c>
      <c r="B20" s="156" t="s">
        <v>32</v>
      </c>
      <c r="C20" s="156" t="s">
        <v>33</v>
      </c>
      <c r="D20" s="156" t="s">
        <v>292</v>
      </c>
      <c r="E20" s="156" t="s">
        <v>283</v>
      </c>
      <c r="F20" s="156" t="s">
        <v>284</v>
      </c>
      <c r="G20" s="156" t="s">
        <v>285</v>
      </c>
      <c r="H20" s="156" t="s">
        <v>286</v>
      </c>
      <c r="I20" s="156" t="s">
        <v>287</v>
      </c>
      <c r="J20" s="156" t="s">
        <v>288</v>
      </c>
      <c r="K20" s="156" t="s">
        <v>289</v>
      </c>
      <c r="L20" s="156" t="s">
        <v>290</v>
      </c>
      <c r="M20" s="156" t="s">
        <v>61</v>
      </c>
      <c r="N20" s="156" t="s">
        <v>62</v>
      </c>
      <c r="O20" s="156" t="s">
        <v>63</v>
      </c>
      <c r="P20" s="156" t="s">
        <v>64</v>
      </c>
      <c r="Q20" s="156" t="s">
        <v>133</v>
      </c>
      <c r="R20" s="156" t="s">
        <v>144</v>
      </c>
      <c r="S20" s="156" t="s">
        <v>145</v>
      </c>
      <c r="T20" s="156" t="s">
        <v>146</v>
      </c>
      <c r="U20" s="156" t="s">
        <v>261</v>
      </c>
      <c r="V20" s="156" t="s">
        <v>263</v>
      </c>
      <c r="W20" s="156" t="s">
        <v>267</v>
      </c>
      <c r="X20" s="156" t="s">
        <v>268</v>
      </c>
      <c r="Y20" s="156" t="s">
        <v>270</v>
      </c>
      <c r="Z20" s="156" t="s">
        <v>272</v>
      </c>
      <c r="AA20" s="156" t="s">
        <v>275</v>
      </c>
      <c r="AB20" s="156" t="s">
        <v>277</v>
      </c>
      <c r="AC20" s="154" t="s">
        <v>300</v>
      </c>
      <c r="AD20" s="154" t="s">
        <v>301</v>
      </c>
      <c r="AE20" s="154" t="s">
        <v>302</v>
      </c>
    </row>
    <row r="21" spans="1:31">
      <c r="A21" s="156">
        <v>-0.56879989722887103</v>
      </c>
      <c r="B21" s="156">
        <v>0.27513613598904385</v>
      </c>
      <c r="C21" s="156">
        <v>4.0028824173532485E-5</v>
      </c>
      <c r="D21" s="156">
        <v>0.18509624126336632</v>
      </c>
      <c r="E21" s="156">
        <v>0.31467413236416064</v>
      </c>
      <c r="F21" s="156">
        <v>1.0160552795115194</v>
      </c>
      <c r="G21" s="156">
        <v>1.3024088722386296</v>
      </c>
      <c r="H21" s="156">
        <v>0.76121126325594446</v>
      </c>
      <c r="I21" s="156">
        <v>1.9064326717339384</v>
      </c>
      <c r="J21" s="156">
        <v>1.435356476929968</v>
      </c>
      <c r="M21" s="156">
        <v>0.82922597935393583</v>
      </c>
      <c r="N21" s="156">
        <v>1.7515237268570445</v>
      </c>
      <c r="O21" s="156">
        <v>0.42344078010658848</v>
      </c>
      <c r="P21" s="156">
        <v>1.18094981146848</v>
      </c>
      <c r="Q21" s="159">
        <v>1.1219843969828389</v>
      </c>
      <c r="R21" s="159">
        <v>1.0926386263636232</v>
      </c>
      <c r="S21" s="159">
        <v>1.1204810731513675</v>
      </c>
      <c r="T21" s="159">
        <v>0.98333430044191061</v>
      </c>
      <c r="U21" s="159">
        <v>1.1983690283738895</v>
      </c>
      <c r="V21" s="156">
        <v>0.7334205280270254</v>
      </c>
      <c r="W21" s="159">
        <v>0.32747807099484305</v>
      </c>
      <c r="X21" s="159">
        <v>0.47905366932954507</v>
      </c>
      <c r="Y21" s="159">
        <v>-0.91055632451873691</v>
      </c>
      <c r="Z21" s="159">
        <v>-13.420414099406059</v>
      </c>
      <c r="AA21" s="159">
        <v>9.7597187736541571</v>
      </c>
      <c r="AB21" s="159">
        <v>-0.35870507545939745</v>
      </c>
      <c r="AC21" s="159">
        <v>1.2055518421457663</v>
      </c>
      <c r="AD21" s="156">
        <v>0.85564839026616824</v>
      </c>
      <c r="AE21" s="156">
        <v>1.1309917395898594</v>
      </c>
    </row>
    <row r="39" spans="1:33">
      <c r="A39" s="159"/>
      <c r="B39" s="159" t="s">
        <v>30</v>
      </c>
      <c r="C39" s="159" t="s">
        <v>31</v>
      </c>
      <c r="D39" s="159" t="s">
        <v>283</v>
      </c>
      <c r="E39" s="159" t="s">
        <v>284</v>
      </c>
      <c r="F39" s="159" t="s">
        <v>285</v>
      </c>
      <c r="G39" s="159" t="s">
        <v>286</v>
      </c>
      <c r="H39" s="159" t="s">
        <v>287</v>
      </c>
      <c r="I39" s="159" t="s">
        <v>288</v>
      </c>
      <c r="J39" s="159" t="s">
        <v>289</v>
      </c>
      <c r="K39" s="159" t="s">
        <v>290</v>
      </c>
      <c r="L39" s="159" t="s">
        <v>61</v>
      </c>
      <c r="M39" s="159" t="s">
        <v>62</v>
      </c>
      <c r="N39" s="159" t="s">
        <v>147</v>
      </c>
      <c r="O39" s="159" t="s">
        <v>64</v>
      </c>
      <c r="P39" s="155" t="s">
        <v>133</v>
      </c>
      <c r="Q39" s="155" t="s">
        <v>63</v>
      </c>
      <c r="R39" s="155" t="s">
        <v>64</v>
      </c>
      <c r="S39" s="154" t="s">
        <v>133</v>
      </c>
      <c r="T39" s="154" t="s">
        <v>144</v>
      </c>
      <c r="U39" s="154" t="s">
        <v>145</v>
      </c>
      <c r="V39" s="154" t="s">
        <v>146</v>
      </c>
      <c r="W39" s="154" t="s">
        <v>261</v>
      </c>
      <c r="X39" s="154" t="s">
        <v>263</v>
      </c>
      <c r="Y39" s="154" t="s">
        <v>267</v>
      </c>
      <c r="Z39" s="154" t="s">
        <v>268</v>
      </c>
      <c r="AA39" s="154" t="s">
        <v>270</v>
      </c>
      <c r="AB39" s="154" t="s">
        <v>272</v>
      </c>
      <c r="AC39" s="154" t="s">
        <v>275</v>
      </c>
      <c r="AD39" s="154" t="s">
        <v>277</v>
      </c>
      <c r="AE39" s="155" t="s">
        <v>300</v>
      </c>
      <c r="AF39" s="155" t="s">
        <v>301</v>
      </c>
      <c r="AG39" s="154" t="s">
        <v>302</v>
      </c>
    </row>
    <row r="40" spans="1:33">
      <c r="A40" s="159" t="s">
        <v>6</v>
      </c>
      <c r="B40" s="156">
        <v>0.53948269449359998</v>
      </c>
      <c r="C40" s="156">
        <v>6.3</v>
      </c>
      <c r="D40" s="156">
        <v>1.0568196365645406</v>
      </c>
      <c r="E40" s="156">
        <v>-17.600000000000001</v>
      </c>
      <c r="F40" s="156">
        <v>-4.5907771084538069</v>
      </c>
      <c r="G40" s="156">
        <v>1.4993011879804214</v>
      </c>
      <c r="H40" s="156">
        <v>-0.99555580035182345</v>
      </c>
      <c r="I40" s="156">
        <v>0.73157417098113342</v>
      </c>
      <c r="J40" s="156">
        <v>0.26006666308262538</v>
      </c>
      <c r="K40" s="156">
        <v>1.6639297563591242</v>
      </c>
      <c r="L40" s="156">
        <v>-3.8</v>
      </c>
      <c r="M40" s="156">
        <v>3.6</v>
      </c>
      <c r="N40" s="156">
        <v>2.5</v>
      </c>
      <c r="O40" s="156">
        <v>1.1000000000000001</v>
      </c>
      <c r="P40" s="154">
        <v>0.1</v>
      </c>
      <c r="Q40" s="156">
        <f>[1]Α!AG38</f>
        <v>0</v>
      </c>
      <c r="R40" s="156">
        <f>[1]Α!AH38</f>
        <v>0</v>
      </c>
      <c r="S40" s="158">
        <v>0.1</v>
      </c>
      <c r="T40" s="160">
        <v>4</v>
      </c>
      <c r="U40" s="154">
        <v>2.1</v>
      </c>
      <c r="V40" s="154">
        <v>-2.2000000000000002</v>
      </c>
      <c r="W40" s="154">
        <v>8.1999999999999993</v>
      </c>
      <c r="X40" s="154">
        <v>-0.2</v>
      </c>
      <c r="Y40" s="154">
        <v>-1.3</v>
      </c>
      <c r="Z40" s="154">
        <v>1.8</v>
      </c>
      <c r="AA40" s="156">
        <v>-1.6484670626234816</v>
      </c>
      <c r="AB40" s="154">
        <v>-0.5</v>
      </c>
      <c r="AC40" s="156">
        <v>-0.86818619981964673</v>
      </c>
      <c r="AD40" s="156">
        <v>3.0257404375184223</v>
      </c>
      <c r="AE40" s="154">
        <v>-1.4</v>
      </c>
      <c r="AF40" s="154">
        <v>2.2000000000000002</v>
      </c>
      <c r="AG40" s="154">
        <v>4.0999999999999996</v>
      </c>
    </row>
    <row r="41" spans="1:33">
      <c r="A41" s="159" t="s">
        <v>7</v>
      </c>
      <c r="B41" s="156">
        <v>-6.496945982057639</v>
      </c>
      <c r="C41" s="156">
        <v>1.1000000000000001</v>
      </c>
      <c r="D41" s="156">
        <v>0.35740213324397985</v>
      </c>
      <c r="E41" s="156">
        <v>-22.4</v>
      </c>
      <c r="F41" s="156">
        <v>4.6769795782093411</v>
      </c>
      <c r="G41" s="156">
        <v>6.7724530207585758</v>
      </c>
      <c r="H41" s="156">
        <v>0.8538497921386039</v>
      </c>
      <c r="I41" s="156">
        <v>4.9365651379758901E-2</v>
      </c>
      <c r="J41" s="156">
        <v>-0.83514887436454899</v>
      </c>
      <c r="K41" s="156">
        <v>-0.19385271501496959</v>
      </c>
      <c r="L41" s="156">
        <v>3.7</v>
      </c>
      <c r="M41" s="156">
        <v>2.8</v>
      </c>
      <c r="N41" s="156">
        <v>-6.4</v>
      </c>
      <c r="O41" s="156">
        <v>-10.1</v>
      </c>
      <c r="P41" s="154">
        <v>5.3</v>
      </c>
      <c r="Q41" s="156">
        <f>[1]Α!AG40</f>
        <v>0</v>
      </c>
      <c r="R41" s="156">
        <f>[1]Α!AH40</f>
        <v>0</v>
      </c>
      <c r="S41" s="158">
        <v>5.3</v>
      </c>
      <c r="T41" s="160">
        <v>5.0999999999999996</v>
      </c>
      <c r="U41" s="154">
        <v>-1.7</v>
      </c>
      <c r="V41" s="154">
        <v>0.4</v>
      </c>
      <c r="W41" s="154">
        <v>5.2</v>
      </c>
      <c r="X41" s="154">
        <v>16.100000000000001</v>
      </c>
      <c r="Y41" s="154">
        <v>0.1</v>
      </c>
      <c r="Z41" s="154">
        <v>13.6</v>
      </c>
      <c r="AA41" s="156">
        <v>-6.0536667343810535</v>
      </c>
      <c r="AB41" s="154">
        <v>2</v>
      </c>
      <c r="AC41" s="156">
        <v>-1.3971325059739428</v>
      </c>
      <c r="AD41" s="154">
        <v>-5.7</v>
      </c>
      <c r="AE41" s="154">
        <v>-10.3</v>
      </c>
      <c r="AF41" s="154">
        <v>6.6</v>
      </c>
      <c r="AG41" s="154">
        <v>7.3</v>
      </c>
    </row>
    <row r="42" spans="1:33">
      <c r="A42" s="159" t="s">
        <v>8</v>
      </c>
      <c r="B42" s="156">
        <v>3.3444718872584644</v>
      </c>
      <c r="C42" s="156">
        <v>-3.6</v>
      </c>
      <c r="D42" s="156">
        <v>-6.2801780899228703</v>
      </c>
      <c r="E42" s="156">
        <v>-24.4</v>
      </c>
      <c r="F42" s="156">
        <v>-0.85979057241310386</v>
      </c>
      <c r="G42" s="156">
        <v>1.7311196598501795</v>
      </c>
      <c r="H42" s="156">
        <v>-3.8146415895445642</v>
      </c>
      <c r="I42" s="156">
        <v>7.5835431251508822</v>
      </c>
      <c r="J42" s="156">
        <v>3.0026605853287691</v>
      </c>
      <c r="K42" s="156">
        <v>-7.9003690036900309</v>
      </c>
      <c r="L42" s="156">
        <v>6.7</v>
      </c>
      <c r="M42" s="156">
        <v>5.7</v>
      </c>
      <c r="N42" s="156">
        <v>0.7</v>
      </c>
      <c r="O42" s="156">
        <v>3.5</v>
      </c>
      <c r="P42" s="154">
        <v>-1.5</v>
      </c>
      <c r="Q42" s="156">
        <f>[1]Α!AG42</f>
        <v>0</v>
      </c>
      <c r="R42" s="156">
        <f>[1]Α!AH42</f>
        <v>0</v>
      </c>
      <c r="S42" s="158">
        <v>-1.5</v>
      </c>
      <c r="T42" s="160">
        <v>4.7</v>
      </c>
      <c r="U42" s="154">
        <v>-2.4</v>
      </c>
      <c r="V42" s="154">
        <v>1.2</v>
      </c>
      <c r="W42" s="154">
        <v>-2.2999999999999998</v>
      </c>
      <c r="X42" s="154">
        <v>8.5</v>
      </c>
      <c r="Y42" s="154">
        <v>9</v>
      </c>
      <c r="Z42" s="154">
        <v>18.100000000000001</v>
      </c>
      <c r="AA42" s="156">
        <v>11.500762924457547</v>
      </c>
      <c r="AB42" s="154">
        <v>3.3</v>
      </c>
      <c r="AC42" s="156">
        <v>0.94761188332248025</v>
      </c>
      <c r="AD42" s="154">
        <v>-4.9000000000000004</v>
      </c>
      <c r="AE42" s="154">
        <v>11.2</v>
      </c>
      <c r="AF42" s="154">
        <v>5.7</v>
      </c>
      <c r="AG42" s="154">
        <v>-6.4</v>
      </c>
    </row>
    <row r="62" spans="1:31">
      <c r="B62" s="161"/>
      <c r="C62" s="162"/>
      <c r="D62" s="162"/>
      <c r="E62" s="162"/>
      <c r="F62" s="162"/>
      <c r="G62" s="162"/>
      <c r="H62" s="162"/>
      <c r="I62" s="162"/>
      <c r="J62" s="162"/>
      <c r="K62" s="162"/>
      <c r="L62" s="162"/>
      <c r="M62" s="162"/>
      <c r="N62" s="162"/>
      <c r="O62" s="162"/>
      <c r="P62" s="162"/>
      <c r="Q62" s="162"/>
      <c r="R62" s="162"/>
      <c r="S62" s="162"/>
    </row>
    <row r="63" spans="1:31">
      <c r="A63" s="163"/>
      <c r="B63" s="164" t="s">
        <v>28</v>
      </c>
      <c r="C63" s="164" t="s">
        <v>29</v>
      </c>
      <c r="D63" s="164"/>
      <c r="E63" s="164" t="s">
        <v>34</v>
      </c>
      <c r="F63" s="164" t="s">
        <v>35</v>
      </c>
      <c r="G63" s="164" t="s">
        <v>36</v>
      </c>
      <c r="H63" s="164" t="s">
        <v>37</v>
      </c>
      <c r="I63" s="164" t="s">
        <v>38</v>
      </c>
      <c r="J63" s="164" t="s">
        <v>39</v>
      </c>
      <c r="K63" s="164" t="s">
        <v>40</v>
      </c>
      <c r="L63" s="164" t="s">
        <v>41</v>
      </c>
      <c r="M63" s="164" t="s">
        <v>61</v>
      </c>
      <c r="N63" s="163" t="s">
        <v>62</v>
      </c>
      <c r="O63" s="163" t="s">
        <v>63</v>
      </c>
      <c r="P63" s="163" t="s">
        <v>64</v>
      </c>
      <c r="Q63" s="163" t="s">
        <v>133</v>
      </c>
      <c r="R63" s="163" t="s">
        <v>144</v>
      </c>
      <c r="S63" s="163" t="s">
        <v>145</v>
      </c>
      <c r="T63" s="163" t="s">
        <v>146</v>
      </c>
      <c r="U63" s="163" t="s">
        <v>261</v>
      </c>
      <c r="V63" s="163" t="s">
        <v>263</v>
      </c>
      <c r="W63" s="163" t="s">
        <v>267</v>
      </c>
      <c r="X63" s="163" t="s">
        <v>268</v>
      </c>
      <c r="Y63" s="163" t="s">
        <v>270</v>
      </c>
      <c r="Z63" s="163" t="s">
        <v>272</v>
      </c>
      <c r="AA63" s="163" t="s">
        <v>275</v>
      </c>
      <c r="AB63" s="160" t="s">
        <v>277</v>
      </c>
      <c r="AC63" s="154" t="s">
        <v>300</v>
      </c>
      <c r="AD63" s="154" t="s">
        <v>301</v>
      </c>
      <c r="AE63" s="154" t="s">
        <v>302</v>
      </c>
    </row>
    <row r="64" spans="1:31">
      <c r="A64" s="161" t="s">
        <v>131</v>
      </c>
      <c r="B64" s="158">
        <v>0.2</v>
      </c>
      <c r="C64" s="158">
        <v>0.83</v>
      </c>
      <c r="D64" s="158"/>
      <c r="E64" s="158">
        <v>1.0452715369663708</v>
      </c>
      <c r="F64" s="158">
        <v>1.0380578724434997</v>
      </c>
      <c r="G64" s="158">
        <v>0.77259084399746281</v>
      </c>
      <c r="H64" s="158">
        <v>0.6676311313561808</v>
      </c>
      <c r="I64" s="158">
        <v>0.98048031652846379</v>
      </c>
      <c r="J64" s="158">
        <v>1.0379086248399803</v>
      </c>
      <c r="K64" s="158">
        <v>1.5257720608473861</v>
      </c>
      <c r="L64" s="158">
        <v>0.60032166768486539</v>
      </c>
      <c r="M64" s="158">
        <v>1.0719141459229091</v>
      </c>
      <c r="N64" s="158">
        <v>0.81244224699684386</v>
      </c>
      <c r="O64" s="158">
        <v>1.393849044636956</v>
      </c>
      <c r="P64" s="158">
        <v>0.98280098280098283</v>
      </c>
      <c r="Q64" s="158">
        <v>1.0446786939433079</v>
      </c>
      <c r="R64" s="158">
        <v>1.4468314728002429</v>
      </c>
      <c r="S64" s="158">
        <v>2.1396418395282573</v>
      </c>
      <c r="T64" s="158">
        <v>0.97970083000023123</v>
      </c>
      <c r="U64" s="158">
        <v>1.971480301232394</v>
      </c>
      <c r="V64" s="158">
        <v>1.7481382797021248</v>
      </c>
      <c r="W64" s="158">
        <v>1.9543884655446522</v>
      </c>
      <c r="X64" s="158">
        <v>1.3233111832042588</v>
      </c>
      <c r="Y64" s="158">
        <v>2.0448924700545912</v>
      </c>
      <c r="Z64" s="158">
        <v>1.1878159917007003</v>
      </c>
      <c r="AA64" s="158">
        <v>1.6741280137162213</v>
      </c>
      <c r="AB64" s="156">
        <v>1.3</v>
      </c>
      <c r="AC64" s="154">
        <v>2</v>
      </c>
      <c r="AD64" s="154">
        <v>2.6</v>
      </c>
      <c r="AE64" s="154">
        <v>2.4</v>
      </c>
    </row>
    <row r="65" spans="1:31">
      <c r="A65" s="161" t="s">
        <v>132</v>
      </c>
      <c r="B65" s="160">
        <v>14.9</v>
      </c>
      <c r="C65" s="160">
        <v>15.7</v>
      </c>
      <c r="D65" s="160"/>
      <c r="E65" s="158">
        <v>16.3</v>
      </c>
      <c r="F65" s="158">
        <v>15.266666666666666</v>
      </c>
      <c r="G65" s="158">
        <v>14.766666666666666</v>
      </c>
      <c r="H65" s="158">
        <v>13.299999999999999</v>
      </c>
      <c r="I65" s="158">
        <v>13.033333333333333</v>
      </c>
      <c r="J65" s="158">
        <v>12.9</v>
      </c>
      <c r="K65" s="158">
        <v>13.1</v>
      </c>
      <c r="L65" s="158">
        <v>12.966666666666669</v>
      </c>
      <c r="M65" s="158">
        <v>12.4</v>
      </c>
      <c r="N65" s="158">
        <v>11.466666666666667</v>
      </c>
      <c r="O65" s="158">
        <v>10.4</v>
      </c>
      <c r="P65" s="158">
        <v>10.299999999999999</v>
      </c>
      <c r="Q65" s="158">
        <v>9.4</v>
      </c>
      <c r="R65" s="158">
        <v>8.3333333333333339</v>
      </c>
      <c r="S65" s="158">
        <v>8.2000000000000011</v>
      </c>
      <c r="T65" s="158">
        <v>7.7333333333333343</v>
      </c>
      <c r="U65" s="158">
        <v>7.5666666666666664</v>
      </c>
      <c r="V65" s="158">
        <v>7.333333333333333</v>
      </c>
      <c r="W65" s="158">
        <v>6.8</v>
      </c>
      <c r="X65" s="156">
        <v>6.4666666666666659</v>
      </c>
      <c r="Y65" s="158">
        <v>6.2666666666666666</v>
      </c>
      <c r="Z65" s="158">
        <v>7.7333333333333334</v>
      </c>
      <c r="AA65" s="158">
        <v>8.1999999999999993</v>
      </c>
      <c r="AB65" s="156">
        <v>8</v>
      </c>
      <c r="AC65" s="154">
        <v>8.6</v>
      </c>
      <c r="AD65" s="154">
        <v>8.4</v>
      </c>
      <c r="AE65" s="154">
        <v>6.6</v>
      </c>
    </row>
    <row r="83" spans="1:30" ht="13.5" customHeight="1"/>
    <row r="84" spans="1:30" ht="28.5" customHeight="1">
      <c r="A84" s="154"/>
      <c r="B84" s="164" t="s">
        <v>28</v>
      </c>
      <c r="C84" s="164" t="s">
        <v>29</v>
      </c>
      <c r="D84" s="164" t="s">
        <v>283</v>
      </c>
      <c r="E84" s="164" t="s">
        <v>284</v>
      </c>
      <c r="F84" s="164" t="s">
        <v>285</v>
      </c>
      <c r="G84" s="164" t="s">
        <v>286</v>
      </c>
      <c r="H84" s="164" t="s">
        <v>287</v>
      </c>
      <c r="I84" s="164" t="s">
        <v>288</v>
      </c>
      <c r="J84" s="164" t="s">
        <v>289</v>
      </c>
      <c r="K84" s="164" t="s">
        <v>290</v>
      </c>
      <c r="L84" s="164" t="s">
        <v>61</v>
      </c>
      <c r="M84" s="160" t="s">
        <v>62</v>
      </c>
      <c r="N84" s="160" t="s">
        <v>63</v>
      </c>
      <c r="O84" s="160" t="s">
        <v>64</v>
      </c>
      <c r="P84" s="160" t="s">
        <v>133</v>
      </c>
      <c r="Q84" s="160" t="s">
        <v>144</v>
      </c>
      <c r="R84" s="160" t="s">
        <v>145</v>
      </c>
      <c r="S84" s="160" t="s">
        <v>146</v>
      </c>
      <c r="T84" s="160" t="s">
        <v>261</v>
      </c>
      <c r="U84" s="160" t="s">
        <v>263</v>
      </c>
      <c r="V84" s="160" t="s">
        <v>267</v>
      </c>
      <c r="W84" s="160" t="s">
        <v>268</v>
      </c>
      <c r="X84" s="160" t="s">
        <v>270</v>
      </c>
      <c r="Y84" s="160" t="s">
        <v>272</v>
      </c>
      <c r="Z84" s="160" t="s">
        <v>275</v>
      </c>
      <c r="AA84" s="160" t="s">
        <v>277</v>
      </c>
      <c r="AB84" s="154" t="s">
        <v>300</v>
      </c>
      <c r="AC84" s="154" t="s">
        <v>301</v>
      </c>
      <c r="AD84" s="154" t="s">
        <v>302</v>
      </c>
    </row>
    <row r="85" spans="1:30">
      <c r="A85" s="154" t="s">
        <v>137</v>
      </c>
      <c r="B85" s="154">
        <v>5.5</v>
      </c>
      <c r="C85" s="154">
        <v>5.6</v>
      </c>
      <c r="D85" s="156">
        <v>7.6</v>
      </c>
      <c r="E85" s="154">
        <v>7.6</v>
      </c>
      <c r="F85" s="154">
        <v>6.8</v>
      </c>
      <c r="G85" s="154">
        <v>6.1</v>
      </c>
      <c r="H85" s="154">
        <v>5.8</v>
      </c>
      <c r="I85" s="154">
        <v>5.6</v>
      </c>
      <c r="J85" s="154">
        <v>5.7</v>
      </c>
      <c r="K85" s="154">
        <v>5.8</v>
      </c>
      <c r="L85" s="154">
        <v>5.3</v>
      </c>
      <c r="M85" s="154">
        <v>4.9000000000000004</v>
      </c>
      <c r="N85" s="154">
        <v>4.3</v>
      </c>
      <c r="O85" s="154">
        <v>3.4</v>
      </c>
      <c r="P85" s="154">
        <v>3.2</v>
      </c>
      <c r="Q85" s="154">
        <v>2.5</v>
      </c>
      <c r="R85" s="154">
        <v>2.5</v>
      </c>
      <c r="S85" s="154">
        <v>2.4</v>
      </c>
      <c r="T85" s="154">
        <v>2.2000000000000002</v>
      </c>
      <c r="U85" s="154">
        <v>2.1</v>
      </c>
      <c r="V85" s="154">
        <v>2.1</v>
      </c>
      <c r="W85" s="154">
        <v>1.9</v>
      </c>
      <c r="X85" s="154">
        <v>2.1</v>
      </c>
      <c r="Y85" s="154">
        <v>1.8</v>
      </c>
      <c r="Z85" s="154">
        <v>2.2000000000000002</v>
      </c>
      <c r="AA85" s="156">
        <v>2.3915755501522686</v>
      </c>
      <c r="AB85" s="154">
        <v>2.8</v>
      </c>
      <c r="AC85" s="156">
        <v>3</v>
      </c>
      <c r="AD85" s="154">
        <v>2.2000000000000002</v>
      </c>
    </row>
    <row r="100" spans="8:16">
      <c r="M100"/>
    </row>
    <row r="103" spans="8:16">
      <c r="I103"/>
      <c r="J103"/>
      <c r="K103"/>
      <c r="L103"/>
      <c r="M103"/>
      <c r="N103"/>
      <c r="O103"/>
      <c r="P103"/>
    </row>
    <row r="104" spans="8:16">
      <c r="H104"/>
      <c r="I104"/>
      <c r="J104"/>
      <c r="K104"/>
      <c r="L104" s="174"/>
      <c r="M104"/>
      <c r="N104"/>
      <c r="O104"/>
      <c r="P104"/>
    </row>
    <row r="105" spans="8:16" hidden="1">
      <c r="H105"/>
      <c r="I105"/>
      <c r="J105"/>
      <c r="K105"/>
      <c r="L105"/>
      <c r="M105"/>
      <c r="N105"/>
      <c r="O105"/>
      <c r="P105"/>
    </row>
    <row r="106" spans="8:16" hidden="1">
      <c r="H106"/>
      <c r="I106"/>
      <c r="J106"/>
      <c r="K106"/>
      <c r="L106"/>
      <c r="M106"/>
      <c r="N106"/>
      <c r="O106"/>
      <c r="P106"/>
    </row>
    <row r="107" spans="8:16">
      <c r="H107"/>
      <c r="I107"/>
      <c r="J107"/>
      <c r="K107"/>
      <c r="L107"/>
      <c r="M107"/>
      <c r="N107"/>
      <c r="O107"/>
      <c r="P107"/>
    </row>
    <row r="108" spans="8:16">
      <c r="H108"/>
      <c r="I108"/>
      <c r="J108"/>
      <c r="K108"/>
      <c r="L108"/>
      <c r="M108" s="175"/>
      <c r="N108"/>
      <c r="O108"/>
      <c r="P108"/>
    </row>
    <row r="109" spans="8:16">
      <c r="H109"/>
      <c r="I109"/>
      <c r="J109"/>
      <c r="K109"/>
      <c r="L109" s="175"/>
      <c r="M109"/>
      <c r="N109"/>
      <c r="O109"/>
      <c r="P109" s="174"/>
    </row>
    <row r="110" spans="8:16">
      <c r="H110"/>
      <c r="I110"/>
      <c r="J110" s="173"/>
      <c r="K110"/>
      <c r="L110"/>
      <c r="M110"/>
      <c r="N110" s="174"/>
      <c r="O110"/>
      <c r="P110"/>
    </row>
    <row r="111" spans="8:16">
      <c r="H111"/>
      <c r="I111"/>
      <c r="J111"/>
      <c r="K111"/>
      <c r="L111"/>
      <c r="M111"/>
      <c r="N111"/>
      <c r="O111"/>
      <c r="P111"/>
    </row>
    <row r="112" spans="8:16">
      <c r="H112"/>
      <c r="I112"/>
      <c r="J112"/>
      <c r="K112"/>
      <c r="L112"/>
      <c r="M112"/>
      <c r="N112"/>
      <c r="O112"/>
      <c r="P112"/>
    </row>
    <row r="113" spans="8:16">
      <c r="H113"/>
      <c r="I113"/>
      <c r="J113"/>
      <c r="K113"/>
      <c r="L113"/>
      <c r="M113"/>
      <c r="N113"/>
      <c r="O113"/>
      <c r="P113"/>
    </row>
    <row r="114" spans="8:16">
      <c r="H114"/>
      <c r="I114"/>
      <c r="J114" s="173"/>
      <c r="K114"/>
      <c r="L114"/>
      <c r="M114"/>
      <c r="N114"/>
      <c r="O114"/>
      <c r="P114"/>
    </row>
    <row r="115" spans="8:16">
      <c r="H115"/>
      <c r="I115"/>
      <c r="J115"/>
      <c r="K115"/>
      <c r="L115"/>
      <c r="M115"/>
      <c r="N115"/>
      <c r="O115"/>
      <c r="P115"/>
    </row>
  </sheetData>
  <phoneticPr fontId="43" type="noConversion"/>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N13"/>
  <sheetViews>
    <sheetView workbookViewId="0">
      <selection activeCell="E26" sqref="E26"/>
    </sheetView>
  </sheetViews>
  <sheetFormatPr defaultRowHeight="15"/>
  <sheetData>
    <row r="3" spans="8:14">
      <c r="J3" s="174">
        <v>10</v>
      </c>
    </row>
    <row r="7" spans="8:14">
      <c r="K7" s="175">
        <v>6</v>
      </c>
    </row>
    <row r="8" spans="8:14">
      <c r="J8" s="175">
        <v>5</v>
      </c>
      <c r="N8" s="176">
        <v>7</v>
      </c>
    </row>
    <row r="9" spans="8:14">
      <c r="H9" s="173">
        <v>1</v>
      </c>
      <c r="L9" s="174">
        <v>7</v>
      </c>
    </row>
    <row r="13" spans="8:14">
      <c r="H13" s="17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Contents</vt:lpstr>
      <vt:lpstr>ALMP</vt:lpstr>
      <vt:lpstr>Sheet1</vt:lpstr>
      <vt:lpstr>A</vt:lpstr>
      <vt:lpstr>ANNUAL</vt:lpstr>
      <vt:lpstr>Q Graphs </vt:lpstr>
      <vt:lpstr>FLOWS</vt:lpstr>
      <vt:lpstr>A!Print_Area</vt:lpstr>
      <vt:lpstr>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2021-12-17T12:28:18Z</dcterms:modified>
</cp:coreProperties>
</file>