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9302"/>
  <workbookPr defaultThemeVersion="124226"/>
  <bookViews>
    <workbookView xWindow="0" yWindow="0" windowWidth="15600" windowHeight="9135"/>
  </bookViews>
  <sheets>
    <sheet name="Contents" sheetId="3" r:id="rId1"/>
    <sheet name="A" sheetId="1" r:id="rId2"/>
    <sheet name="B" sheetId="4" r:id="rId3"/>
    <sheet name="C" sheetId="6" r:id="rId4"/>
    <sheet name="D" sheetId="7" r:id="rId5"/>
    <sheet name="E" sheetId="12" r:id="rId6"/>
  </sheets>
  <externalReferences>
    <externalReference r:id="rId7"/>
  </externalReferences>
  <definedNames>
    <definedName name="_xlnm.Print_Area" localSheetId="1">A!$A$1:$AL$41</definedName>
    <definedName name="_xlnm.Print_Area" localSheetId="2">B!$A$1:$AL$5</definedName>
    <definedName name="_xlnm.Print_Area" localSheetId="3">'C'!$A$1:$AL$25</definedName>
    <definedName name="_xlnm.Print_Area" localSheetId="4">D!$A$1:$AL$4</definedName>
    <definedName name="_xlnm.Print_Area" localSheetId="5">E!$A$1:$T$25</definedName>
    <definedName name="_xlnm.Print_Titles" localSheetId="1">A!$A:$A</definedName>
    <definedName name="_xlnm.Print_Titles" localSheetId="2">B!$A:$A</definedName>
    <definedName name="_xlnm.Print_Titles" localSheetId="3">'C'!$A:$A</definedName>
    <definedName name="_xlnm.Print_Titles" localSheetId="4">D!$A:$A</definedName>
  </definedNames>
  <calcPr calcId="145621"/>
</workbook>
</file>

<file path=xl/calcChain.xml><?xml version="1.0" encoding="utf-8"?>
<calcChain xmlns="http://schemas.openxmlformats.org/spreadsheetml/2006/main">
  <c r="T23" i="12" l="1"/>
  <c r="S23" i="12"/>
  <c r="R23" i="12"/>
  <c r="Q23" i="12"/>
  <c r="P23" i="12"/>
  <c r="K23" i="12"/>
  <c r="J23" i="12"/>
  <c r="H23" i="12"/>
  <c r="G23" i="12"/>
  <c r="O21" i="12"/>
  <c r="O20" i="12"/>
  <c r="I20" i="12"/>
  <c r="I23" i="12" s="1"/>
  <c r="F20" i="12"/>
  <c r="F23" i="12" s="1"/>
  <c r="O18" i="12"/>
  <c r="O17" i="12"/>
  <c r="O16" i="12"/>
  <c r="O15" i="12"/>
  <c r="O14" i="12"/>
  <c r="O13" i="12"/>
  <c r="N12" i="12"/>
  <c r="M12" i="12"/>
  <c r="O12" i="12" s="1"/>
  <c r="O11" i="12"/>
  <c r="M11" i="12"/>
  <c r="N11" i="12" s="1"/>
  <c r="L10" i="12"/>
  <c r="M10" i="12" s="1"/>
  <c r="L9" i="12"/>
  <c r="M9" i="12" s="1"/>
  <c r="O8" i="12"/>
  <c r="L7" i="12"/>
  <c r="M7" i="12" s="1"/>
  <c r="L6" i="12"/>
  <c r="M6" i="12" s="1"/>
  <c r="O5" i="12"/>
  <c r="L4" i="12"/>
  <c r="M4" i="12" s="1"/>
  <c r="L3" i="12"/>
  <c r="M3" i="12" s="1"/>
  <c r="L2" i="12"/>
  <c r="M2" i="12" s="1"/>
  <c r="O4" i="12" l="1"/>
  <c r="N4" i="12"/>
  <c r="O2" i="12"/>
  <c r="O23" i="12" s="1"/>
  <c r="N2" i="12"/>
  <c r="N23" i="12" s="1"/>
  <c r="M23" i="12"/>
  <c r="N6" i="12"/>
  <c r="O6" i="12"/>
  <c r="N10" i="12"/>
  <c r="O10" i="12"/>
  <c r="O3" i="12"/>
  <c r="N3" i="12"/>
  <c r="N7" i="12"/>
  <c r="O7" i="12"/>
  <c r="N9" i="12"/>
  <c r="O9" i="12"/>
  <c r="L23" i="12"/>
  <c r="X39" i="1"/>
  <c r="X37" i="1"/>
  <c r="X35" i="1"/>
  <c r="X27" i="1"/>
  <c r="X15" i="1"/>
  <c r="X13" i="1"/>
  <c r="X10" i="1"/>
  <c r="X5" i="1"/>
  <c r="X2" i="1"/>
  <c r="X20" i="1"/>
  <c r="X19" i="1"/>
  <c r="X16" i="1"/>
  <c r="AG3" i="7" l="1"/>
  <c r="AH2" i="7"/>
  <c r="AC3" i="7"/>
  <c r="AC2" i="7"/>
  <c r="X3" i="7"/>
  <c r="X2" i="7"/>
  <c r="S3" i="7"/>
  <c r="S2" i="7"/>
  <c r="N3" i="7"/>
  <c r="N2" i="7"/>
  <c r="AH17" i="6"/>
  <c r="AH5" i="6"/>
  <c r="AH6" i="6"/>
  <c r="AH9" i="6"/>
  <c r="AH11" i="6"/>
  <c r="AH13" i="6"/>
  <c r="AH18" i="6"/>
  <c r="AH19" i="6"/>
  <c r="AH20" i="6"/>
  <c r="AH21" i="6"/>
  <c r="AH22" i="6"/>
  <c r="AH23" i="6"/>
  <c r="AH24" i="6"/>
  <c r="AG14" i="6"/>
  <c r="AG12" i="6"/>
  <c r="AG10" i="6"/>
  <c r="AH4" i="6"/>
  <c r="AH3" i="6"/>
  <c r="AC4" i="6"/>
  <c r="AC5" i="6"/>
  <c r="AC6" i="6"/>
  <c r="AC7" i="6"/>
  <c r="AC9" i="6"/>
  <c r="AC11" i="6"/>
  <c r="AC13" i="6"/>
  <c r="AC17" i="6"/>
  <c r="AC18" i="6"/>
  <c r="AC19" i="6"/>
  <c r="AC20" i="6"/>
  <c r="AC21" i="6"/>
  <c r="AC22" i="6"/>
  <c r="AC23" i="6"/>
  <c r="AC24" i="6"/>
  <c r="AC3" i="6"/>
  <c r="X4" i="6"/>
  <c r="X5" i="6"/>
  <c r="X6" i="6"/>
  <c r="X7" i="6"/>
  <c r="X9" i="6"/>
  <c r="X11" i="6"/>
  <c r="X13" i="6"/>
  <c r="X17" i="6"/>
  <c r="X18" i="6"/>
  <c r="X19" i="6"/>
  <c r="X20" i="6"/>
  <c r="X21" i="6"/>
  <c r="X22" i="6"/>
  <c r="X23" i="6"/>
  <c r="X24" i="6"/>
  <c r="X3" i="6"/>
  <c r="S4" i="6"/>
  <c r="S5" i="6"/>
  <c r="S6" i="6"/>
  <c r="S7" i="6"/>
  <c r="S9" i="6"/>
  <c r="S11" i="6"/>
  <c r="S13" i="6"/>
  <c r="S17" i="6"/>
  <c r="S18" i="6"/>
  <c r="S19" i="6"/>
  <c r="S20" i="6"/>
  <c r="S21" i="6"/>
  <c r="S22" i="6"/>
  <c r="S23" i="6"/>
  <c r="S24" i="6"/>
  <c r="S3" i="6"/>
  <c r="N4" i="6"/>
  <c r="N5" i="6"/>
  <c r="N6" i="6"/>
  <c r="N7" i="6"/>
  <c r="N9" i="6"/>
  <c r="N11" i="6"/>
  <c r="N13" i="6"/>
  <c r="N17" i="6"/>
  <c r="N18" i="6"/>
  <c r="N19" i="6"/>
  <c r="N20" i="6"/>
  <c r="N21" i="6"/>
  <c r="N22" i="6"/>
  <c r="N23" i="6"/>
  <c r="N24" i="6"/>
  <c r="N3" i="6"/>
  <c r="S3" i="4"/>
  <c r="S2" i="4"/>
  <c r="N3" i="4"/>
  <c r="N2" i="4"/>
  <c r="X3" i="4"/>
  <c r="X2" i="4"/>
  <c r="AC3" i="4"/>
  <c r="AC2" i="4"/>
  <c r="AH3" i="4"/>
  <c r="AH2" i="4"/>
  <c r="S5" i="1"/>
  <c r="S2" i="1"/>
  <c r="S13" i="1"/>
  <c r="S15" i="1"/>
  <c r="S16" i="1"/>
  <c r="S19" i="1"/>
  <c r="S20" i="1"/>
  <c r="S27" i="1"/>
  <c r="S35" i="1"/>
  <c r="S37" i="1"/>
  <c r="S39" i="1"/>
  <c r="S10" i="1"/>
  <c r="AC5" i="1"/>
  <c r="AC10" i="1"/>
  <c r="AC13" i="1"/>
  <c r="AC15" i="1"/>
  <c r="AC16" i="1"/>
  <c r="AC19" i="1"/>
  <c r="AC20" i="1"/>
  <c r="AC27" i="1"/>
  <c r="AC31" i="1"/>
  <c r="AC35" i="1"/>
  <c r="AC37" i="1"/>
  <c r="AC39" i="1"/>
  <c r="AC2" i="1"/>
  <c r="AG29" i="1"/>
  <c r="AG28" i="1"/>
  <c r="AG25" i="1"/>
  <c r="AG24" i="1"/>
  <c r="AG23" i="1"/>
  <c r="AG11" i="1"/>
  <c r="AG6" i="1"/>
  <c r="AG3" i="1"/>
  <c r="AH5" i="1"/>
  <c r="AH10" i="1"/>
  <c r="AH31" i="1"/>
  <c r="AH35" i="1"/>
  <c r="AH37" i="1"/>
  <c r="AH39" i="1"/>
  <c r="AH2" i="1"/>
  <c r="AF40" i="1"/>
  <c r="AG40" i="1"/>
  <c r="AF38" i="1"/>
  <c r="AG38" i="1"/>
  <c r="AF36" i="1"/>
  <c r="AG36" i="1"/>
  <c r="AG32" i="1"/>
  <c r="Y32" i="1"/>
  <c r="Y29" i="1"/>
  <c r="Z32" i="1"/>
  <c r="AA32" i="1"/>
  <c r="AB32" i="1"/>
  <c r="AD32" i="1"/>
  <c r="AE32" i="1"/>
  <c r="AF32" i="1"/>
  <c r="AC32" i="1" l="1"/>
  <c r="AH13" i="1"/>
  <c r="AH32" i="1"/>
  <c r="AH15" i="1" l="1"/>
  <c r="AH16" i="1" l="1"/>
  <c r="AH19" i="1" l="1"/>
  <c r="AH20" i="1" l="1"/>
  <c r="AH27" i="1" l="1"/>
  <c r="N5" i="1" l="1"/>
  <c r="N10" i="1"/>
  <c r="N13" i="1"/>
  <c r="N15" i="1"/>
  <c r="N16" i="1"/>
  <c r="N19" i="1"/>
  <c r="N20" i="1"/>
  <c r="N27" i="1"/>
  <c r="N35" i="1"/>
  <c r="N37" i="1"/>
  <c r="N39" i="1"/>
  <c r="N2" i="1"/>
  <c r="Y14" i="6" l="1"/>
  <c r="Z14" i="6"/>
  <c r="AA14" i="6"/>
  <c r="AB14" i="6"/>
  <c r="AD14" i="6"/>
  <c r="AE14" i="6"/>
  <c r="AF14" i="6"/>
  <c r="L14" i="6"/>
  <c r="M14" i="6"/>
  <c r="O14" i="6"/>
  <c r="P14" i="6"/>
  <c r="Q14" i="6"/>
  <c r="R14" i="6"/>
  <c r="T14" i="6"/>
  <c r="U14" i="6"/>
  <c r="V14" i="6"/>
  <c r="W14" i="6"/>
  <c r="K14" i="6"/>
  <c r="AE12" i="6"/>
  <c r="AF12" i="6"/>
  <c r="O12" i="6"/>
  <c r="P12" i="6"/>
  <c r="Q12" i="6"/>
  <c r="R12" i="6"/>
  <c r="T12" i="6"/>
  <c r="U12" i="6"/>
  <c r="V12" i="6"/>
  <c r="W12" i="6"/>
  <c r="Y12" i="6"/>
  <c r="Z12" i="6"/>
  <c r="AA12" i="6"/>
  <c r="AB12" i="6"/>
  <c r="AD12" i="6"/>
  <c r="AD10" i="6"/>
  <c r="AE10" i="6"/>
  <c r="AF10" i="6"/>
  <c r="T10" i="6"/>
  <c r="U10" i="6"/>
  <c r="V10" i="6"/>
  <c r="W10" i="6"/>
  <c r="Y10" i="6"/>
  <c r="Z10" i="6"/>
  <c r="AA10" i="6"/>
  <c r="AB10" i="6"/>
  <c r="L10" i="6"/>
  <c r="M10" i="6"/>
  <c r="O10" i="6"/>
  <c r="P10" i="6"/>
  <c r="Q10" i="6"/>
  <c r="R10" i="6"/>
  <c r="K10" i="6"/>
  <c r="N10" i="6" s="1"/>
  <c r="AH10" i="6" l="1"/>
  <c r="N14" i="6"/>
  <c r="X14" i="6"/>
  <c r="S14" i="6"/>
  <c r="S10" i="6"/>
  <c r="AC10" i="6"/>
  <c r="X10" i="6"/>
  <c r="AH12" i="6"/>
  <c r="AC12" i="6"/>
  <c r="X12" i="6"/>
  <c r="S12" i="6"/>
  <c r="AH14" i="6"/>
  <c r="AC14" i="6"/>
  <c r="B17" i="1"/>
  <c r="O18" i="1" l="1"/>
  <c r="P18" i="1"/>
  <c r="P21" i="1" s="1"/>
  <c r="Q18" i="1"/>
  <c r="Q21" i="1" s="1"/>
  <c r="R18" i="1"/>
  <c r="R21" i="1" s="1"/>
  <c r="T18" i="1"/>
  <c r="U18" i="1"/>
  <c r="U21" i="1" s="1"/>
  <c r="V18" i="1"/>
  <c r="V21" i="1" s="1"/>
  <c r="W18" i="1"/>
  <c r="W21" i="1" s="1"/>
  <c r="Y18" i="1"/>
  <c r="Z18" i="1"/>
  <c r="Z21" i="1" s="1"/>
  <c r="AA18" i="1"/>
  <c r="AA21" i="1" s="1"/>
  <c r="AB18" i="1"/>
  <c r="AB21" i="1" s="1"/>
  <c r="AD18" i="1"/>
  <c r="AE18" i="1"/>
  <c r="AE21" i="1" s="1"/>
  <c r="AF18" i="1"/>
  <c r="AF21" i="1" s="1"/>
  <c r="J18" i="1"/>
  <c r="K18" i="1"/>
  <c r="K21" i="1" s="1"/>
  <c r="L18" i="1"/>
  <c r="L21" i="1" s="1"/>
  <c r="M18" i="1"/>
  <c r="M21" i="1" s="1"/>
  <c r="C18" i="1"/>
  <c r="D18" i="1"/>
  <c r="E18" i="1"/>
  <c r="F18" i="1"/>
  <c r="G18" i="1"/>
  <c r="H18" i="1"/>
  <c r="I18" i="1"/>
  <c r="B18" i="1"/>
  <c r="T21" i="1" l="1"/>
  <c r="X21" i="1" s="1"/>
  <c r="X18" i="1"/>
  <c r="Y21" i="1"/>
  <c r="AC21" i="1" s="1"/>
  <c r="AC18" i="1"/>
  <c r="O21" i="1"/>
  <c r="S21" i="1" s="1"/>
  <c r="S18" i="1"/>
  <c r="AD21" i="1"/>
  <c r="AH21" i="1" s="1"/>
  <c r="AH18" i="1"/>
  <c r="N18" i="1"/>
  <c r="J21" i="1"/>
  <c r="N21" i="1" s="1"/>
  <c r="D21" i="1"/>
  <c r="E21" i="1"/>
  <c r="F21" i="1"/>
  <c r="G21" i="1"/>
  <c r="H21" i="1"/>
  <c r="I21" i="1"/>
  <c r="C21" i="1"/>
  <c r="AB8" i="1" l="1"/>
  <c r="AD8" i="1"/>
  <c r="AE8" i="1"/>
  <c r="AF8" i="1"/>
  <c r="Y8" i="1"/>
  <c r="Z8" i="1"/>
  <c r="AA8" i="1"/>
  <c r="T8" i="1"/>
  <c r="X8" i="1" s="1"/>
  <c r="U8" i="1"/>
  <c r="V8" i="1"/>
  <c r="W8" i="1"/>
  <c r="O8" i="1"/>
  <c r="P8" i="1"/>
  <c r="Q8" i="1"/>
  <c r="R8" i="1"/>
  <c r="J8" i="1"/>
  <c r="K8" i="1"/>
  <c r="L8" i="1"/>
  <c r="M8" i="1"/>
  <c r="F8" i="1"/>
  <c r="G8" i="1"/>
  <c r="H8" i="1"/>
  <c r="I8" i="1"/>
  <c r="D8" i="1"/>
  <c r="E8" i="1"/>
  <c r="C8" i="1"/>
  <c r="S8" i="1" l="1"/>
  <c r="AC8" i="1"/>
  <c r="AH8" i="1"/>
  <c r="N8" i="1"/>
  <c r="AD25" i="1"/>
  <c r="AE25" i="1"/>
  <c r="AF25" i="1"/>
  <c r="W25" i="1"/>
  <c r="Y25" i="1"/>
  <c r="Z25" i="1"/>
  <c r="AA25" i="1"/>
  <c r="AB25" i="1"/>
  <c r="T25" i="1"/>
  <c r="U25" i="1"/>
  <c r="V25" i="1"/>
  <c r="Q25" i="1"/>
  <c r="R25" i="1"/>
  <c r="L25" i="1"/>
  <c r="M25" i="1"/>
  <c r="O25" i="1"/>
  <c r="P25" i="1"/>
  <c r="I25" i="1"/>
  <c r="J25" i="1"/>
  <c r="K25" i="1"/>
  <c r="F25" i="1"/>
  <c r="G25" i="1"/>
  <c r="H25" i="1"/>
  <c r="C25" i="1"/>
  <c r="D25" i="1"/>
  <c r="E25" i="1"/>
  <c r="AF24" i="1"/>
  <c r="AF23" i="1"/>
  <c r="AD24" i="1"/>
  <c r="AE24" i="1"/>
  <c r="Y24" i="1"/>
  <c r="Z24" i="1"/>
  <c r="AA24" i="1"/>
  <c r="AB24" i="1"/>
  <c r="T24" i="1"/>
  <c r="U24" i="1"/>
  <c r="V24" i="1"/>
  <c r="W24" i="1"/>
  <c r="O24" i="1"/>
  <c r="P24" i="1"/>
  <c r="Q24" i="1"/>
  <c r="R24" i="1"/>
  <c r="M24" i="1"/>
  <c r="J24" i="1"/>
  <c r="K24" i="1"/>
  <c r="L24" i="1"/>
  <c r="F24" i="1"/>
  <c r="G24" i="1"/>
  <c r="H24" i="1"/>
  <c r="I24" i="1"/>
  <c r="C24" i="1"/>
  <c r="D24" i="1"/>
  <c r="E24" i="1"/>
  <c r="Y23" i="1"/>
  <c r="Z23" i="1"/>
  <c r="AA23" i="1"/>
  <c r="AB23" i="1"/>
  <c r="AD23" i="1"/>
  <c r="AE23" i="1"/>
  <c r="T23" i="1"/>
  <c r="X23" i="1" s="1"/>
  <c r="U23" i="1"/>
  <c r="V23" i="1"/>
  <c r="W23" i="1"/>
  <c r="M23" i="1"/>
  <c r="O23" i="1"/>
  <c r="P23" i="1"/>
  <c r="Q23" i="1"/>
  <c r="R23" i="1"/>
  <c r="C23" i="1"/>
  <c r="D23" i="1"/>
  <c r="E23" i="1"/>
  <c r="F23" i="1"/>
  <c r="G23" i="1"/>
  <c r="H23" i="1"/>
  <c r="I23" i="1"/>
  <c r="J23" i="1"/>
  <c r="K23" i="1"/>
  <c r="L23" i="1"/>
  <c r="AH23" i="1" l="1"/>
  <c r="X24" i="1"/>
  <c r="S23" i="1"/>
  <c r="X25" i="1"/>
  <c r="AC25" i="1"/>
  <c r="S25" i="1"/>
  <c r="S24" i="1"/>
  <c r="AC24" i="1"/>
  <c r="AC23" i="1"/>
  <c r="AH24" i="1"/>
  <c r="AH25" i="1"/>
  <c r="N25" i="1"/>
  <c r="N23" i="1"/>
  <c r="N24" i="1"/>
  <c r="T6" i="1"/>
  <c r="U6" i="1"/>
  <c r="V6" i="1"/>
  <c r="W6" i="1"/>
  <c r="Y6" i="1"/>
  <c r="Z6" i="1"/>
  <c r="AA6" i="1"/>
  <c r="AB6" i="1"/>
  <c r="AD6" i="1"/>
  <c r="AE6" i="1"/>
  <c r="AF6" i="1"/>
  <c r="O6" i="1"/>
  <c r="P6" i="1"/>
  <c r="Q6" i="1"/>
  <c r="R6" i="1"/>
  <c r="F6" i="1"/>
  <c r="G6" i="1"/>
  <c r="H6" i="1"/>
  <c r="I6" i="1"/>
  <c r="J6" i="1"/>
  <c r="K6" i="1"/>
  <c r="L6" i="1"/>
  <c r="M6" i="1"/>
  <c r="D6" i="1"/>
  <c r="E6" i="1"/>
  <c r="C6" i="1"/>
  <c r="B29" i="1"/>
  <c r="AC6" i="1" l="1"/>
  <c r="X6" i="1"/>
  <c r="S6" i="1"/>
  <c r="AH6" i="1"/>
  <c r="N6" i="1"/>
  <c r="AF3" i="1"/>
  <c r="AF29" i="1"/>
  <c r="AF28" i="1"/>
  <c r="Z29" i="1"/>
  <c r="AA29" i="1"/>
  <c r="AB29" i="1"/>
  <c r="AD29" i="1"/>
  <c r="AE29" i="1"/>
  <c r="P29" i="1"/>
  <c r="Q29" i="1"/>
  <c r="R29" i="1"/>
  <c r="T29" i="1"/>
  <c r="U29" i="1"/>
  <c r="V29" i="1"/>
  <c r="W29" i="1"/>
  <c r="J29" i="1"/>
  <c r="K29" i="1"/>
  <c r="L29" i="1"/>
  <c r="M29" i="1"/>
  <c r="O29" i="1"/>
  <c r="F29" i="1"/>
  <c r="G29" i="1"/>
  <c r="H29" i="1"/>
  <c r="I29" i="1"/>
  <c r="C29" i="1"/>
  <c r="D29" i="1"/>
  <c r="E29" i="1"/>
  <c r="X29" i="1" l="1"/>
  <c r="S29" i="1"/>
  <c r="AC29" i="1"/>
  <c r="N29" i="1"/>
  <c r="AH29" i="1"/>
  <c r="AF11" i="1"/>
  <c r="J11" i="1" l="1"/>
  <c r="J17" i="1"/>
  <c r="J28" i="1"/>
  <c r="AE40" i="1" l="1"/>
  <c r="AD40" i="1"/>
  <c r="AB40" i="1"/>
  <c r="AA40" i="1"/>
  <c r="Z40" i="1"/>
  <c r="Y40" i="1"/>
  <c r="W40" i="1"/>
  <c r="V40" i="1"/>
  <c r="U40" i="1"/>
  <c r="T40" i="1"/>
  <c r="R40" i="1"/>
  <c r="Q40" i="1"/>
  <c r="P40" i="1"/>
  <c r="O40" i="1"/>
  <c r="M40" i="1"/>
  <c r="L40" i="1"/>
  <c r="K40" i="1"/>
  <c r="J40" i="1"/>
  <c r="I40" i="1"/>
  <c r="H40" i="1"/>
  <c r="G40" i="1"/>
  <c r="F40" i="1"/>
  <c r="E40" i="1"/>
  <c r="D40" i="1"/>
  <c r="C40" i="1"/>
  <c r="AE38" i="1"/>
  <c r="AD38" i="1"/>
  <c r="AB38" i="1"/>
  <c r="AA38" i="1"/>
  <c r="Z38" i="1"/>
  <c r="Y38" i="1"/>
  <c r="W38" i="1"/>
  <c r="V38" i="1"/>
  <c r="U38" i="1"/>
  <c r="T38" i="1"/>
  <c r="R38" i="1"/>
  <c r="Q38" i="1"/>
  <c r="P38" i="1"/>
  <c r="O38" i="1"/>
  <c r="M38" i="1"/>
  <c r="L38" i="1"/>
  <c r="K38" i="1"/>
  <c r="J38" i="1"/>
  <c r="I38" i="1"/>
  <c r="H38" i="1"/>
  <c r="G38" i="1"/>
  <c r="F38" i="1"/>
  <c r="E38" i="1"/>
  <c r="D38" i="1"/>
  <c r="C38" i="1"/>
  <c r="AE36" i="1"/>
  <c r="AD36" i="1"/>
  <c r="AH36" i="1" s="1"/>
  <c r="AB36" i="1"/>
  <c r="AA36" i="1"/>
  <c r="Z36" i="1"/>
  <c r="Y36" i="1"/>
  <c r="AC36" i="1" s="1"/>
  <c r="W36" i="1"/>
  <c r="V36" i="1"/>
  <c r="U36" i="1"/>
  <c r="T36" i="1"/>
  <c r="X36" i="1" s="1"/>
  <c r="R36" i="1"/>
  <c r="Q36" i="1"/>
  <c r="P36" i="1"/>
  <c r="O36" i="1"/>
  <c r="S36" i="1" s="1"/>
  <c r="M36" i="1"/>
  <c r="L36" i="1"/>
  <c r="K36" i="1"/>
  <c r="J36" i="1"/>
  <c r="I36" i="1"/>
  <c r="H36" i="1"/>
  <c r="G36" i="1"/>
  <c r="F36" i="1"/>
  <c r="E36" i="1"/>
  <c r="D36" i="1"/>
  <c r="C36" i="1"/>
  <c r="AE28" i="1"/>
  <c r="AD28" i="1"/>
  <c r="AB28" i="1"/>
  <c r="AA28" i="1"/>
  <c r="Z28" i="1"/>
  <c r="Y28" i="1"/>
  <c r="W28" i="1"/>
  <c r="V28" i="1"/>
  <c r="U28" i="1"/>
  <c r="T28" i="1"/>
  <c r="R28" i="1"/>
  <c r="Q28" i="1"/>
  <c r="P28" i="1"/>
  <c r="O28" i="1"/>
  <c r="M28" i="1"/>
  <c r="L28" i="1"/>
  <c r="K28" i="1"/>
  <c r="N28" i="1" s="1"/>
  <c r="I28" i="1"/>
  <c r="H28" i="1"/>
  <c r="G28" i="1"/>
  <c r="F28" i="1"/>
  <c r="E28" i="1"/>
  <c r="D28" i="1"/>
  <c r="C28" i="1"/>
  <c r="AD17" i="1"/>
  <c r="AH17" i="1" s="1"/>
  <c r="AB17" i="1"/>
  <c r="AA17" i="1"/>
  <c r="Z17" i="1"/>
  <c r="Y17" i="1"/>
  <c r="AC17" i="1" s="1"/>
  <c r="W17" i="1"/>
  <c r="V17" i="1"/>
  <c r="U17" i="1"/>
  <c r="T17" i="1"/>
  <c r="X17" i="1" s="1"/>
  <c r="R17" i="1"/>
  <c r="Q17" i="1"/>
  <c r="P17" i="1"/>
  <c r="O17" i="1"/>
  <c r="S17" i="1" s="1"/>
  <c r="M17" i="1"/>
  <c r="L17" i="1"/>
  <c r="I17" i="1"/>
  <c r="H17" i="1"/>
  <c r="G17" i="1"/>
  <c r="F17" i="1"/>
  <c r="E17" i="1"/>
  <c r="D17" i="1"/>
  <c r="C17" i="1"/>
  <c r="AE11" i="1"/>
  <c r="AD11" i="1"/>
  <c r="AB11" i="1"/>
  <c r="AA11" i="1"/>
  <c r="Z11" i="1"/>
  <c r="Y11" i="1"/>
  <c r="W11" i="1"/>
  <c r="V11" i="1"/>
  <c r="U11" i="1"/>
  <c r="T11" i="1"/>
  <c r="R11" i="1"/>
  <c r="Q11" i="1"/>
  <c r="P11" i="1"/>
  <c r="O11" i="1"/>
  <c r="M11" i="1"/>
  <c r="L11" i="1"/>
  <c r="K11" i="1"/>
  <c r="I11" i="1"/>
  <c r="H11" i="1"/>
  <c r="G11" i="1"/>
  <c r="F11" i="1"/>
  <c r="E11" i="1"/>
  <c r="D11" i="1"/>
  <c r="C11" i="1"/>
  <c r="AE3" i="1"/>
  <c r="AD3" i="1"/>
  <c r="AB3" i="1"/>
  <c r="AA3" i="1"/>
  <c r="Z3" i="1"/>
  <c r="Y3" i="1"/>
  <c r="W3" i="1"/>
  <c r="V3" i="1"/>
  <c r="U3" i="1"/>
  <c r="T3" i="1"/>
  <c r="R3" i="1"/>
  <c r="Q3" i="1"/>
  <c r="P3" i="1"/>
  <c r="O3" i="1"/>
  <c r="M3" i="1"/>
  <c r="L3" i="1"/>
  <c r="K3" i="1"/>
  <c r="J3" i="1"/>
  <c r="I3" i="1"/>
  <c r="H3" i="1"/>
  <c r="G3" i="1"/>
  <c r="F3" i="1"/>
  <c r="E3" i="1"/>
  <c r="D3" i="1"/>
  <c r="C3" i="1"/>
  <c r="X3" i="1" l="1"/>
  <c r="X11" i="1"/>
  <c r="X38" i="1"/>
  <c r="X40" i="1"/>
  <c r="X28" i="1"/>
  <c r="S3" i="1"/>
  <c r="AC3" i="1"/>
  <c r="AH3" i="1"/>
  <c r="S11" i="1"/>
  <c r="AC11" i="1"/>
  <c r="S38" i="1"/>
  <c r="AC38" i="1"/>
  <c r="S40" i="1"/>
  <c r="AC40" i="1"/>
  <c r="AH40" i="1"/>
  <c r="S28" i="1"/>
  <c r="AC28" i="1"/>
  <c r="AH11" i="1"/>
  <c r="AH38" i="1"/>
  <c r="AH28" i="1"/>
  <c r="N11" i="1"/>
  <c r="N36" i="1"/>
  <c r="N3" i="1"/>
  <c r="N38" i="1"/>
  <c r="N40" i="1"/>
  <c r="AE3" i="7"/>
  <c r="AH3" i="7" s="1"/>
  <c r="K17" i="1"/>
  <c r="N17" i="1" s="1"/>
  <c r="B25" i="1"/>
  <c r="B24" i="1"/>
  <c r="B21" i="1"/>
  <c r="B23" i="1" s="1"/>
</calcChain>
</file>

<file path=xl/comments1.xml><?xml version="1.0" encoding="utf-8"?>
<comments xmlns="http://schemas.openxmlformats.org/spreadsheetml/2006/main">
  <authors>
    <author>User</author>
  </authors>
  <commentList>
    <comment ref="A31" authorId="0">
      <text>
        <r>
          <rPr>
            <b/>
            <sz val="9"/>
            <color rgb="FF000000"/>
            <rFont val="Tahoma"/>
            <family val="2"/>
            <charset val="161"/>
          </rPr>
          <t>User:</t>
        </r>
        <r>
          <rPr>
            <sz val="9"/>
            <color rgb="FF000000"/>
            <rFont val="Tahoma"/>
            <family val="2"/>
            <charset val="161"/>
          </rPr>
          <t xml:space="preserve">
</t>
        </r>
        <r>
          <rPr>
            <sz val="8"/>
            <color rgb="FF000000"/>
            <rFont val="Calibri"/>
            <family val="2"/>
            <charset val="161"/>
          </rPr>
          <t>Περιλαμβάνει σχολικές εφορείες, δικαστική εκπαιδευτική υπηρεσία, δυνάμεις ασφαλείας, ωρομίσθιο και κρ αξιωματούχους.</t>
        </r>
      </text>
    </comment>
    <comment ref="A32" authorId="0">
      <text>
        <r>
          <rPr>
            <b/>
            <sz val="9"/>
            <color rgb="FF000000"/>
            <rFont val="Tahoma"/>
            <family val="2"/>
            <charset val="161"/>
          </rPr>
          <t>User:</t>
        </r>
        <r>
          <rPr>
            <sz val="9"/>
            <color rgb="FF000000"/>
            <rFont val="Tahoma"/>
            <family val="2"/>
            <charset val="161"/>
          </rPr>
          <t xml:space="preserve">
</t>
        </r>
        <r>
          <rPr>
            <sz val="8"/>
            <color rgb="FF000000"/>
            <rFont val="Calibri"/>
            <family val="2"/>
            <charset val="161"/>
          </rPr>
          <t>Περιλαμβάνει σχολικές εφορείες, δικαστική εκπαιδευτική υπηρεσία, δυνάμεις ασφαλείας, ωρομίσθιο και κρ αξιωματούχους.</t>
        </r>
      </text>
    </comment>
    <comment ref="A33" authorId="0">
      <text>
        <r>
          <rPr>
            <b/>
            <sz val="9"/>
            <color rgb="FF000000"/>
            <rFont val="Tahoma"/>
            <family val="2"/>
            <charset val="161"/>
          </rPr>
          <t>User:</t>
        </r>
        <r>
          <rPr>
            <sz val="9"/>
            <color rgb="FF000000"/>
            <rFont val="Tahoma"/>
            <family val="2"/>
            <charset val="161"/>
          </rPr>
          <t xml:space="preserve">
</t>
        </r>
        <r>
          <rPr>
            <sz val="8"/>
            <color rgb="FF000000"/>
            <rFont val="Calibri"/>
            <family val="2"/>
            <charset val="161"/>
          </rPr>
          <t>Περιλαμβάνει σχολικές εφορείες, δικαστική εκπαιδευτική υπηρεσία, δυνάμεις ασφαλείας, ωρομίσθιο και κρ αξιωματούχους.</t>
        </r>
      </text>
    </comment>
  </commentList>
</comments>
</file>

<file path=xl/comments2.xml><?xml version="1.0" encoding="utf-8"?>
<comments xmlns="http://schemas.openxmlformats.org/spreadsheetml/2006/main">
  <authors>
    <author>User</author>
  </authors>
  <commentList>
    <comment ref="A4" authorId="0">
      <text>
        <r>
          <rPr>
            <b/>
            <sz val="9"/>
            <color rgb="FF000000"/>
            <rFont val="Tahoma"/>
            <family val="2"/>
            <charset val="161"/>
          </rPr>
          <t>User:</t>
        </r>
        <r>
          <rPr>
            <sz val="9"/>
            <color rgb="FF000000"/>
            <rFont val="Tahoma"/>
            <family val="2"/>
            <charset val="161"/>
          </rPr>
          <t xml:space="preserve">
</t>
        </r>
        <r>
          <rPr>
            <sz val="8"/>
            <color rgb="FF000000"/>
            <rFont val="Calibri"/>
            <family val="2"/>
            <charset val="161"/>
          </rPr>
          <t>These values relate to the Beveridge curve.</t>
        </r>
      </text>
    </comment>
  </commentList>
</comments>
</file>

<file path=xl/comments3.xml><?xml version="1.0" encoding="utf-8"?>
<comments xmlns="http://schemas.openxmlformats.org/spreadsheetml/2006/main">
  <authors>
    <author>User</author>
  </authors>
  <commentList>
    <comment ref="A2" authorId="0">
      <text>
        <r>
          <rPr>
            <b/>
            <sz val="9"/>
            <color rgb="FF000000"/>
            <rFont val="Tahoma"/>
            <family val="2"/>
            <charset val="161"/>
          </rPr>
          <t>User:</t>
        </r>
        <r>
          <rPr>
            <sz val="9"/>
            <color rgb="FF000000"/>
            <rFont val="Tahoma"/>
            <family val="2"/>
            <charset val="161"/>
          </rPr>
          <t xml:space="preserve">
</t>
        </r>
        <r>
          <rPr>
            <sz val="8"/>
            <color rgb="FF000000"/>
            <rFont val="Calibri"/>
            <family val="2"/>
            <charset val="161"/>
          </rPr>
          <t>Data are based on LFS results which take place every quarter.</t>
        </r>
      </text>
    </comment>
  </commentList>
</comments>
</file>

<file path=xl/comments4.xml><?xml version="1.0" encoding="utf-8"?>
<comments xmlns="http://schemas.openxmlformats.org/spreadsheetml/2006/main">
  <authors>
    <author>User</author>
  </authors>
  <commentList>
    <comment ref="A2" authorId="0">
      <text>
        <r>
          <rPr>
            <b/>
            <sz val="9"/>
            <color rgb="FF000000"/>
            <rFont val="Tahoma"/>
            <family val="2"/>
            <charset val="161"/>
          </rPr>
          <t>User</t>
        </r>
        <r>
          <rPr>
            <sz val="9"/>
            <color rgb="FF000000"/>
            <rFont val="Calibri"/>
            <family val="2"/>
            <charset val="161"/>
          </rPr>
          <t xml:space="preserve">Inative labour force consists of the difference between the population with the labour force 15+. </t>
        </r>
      </text>
    </comment>
  </commentList>
</comments>
</file>

<file path=xl/sharedStrings.xml><?xml version="1.0" encoding="utf-8"?>
<sst xmlns="http://schemas.openxmlformats.org/spreadsheetml/2006/main" count="388" uniqueCount="260">
  <si>
    <t>7.4, 1.29</t>
  </si>
  <si>
    <t>6.4, 1.51</t>
  </si>
  <si>
    <t>5.8, 1.32</t>
  </si>
  <si>
    <t>5.5, 0.79</t>
  </si>
  <si>
    <t>7.5, 1.15</t>
  </si>
  <si>
    <t>7.2, 1.08</t>
  </si>
  <si>
    <t>7.8, 0.67</t>
  </si>
  <si>
    <t>8.9, 0.32</t>
  </si>
  <si>
    <t>Άνδρες</t>
  </si>
  <si>
    <t>Γυναίκες</t>
  </si>
  <si>
    <t>Άνδρες (12+) / εργατικό δυναμικό</t>
  </si>
  <si>
    <t>Γυναίκες (12+) / εργατικό δυναμικό</t>
  </si>
  <si>
    <t>Labour Market</t>
  </si>
  <si>
    <t>Contents:</t>
  </si>
  <si>
    <t>A. Labour Supply</t>
  </si>
  <si>
    <t>B. Labour Demand</t>
  </si>
  <si>
    <t>2011 Q1</t>
  </si>
  <si>
    <t>2011 Q2</t>
  </si>
  <si>
    <t>2011 Q3</t>
  </si>
  <si>
    <t>2012 Q1</t>
  </si>
  <si>
    <t>2011 Q4</t>
  </si>
  <si>
    <t>2012 Q3</t>
  </si>
  <si>
    <t>2012 Q4</t>
  </si>
  <si>
    <t>2013 Q1</t>
  </si>
  <si>
    <t>2013 Q2</t>
  </si>
  <si>
    <t>2013 Q3</t>
  </si>
  <si>
    <t>2013 Q4</t>
  </si>
  <si>
    <t>2014 Q1</t>
  </si>
  <si>
    <t>2014 Q2</t>
  </si>
  <si>
    <t>2014 Q3</t>
  </si>
  <si>
    <t>2014 Q4</t>
  </si>
  <si>
    <t>2015 Q1</t>
  </si>
  <si>
    <t>2015 Q2</t>
  </si>
  <si>
    <t>2015 Q3</t>
  </si>
  <si>
    <t>2015 Q4</t>
  </si>
  <si>
    <t>2016 Q1</t>
  </si>
  <si>
    <t>2010 Q1</t>
  </si>
  <si>
    <t>2010 Q2</t>
  </si>
  <si>
    <t>2010 Q3</t>
  </si>
  <si>
    <t>2010 Q4</t>
  </si>
  <si>
    <t>Job Vacancies (cystat)</t>
  </si>
  <si>
    <t>Vacancy Rate</t>
  </si>
  <si>
    <t>2016 Q3</t>
  </si>
  <si>
    <t>Ε. Inactive labour force  (15+), LFS</t>
  </si>
  <si>
    <t>Inactive Labour Force  (15+), LFS, % change</t>
  </si>
  <si>
    <t>2012Q2</t>
  </si>
  <si>
    <t>Cypriots</t>
  </si>
  <si>
    <t>European</t>
  </si>
  <si>
    <t>Third countries</t>
  </si>
  <si>
    <t>D. Unemployment (LFS)</t>
  </si>
  <si>
    <t>Number of unemployed</t>
  </si>
  <si>
    <t>Unemployment rate, %</t>
  </si>
  <si>
    <t>Unemploymernt by duration</t>
  </si>
  <si>
    <t>below 6 months</t>
  </si>
  <si>
    <t>12+ months</t>
  </si>
  <si>
    <t>6-12 months</t>
  </si>
  <si>
    <t>2016 Q4</t>
  </si>
  <si>
    <t>20166Q2</t>
  </si>
  <si>
    <t xml:space="preserve">C. Unemployment (LFS) </t>
  </si>
  <si>
    <t>D.  Inactive Labour Force  (15+), LFS</t>
  </si>
  <si>
    <t xml:space="preserve">E. ALMP's </t>
  </si>
  <si>
    <t>Labour Force</t>
  </si>
  <si>
    <t>Public employment (PAPD)</t>
  </si>
  <si>
    <t>Unemployment rate, % (15-24)</t>
  </si>
  <si>
    <t>12+ months/labour force</t>
  </si>
  <si>
    <t>Employment by nationality</t>
  </si>
  <si>
    <t>under employmnet/labour force</t>
  </si>
  <si>
    <t>% employment rate  (LFS)</t>
  </si>
  <si>
    <t>Employment (persons) National Accounts (SA)</t>
  </si>
  <si>
    <t>Total flexible employment</t>
  </si>
  <si>
    <t>Flexible employment /Labour Force</t>
  </si>
  <si>
    <t xml:space="preserve">Unemployment rate, Vacancy rate </t>
  </si>
  <si>
    <t>Temporary employment /labour force</t>
  </si>
  <si>
    <t>2010 q1</t>
  </si>
  <si>
    <t>2010 q2</t>
  </si>
  <si>
    <t>2010 q3</t>
  </si>
  <si>
    <t>2010 q4</t>
  </si>
  <si>
    <t>2011 q1</t>
  </si>
  <si>
    <t>2011 q2</t>
  </si>
  <si>
    <t>2011 q3</t>
  </si>
  <si>
    <t>2011 q4</t>
  </si>
  <si>
    <t>2012  q1</t>
  </si>
  <si>
    <t>2012 q2</t>
  </si>
  <si>
    <t>2012 q3</t>
  </si>
  <si>
    <t>2012 q4</t>
  </si>
  <si>
    <t>2013 q1</t>
  </si>
  <si>
    <t>2013 q2</t>
  </si>
  <si>
    <t>2013 q3</t>
  </si>
  <si>
    <t>2013 q4</t>
  </si>
  <si>
    <t>2014 q1</t>
  </si>
  <si>
    <t>2014 q2</t>
  </si>
  <si>
    <t>2014 q3</t>
  </si>
  <si>
    <t>2014 q4</t>
  </si>
  <si>
    <t>2015 q1</t>
  </si>
  <si>
    <t>2015 q2</t>
  </si>
  <si>
    <t>2015 q3</t>
  </si>
  <si>
    <t>2015 q4</t>
  </si>
  <si>
    <t>2016 q1</t>
  </si>
  <si>
    <t>2016 q2</t>
  </si>
  <si>
    <t>2016 q3</t>
  </si>
  <si>
    <t>2016 q4</t>
  </si>
  <si>
    <t>Jobs (+,-) SA</t>
  </si>
  <si>
    <t>% change (qi/qi-1)</t>
  </si>
  <si>
    <t>15.8-0.2</t>
  </si>
  <si>
    <t>15.4-1.2</t>
  </si>
  <si>
    <t>Unemployment by nationality</t>
  </si>
  <si>
    <t>Employmnet (hours worked) (SA)</t>
  </si>
  <si>
    <t xml:space="preserve">Temporary employment, 000s  </t>
  </si>
  <si>
    <t xml:space="preserve">Temporary employment females </t>
  </si>
  <si>
    <t>Temporary employment, 000s Males</t>
  </si>
  <si>
    <t xml:space="preserve">Part time employment, 000s </t>
  </si>
  <si>
    <t>Part time employment,000s  Females</t>
  </si>
  <si>
    <t>Part time employment,000s Males</t>
  </si>
  <si>
    <t>Under employment 000s , % change</t>
  </si>
  <si>
    <t>13.0-1.6</t>
  </si>
  <si>
    <t>11.1-0.8</t>
  </si>
  <si>
    <t>11.3-0.9</t>
  </si>
  <si>
    <t>12.1-0.4</t>
  </si>
  <si>
    <t>12.7-0.4</t>
  </si>
  <si>
    <t>15.4-0.8</t>
  </si>
  <si>
    <t>16.2-0.4</t>
  </si>
  <si>
    <t>16-0.2</t>
  </si>
  <si>
    <t>16.9-1.1</t>
  </si>
  <si>
    <t>16-0.4</t>
  </si>
  <si>
    <t>16-0.3</t>
  </si>
  <si>
    <t>17.6-1.1</t>
  </si>
  <si>
    <t>14.6-0.8</t>
  </si>
  <si>
    <t>14.7-0.8</t>
  </si>
  <si>
    <t>12.7-0.9</t>
  </si>
  <si>
    <t>14.1-1.0</t>
  </si>
  <si>
    <t>12.1-1.0</t>
  </si>
  <si>
    <t>%</t>
  </si>
  <si>
    <t>Under employment, 000s (Cystat)</t>
  </si>
  <si>
    <t>Public employment (PAPD)/employment SA</t>
  </si>
  <si>
    <t>13.0-1.0</t>
  </si>
  <si>
    <t>12.9-0.6</t>
  </si>
  <si>
    <t>14.9-0.9</t>
  </si>
  <si>
    <t>11.8-0.4</t>
  </si>
  <si>
    <t>15.9-0.4</t>
  </si>
  <si>
    <t>16.1-0.7</t>
  </si>
  <si>
    <t>2015-2021</t>
  </si>
  <si>
    <t>2016-2017</t>
  </si>
  <si>
    <t>2014-2020</t>
  </si>
  <si>
    <t>Part time employment /Labour force</t>
  </si>
  <si>
    <t>2017q1</t>
  </si>
  <si>
    <t>2017q2</t>
  </si>
  <si>
    <t>2017q3</t>
  </si>
  <si>
    <t>2017q4</t>
  </si>
  <si>
    <t>No.</t>
  </si>
  <si>
    <t>Implementing Body</t>
  </si>
  <si>
    <t>Program</t>
  </si>
  <si>
    <t>Target Group</t>
  </si>
  <si>
    <t>Duration of the program</t>
  </si>
  <si>
    <t>Total Budget</t>
  </si>
  <si>
    <t>Budget 2015</t>
  </si>
  <si>
    <t>Budget 2016</t>
  </si>
  <si>
    <t>Budget 2017</t>
  </si>
  <si>
    <t>Employment/ Training Duration in months</t>
  </si>
  <si>
    <t>Total Expected Employment</t>
  </si>
  <si>
    <t>Expected Employment in 2015</t>
  </si>
  <si>
    <t>Employment 2015 in full-time equivalent.*</t>
  </si>
  <si>
    <t>% of unemployed in 2015</t>
  </si>
  <si>
    <t>% Labour Force in 2015</t>
  </si>
  <si>
    <t>Call Dates</t>
  </si>
  <si>
    <t>Applicants for each call</t>
  </si>
  <si>
    <t>Successful applications for each call</t>
  </si>
  <si>
    <t>Comment</t>
  </si>
  <si>
    <t>Budget source</t>
  </si>
  <si>
    <t>Department of Labour</t>
  </si>
  <si>
    <t xml:space="preserve">Employment of people who belong to vulnerable groups </t>
  </si>
  <si>
    <t>GMI receipients with quota of 25% for the young</t>
  </si>
  <si>
    <t>2015-2022</t>
  </si>
  <si>
    <t>no call yet</t>
  </si>
  <si>
    <t>ESF 2014-2020, National Contribution</t>
  </si>
  <si>
    <t>CY HRDA</t>
  </si>
  <si>
    <t xml:space="preserve">Employment of unemployed people to offer in house care services to low income pensioners  </t>
  </si>
  <si>
    <t>All</t>
  </si>
  <si>
    <t>2015-2017</t>
  </si>
  <si>
    <t>National Contribution</t>
  </si>
  <si>
    <t>Human Resource Development Authority</t>
  </si>
  <si>
    <t>Incentives for employment of young tertiary and secondary graduates for acquition of work experience (6 months+2)</t>
  </si>
  <si>
    <t>Youth</t>
  </si>
  <si>
    <t>2014-2017</t>
  </si>
  <si>
    <t>-</t>
  </si>
  <si>
    <t>The schemes have not yet been formulated. There is a possibility that they will be consolidated into other schemes for the purpose of implementation cost savings.</t>
  </si>
  <si>
    <t>ESF 2014 – 2020, National Contribution</t>
  </si>
  <si>
    <t>Training programmes for the unemployed</t>
  </si>
  <si>
    <t>unemployed</t>
  </si>
  <si>
    <t xml:space="preserve">50-500 hours </t>
  </si>
  <si>
    <t>This is a new Scheme which was introduced in 2015.  An open tender procedure is in progress for the award of 4 public contracts for the implementation of 25 programmes in the tourism sector. The duration of the training programmes varies according to the needs. Total budget refers to the budget for 2015 and 2016. Total expected employment refers to the number of participants for 2015 and 2016.</t>
  </si>
  <si>
    <t>National funds</t>
  </si>
  <si>
    <t>On the job training for tertiary graduates (6month +2)</t>
  </si>
  <si>
    <t>Youth (&lt;30)</t>
  </si>
  <si>
    <t>Total budget refers to  2015-2016</t>
  </si>
  <si>
    <t>Employment and training of long term unemployed  (6month +2)</t>
  </si>
  <si>
    <t>Long-term</t>
  </si>
  <si>
    <t>This is a new Scheme which will be introduced in 2016. The duration of the employment and trainning has not been finalized yet. Total budget refers to the budget for 2015 and 2016.</t>
  </si>
  <si>
    <t>Multi-company training programme for Long-Term unemployed</t>
  </si>
  <si>
    <t xml:space="preserve">Long-term unmployed, GMI receipients  </t>
  </si>
  <si>
    <t xml:space="preserve">  National Funds </t>
  </si>
  <si>
    <t xml:space="preserve">Job placement of unemployed young secondary graduates for the acquisition of work experience </t>
  </si>
  <si>
    <t>20/2/14-28/3/14 15/5/15-18/9/15</t>
  </si>
  <si>
    <t xml:space="preserve">2014:2.255 unemployed 2015: 1.022 unemployed </t>
  </si>
  <si>
    <t xml:space="preserve">2014: 1.150 job placements  2015: not yet finalised. So far 648 unemployed. </t>
  </si>
  <si>
    <t xml:space="preserve">ESF Youth Guarantee, National Funds </t>
  </si>
  <si>
    <t>Job Placement for the young unemployed tertiary education graduates for the acquisition of work experience</t>
  </si>
  <si>
    <t>17/3/14-14/4/14
 25/5/15-31/7/15</t>
  </si>
  <si>
    <t>Company does not pay; participants receive a grant; no obligation to keep them</t>
  </si>
  <si>
    <t>ESF, National Funds.</t>
  </si>
  <si>
    <t>Incentives for the employment of the unemployed in the retail sector</t>
  </si>
  <si>
    <t>2015-2016</t>
  </si>
  <si>
    <t>20/5 - 19/6/2015  (2nd call)</t>
  </si>
  <si>
    <t>Final amount according to the contracts signed 600.000.Part-time jobs</t>
  </si>
  <si>
    <t xml:space="preserve">ESF, National Funds </t>
  </si>
  <si>
    <t>Subsidized employment for long-term unemployed</t>
  </si>
  <si>
    <t>Long-term unemployed(+6 m)</t>
  </si>
  <si>
    <t xml:space="preserve">20/7-18/9 2015 (1st call)   2/11 - 31/12/2015 (2nd call) </t>
  </si>
  <si>
    <t>727                          449</t>
  </si>
  <si>
    <t>605                             386</t>
  </si>
  <si>
    <t>10 months subsidized employment up to 600 euros per month (6000 in total); without trainning; minimum wage of 800 euros</t>
  </si>
  <si>
    <t xml:space="preserve">Incentives for the employment of  unemployed young people of age 19 - 24 </t>
  </si>
  <si>
    <t>unemployed&lt;25</t>
  </si>
  <si>
    <t>07.11.2016-30.12.2016</t>
  </si>
  <si>
    <t>Employment of unemployed to offer in house care services to people with disabilities</t>
  </si>
  <si>
    <t>2016-2018</t>
  </si>
  <si>
    <t>No call yet</t>
  </si>
  <si>
    <t>Incentives for the employment of people with disabilities</t>
  </si>
  <si>
    <t>Unemployed people with disabilities</t>
  </si>
  <si>
    <t>24.10.2016-31.3.207</t>
  </si>
  <si>
    <t>Partnership of PES with  Private Employment Agencies  for job placements</t>
  </si>
  <si>
    <t xml:space="preserve">LTU, Youth, GMI receipients </t>
  </si>
  <si>
    <t>17.10.2016</t>
  </si>
  <si>
    <t>Flexible forms of employment</t>
  </si>
  <si>
    <t>Subsidized employment for people over the age of 50</t>
  </si>
  <si>
    <t>unemployed &gt;50</t>
  </si>
  <si>
    <t>31.10.2016-30.11.2016</t>
  </si>
  <si>
    <t>Subsidized employment for people with chronic diseases</t>
  </si>
  <si>
    <t xml:space="preserve">unemployed people with chronic diseases </t>
  </si>
  <si>
    <t>24.10.2016-31.3.2017</t>
  </si>
  <si>
    <t>Human Resource Development Authority &amp; Department of Labour</t>
  </si>
  <si>
    <t xml:space="preserve">Three months - on the job - training with zero cost to employers followed by employment for at least 12 months. </t>
  </si>
  <si>
    <t>GMI receipients</t>
  </si>
  <si>
    <t>3+12</t>
  </si>
  <si>
    <t>14/11/2016 - 31/12/2017</t>
  </si>
  <si>
    <t>ESF, National Funds</t>
  </si>
  <si>
    <t xml:space="preserve">Department of Labour </t>
  </si>
  <si>
    <t xml:space="preserve">Incentives for the employment of  unemployed young people of age 25 - 29 (10 months with subsidy 70% + 2 months without any subsidy) </t>
  </si>
  <si>
    <t>unemployed 25 - 29 years old</t>
  </si>
  <si>
    <t xml:space="preserve">No call yet </t>
  </si>
  <si>
    <t xml:space="preserve">Human Resource Development Authority </t>
  </si>
  <si>
    <t xml:space="preserve">Training programme for GMI recipients in the Tourism industry </t>
  </si>
  <si>
    <t xml:space="preserve">GMI Recipients </t>
  </si>
  <si>
    <t>31.10.2016</t>
  </si>
  <si>
    <t xml:space="preserve"> National Funds </t>
  </si>
  <si>
    <t>Total</t>
  </si>
  <si>
    <t>2014: 3.642 unemployed                         2015: 2.937 unemployed</t>
  </si>
  <si>
    <t>2014: 2.057 job placements          2015: Not yet finalised. So far 1.893 unemployed.</t>
  </si>
  <si>
    <r>
      <t xml:space="preserve">Total budget refers to  2015-2016. Total expected employment refers to the number of participants for 2015 and 2016. As from 1/1/2016 the Scheme </t>
    </r>
    <r>
      <rPr>
        <sz val="10"/>
        <color indexed="10"/>
        <rFont val="Calibri"/>
        <family val="2"/>
      </rPr>
      <t>is</t>
    </r>
    <r>
      <rPr>
        <sz val="10"/>
        <color indexed="8"/>
        <rFont val="Calibri"/>
        <family val="2"/>
      </rPr>
      <t xml:space="preserve"> open to all long-term unemployed and not only to GMI recipients.</t>
    </r>
  </si>
  <si>
    <r>
      <t>Department of Labour</t>
    </r>
    <r>
      <rPr>
        <b/>
        <sz val="10"/>
        <color indexed="8"/>
        <rFont val="Calibri"/>
        <family val="2"/>
      </rPr>
      <t xml:space="preserve"> </t>
    </r>
  </si>
  <si>
    <t>source: Department of Labour, HRDA</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</si>
</sst>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0.000"/>
    <numFmt numFmtId="166" formatCode="#,##0.000"/>
    <numFmt numFmtId="167" formatCode="#,##0.0"/>
    <numFmt numFmtId="168" formatCode="0.000000"/>
  </numFmts>
  <fonts count="59">
    <font>
      <sz val="11"/>
      <color rgb="FF000000"/>
      <name val="Calibri"/>
      <family val="2"/>
      <charset val="161"/>
    </font>
    <font>
      <sz val="11"/>
      <color rgb="FF000000"/>
      <name val="Calibri"/>
      <family val="2"/>
      <charset val="161"/>
    </font>
    <font>
      <u/>
      <sz val="11"/>
      <color rgb="FF0563C1"/>
      <name val="Calibri"/>
      <family val="2"/>
      <charset val="161"/>
    </font>
    <font>
      <sz val="10"/>
      <color rgb="FF000000"/>
      <name val="Arial"/>
      <family val="2"/>
      <charset val="161"/>
    </font>
    <font>
      <sz val="9"/>
      <color rgb="FF000000"/>
      <name val="»iioUoia"/>
      <charset val="161"/>
    </font>
    <font>
      <b/>
      <sz val="9"/>
      <color rgb="FF000000"/>
      <name val="Tahoma"/>
      <family val="2"/>
      <charset val="161"/>
    </font>
    <font>
      <sz val="9"/>
      <color rgb="FF000000"/>
      <name val="Tahoma"/>
      <family val="2"/>
      <charset val="161"/>
    </font>
    <font>
      <sz val="8"/>
      <color rgb="FF000000"/>
      <name val="Calibri"/>
      <family val="2"/>
      <charset val="161"/>
    </font>
    <font>
      <sz val="9"/>
      <color rgb="FF000000"/>
      <name val="Calibri"/>
      <family val="2"/>
      <charset val="161"/>
    </font>
    <font>
      <b/>
      <sz val="12"/>
      <name val="Arial"/>
      <family val="2"/>
    </font>
    <font>
      <sz val="12"/>
      <name val="Arial"/>
      <family val="2"/>
    </font>
    <font>
      <sz val="11"/>
      <color theme="1"/>
      <name val="Calibri"/>
      <family val="2"/>
      <charset val="161"/>
      <scheme val="minor"/>
    </font>
    <font>
      <b/>
      <sz val="11"/>
      <color rgb="FF000000"/>
      <name val="Georgia"/>
      <family val="1"/>
    </font>
    <font>
      <sz val="11"/>
      <color rgb="FF000000"/>
      <name val="Georgia"/>
      <family val="1"/>
    </font>
    <font>
      <sz val="10"/>
      <name val="MS Sans Serif"/>
      <family val="2"/>
    </font>
    <font>
      <sz val="11"/>
      <color theme="3"/>
      <name val="Georgia"/>
      <family val="1"/>
    </font>
    <font>
      <sz val="11"/>
      <color rgb="FFFF0000"/>
      <name val="Georgia"/>
      <family val="1"/>
    </font>
    <font>
      <sz val="11"/>
      <color theme="4"/>
      <name val="Georgia"/>
      <family val="1"/>
    </font>
    <font>
      <sz val="11"/>
      <name val="Georgia"/>
      <family val="1"/>
    </font>
    <font>
      <sz val="8"/>
      <color rgb="FF000000"/>
      <name val="Georgia"/>
      <family val="1"/>
    </font>
    <font>
      <b/>
      <sz val="10"/>
      <color theme="0"/>
      <name val="Calibri"/>
      <family val="2"/>
    </font>
    <font>
      <b/>
      <sz val="14"/>
      <color indexed="9"/>
      <name val="Georgia"/>
      <family val="1"/>
    </font>
    <font>
      <sz val="14"/>
      <name val="Georgia"/>
      <family val="1"/>
    </font>
    <font>
      <sz val="14"/>
      <color rgb="FF000000"/>
      <name val="Georgia"/>
      <family val="1"/>
    </font>
    <font>
      <b/>
      <sz val="11"/>
      <color theme="0"/>
      <name val="Georgia"/>
      <family val="1"/>
    </font>
    <font>
      <sz val="11"/>
      <color theme="0"/>
      <name val="Georgia"/>
      <family val="1"/>
    </font>
    <font>
      <b/>
      <sz val="11"/>
      <color indexed="8"/>
      <name val="Georgia"/>
      <family val="1"/>
    </font>
    <font>
      <sz val="11"/>
      <color indexed="8"/>
      <name val="Georgia"/>
      <family val="1"/>
    </font>
    <font>
      <sz val="11"/>
      <color theme="1"/>
      <name val="Georgia"/>
      <family val="1"/>
    </font>
    <font>
      <b/>
      <sz val="11"/>
      <name val="Georgia"/>
      <family val="1"/>
    </font>
    <font>
      <b/>
      <sz val="14"/>
      <color theme="0"/>
      <name val="Georgia"/>
      <family val="1"/>
    </font>
    <font>
      <sz val="14"/>
      <color theme="0"/>
      <name val="Georgia"/>
      <family val="1"/>
    </font>
    <font>
      <sz val="14"/>
      <color rgb="FF000000"/>
      <name val="Calibri"/>
      <family val="2"/>
      <charset val="161"/>
    </font>
    <font>
      <b/>
      <sz val="14"/>
      <color rgb="FF000000"/>
      <name val="Calibri"/>
      <family val="2"/>
      <charset val="161"/>
    </font>
    <font>
      <sz val="14"/>
      <color indexed="8"/>
      <name val="Georgia"/>
      <family val="1"/>
    </font>
    <font>
      <b/>
      <sz val="14"/>
      <color indexed="8"/>
      <name val="Georgia"/>
      <family val="1"/>
    </font>
    <font>
      <b/>
      <sz val="14"/>
      <color rgb="FF000000"/>
      <name val="Georgia"/>
      <family val="1"/>
    </font>
    <font>
      <sz val="10"/>
      <color theme="0"/>
      <name val="Calibri"/>
      <family val="2"/>
    </font>
    <font>
      <sz val="14"/>
      <color theme="3"/>
      <name val="Georgia"/>
      <family val="1"/>
    </font>
    <font>
      <b/>
      <sz val="14"/>
      <color theme="3"/>
      <name val="Georgia"/>
      <family val="1"/>
    </font>
    <font>
      <sz val="10"/>
      <color indexed="8"/>
      <name val="Calibri"/>
      <family val="2"/>
    </font>
    <font>
      <sz val="11"/>
      <color rgb="FF000000"/>
      <name val="Calibri"/>
      <family val="2"/>
    </font>
    <font>
      <sz val="10"/>
      <color indexed="10"/>
      <name val="Calibri"/>
      <family val="2"/>
    </font>
    <font>
      <sz val="10"/>
      <name val="Calibri"/>
      <family val="2"/>
    </font>
    <font>
      <b/>
      <sz val="10"/>
      <color indexed="8"/>
      <name val="Calibri"/>
      <family val="2"/>
    </font>
    <font>
      <sz val="10"/>
      <color theme="1"/>
      <name val="Calibri"/>
      <family val="2"/>
    </font>
    <font>
      <sz val="10"/>
      <color rgb="FF000000"/>
      <name val="Calibri"/>
      <family val="2"/>
    </font>
    <font>
      <sz val="10"/>
      <color rgb="FF000000"/>
      <name val="Georgia"/>
      <family val="1"/>
    </font>
    <font>
      <sz val="12"/>
      <color theme="0"/>
      <name val="Georgia"/>
      <family val="1"/>
    </font>
    <font>
      <b/>
      <sz val="12"/>
      <color theme="0"/>
      <name val="Georgia"/>
      <family val="1"/>
    </font>
    <font>
      <sz val="12"/>
      <color rgb="FF000000"/>
      <name val="Georgia"/>
      <family val="1"/>
    </font>
    <font>
      <b/>
      <sz val="12"/>
      <color rgb="FF000000"/>
      <name val="Georgia"/>
      <family val="1"/>
    </font>
    <font>
      <sz val="12"/>
      <color rgb="FF4472C4"/>
      <name val="Georgia"/>
      <family val="1"/>
    </font>
    <font>
      <sz val="12"/>
      <color rgb="FF7030A0"/>
      <name val="Georgia"/>
      <family val="1"/>
    </font>
    <font>
      <sz val="12"/>
      <name val="Georgia"/>
      <family val="1"/>
    </font>
    <font>
      <sz val="12"/>
      <color theme="1"/>
      <name val="Georgia"/>
      <family val="1"/>
    </font>
    <font>
      <sz val="12"/>
      <color theme="3"/>
      <name val="Georgia"/>
      <family val="1"/>
    </font>
    <font>
      <b/>
      <sz val="12"/>
      <name val="Georgia"/>
      <family val="1"/>
    </font>
    <font>
      <sz val="12"/>
      <color rgb="FF0070C0"/>
      <name val="Georgia"/>
      <family val="1"/>
    </font>
  </fonts>
  <fills count="10">
    <fill>
      <patternFill patternType="none"/>
    </fill>
    <fill>
      <patternFill patternType="gray125"/>
    </fill>
    <fill>
      <patternFill patternType="solid">
        <fgColor rgb="FFDDEBF7"/>
        <bgColor rgb="FFDDEBF7"/>
      </patternFill>
    </fill>
    <fill>
      <patternFill patternType="solid">
        <fgColor rgb="FF003399"/>
        <bgColor rgb="FFDDEBF7"/>
      </patternFill>
    </fill>
    <fill>
      <patternFill patternType="solid">
        <fgColor rgb="FF002060"/>
        <bgColor indexed="64"/>
      </patternFill>
    </fill>
    <fill>
      <patternFill patternType="solid">
        <fgColor rgb="FF003399"/>
        <bgColor indexed="64"/>
      </patternFill>
    </fill>
    <fill>
      <patternFill patternType="solid">
        <fgColor indexed="9"/>
        <bgColor indexed="9"/>
      </patternFill>
    </fill>
    <fill>
      <patternFill patternType="solid">
        <fgColor indexed="9"/>
        <bgColor indexed="64"/>
      </patternFill>
    </fill>
    <fill>
      <patternFill patternType="solid">
        <fgColor theme="4"/>
        <bgColor theme="4"/>
      </patternFill>
    </fill>
    <fill>
      <patternFill patternType="solid">
        <fgColor theme="3" tint="0.79998168889431442"/>
        <bgColor indexed="64"/>
      </patternFill>
    </fill>
  </fills>
  <borders count="8">
    <border>
      <left/>
      <right/>
      <top/>
      <bottom/>
      <diagonal/>
    </border>
    <border>
      <left/>
      <right/>
      <top/>
      <bottom style="thin">
        <color rgb="FF0000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s>
  <cellStyleXfs count="54">
    <xf numFmtId="0" fontId="0" fillId="0" borderId="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1" fillId="0" borderId="0" applyNumberFormat="0" applyFont="0" applyBorder="0" applyProtection="0"/>
    <xf numFmtId="0" fontId="3" fillId="0" borderId="0" applyNumberFormat="0" applyBorder="0" applyProtection="0"/>
    <xf numFmtId="0" fontId="1" fillId="0" borderId="0" applyNumberFormat="0" applyFon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4" fillId="0" borderId="0" applyNumberFormat="0" applyBorder="0" applyProtection="0"/>
    <xf numFmtId="0" fontId="3" fillId="0" borderId="0" applyNumberFormat="0" applyBorder="0" applyProtection="0"/>
    <xf numFmtId="0" fontId="4"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3" fillId="0" borderId="0" applyNumberFormat="0" applyBorder="0" applyProtection="0"/>
    <xf numFmtId="0" fontId="3" fillId="0" borderId="0" applyNumberFormat="0" applyBorder="0" applyProtection="0"/>
    <xf numFmtId="0" fontId="1" fillId="0" borderId="0" applyNumberFormat="0" applyFon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1" fillId="0" borderId="0"/>
    <xf numFmtId="0" fontId="1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cellStyleXfs>
  <cellXfs count="224">
    <xf numFmtId="0" fontId="0" fillId="0" borderId="0" xfId="0"/>
    <xf numFmtId="0" fontId="9" fillId="0" borderId="0" xfId="0" applyFont="1"/>
    <xf numFmtId="0" fontId="10" fillId="0" borderId="0" xfId="0" applyFont="1"/>
    <xf numFmtId="168" fontId="10" fillId="0" borderId="0" xfId="0" applyNumberFormat="1" applyFont="1" applyProtection="1">
      <protection hidden="1"/>
    </xf>
    <xf numFmtId="0" fontId="13" fillId="0" borderId="0" xfId="0" applyFont="1" applyAlignment="1">
      <alignment horizontal="center"/>
    </xf>
    <xf numFmtId="0" fontId="13" fillId="0" borderId="0" xfId="0" applyFont="1"/>
    <xf numFmtId="0" fontId="15" fillId="0" borderId="0" xfId="0" applyFont="1" applyFill="1" applyBorder="1" applyAlignment="1">
      <alignment horizontal="center"/>
    </xf>
    <xf numFmtId="0" fontId="12" fillId="0" borderId="0" xfId="0" applyFont="1" applyFill="1" applyBorder="1"/>
    <xf numFmtId="0" fontId="13" fillId="0" borderId="0" xfId="0" applyFont="1" applyFill="1" applyBorder="1"/>
    <xf numFmtId="0" fontId="16" fillId="0" borderId="0" xfId="0" applyFont="1" applyFill="1" applyBorder="1"/>
    <xf numFmtId="0" fontId="17" fillId="0" borderId="0" xfId="0" applyFont="1" applyFill="1" applyBorder="1"/>
    <xf numFmtId="0" fontId="18" fillId="0" borderId="0" xfId="0" applyFont="1" applyFill="1" applyBorder="1"/>
    <xf numFmtId="164" fontId="18" fillId="0" borderId="0" xfId="0" applyNumberFormat="1" applyFont="1" applyFill="1" applyBorder="1" applyAlignment="1">
      <alignment horizontal="center"/>
    </xf>
    <xf numFmtId="0" fontId="15" fillId="0" borderId="0" xfId="0" applyFont="1" applyFill="1" applyBorder="1"/>
    <xf numFmtId="1" fontId="15" fillId="0" borderId="0" xfId="0" applyNumberFormat="1" applyFont="1" applyFill="1" applyBorder="1"/>
    <xf numFmtId="0" fontId="13" fillId="0" borderId="0" xfId="0" applyFont="1" applyBorder="1"/>
    <xf numFmtId="0" fontId="13" fillId="0" borderId="1" xfId="0" applyFont="1" applyBorder="1"/>
    <xf numFmtId="0" fontId="19" fillId="0" borderId="0" xfId="0" applyFont="1"/>
    <xf numFmtId="0" fontId="18" fillId="0" borderId="0" xfId="0" applyFont="1"/>
    <xf numFmtId="0" fontId="18" fillId="0" borderId="0" xfId="0" applyFont="1" applyFill="1" applyBorder="1" applyAlignment="1">
      <alignment horizontal="center"/>
    </xf>
    <xf numFmtId="167" fontId="18" fillId="0" borderId="0" xfId="0" applyNumberFormat="1" applyFont="1" applyFill="1" applyBorder="1" applyAlignment="1">
      <alignment horizontal="center"/>
    </xf>
    <xf numFmtId="166" fontId="18" fillId="0" borderId="0" xfId="0" applyNumberFormat="1" applyFont="1" applyFill="1" applyBorder="1" applyAlignment="1">
      <alignment horizontal="center"/>
    </xf>
    <xf numFmtId="166" fontId="18" fillId="0" borderId="0" xfId="0" applyNumberFormat="1" applyFont="1" applyFill="1" applyBorder="1"/>
    <xf numFmtId="0" fontId="13" fillId="0" borderId="0" xfId="0" applyFont="1" applyFill="1" applyBorder="1" applyAlignment="1">
      <alignment horizontal="center"/>
    </xf>
    <xf numFmtId="3" fontId="13" fillId="0" borderId="0" xfId="0" applyNumberFormat="1" applyFont="1" applyFill="1" applyBorder="1" applyAlignment="1">
      <alignment horizontal="center"/>
    </xf>
    <xf numFmtId="0" fontId="16" fillId="0" borderId="0" xfId="0" applyFont="1" applyFill="1" applyBorder="1" applyAlignment="1">
      <alignment horizontal="center"/>
    </xf>
    <xf numFmtId="0" fontId="17" fillId="0" borderId="0" xfId="0" applyFont="1" applyFill="1" applyBorder="1" applyAlignment="1">
      <alignment horizontal="center"/>
    </xf>
    <xf numFmtId="0" fontId="12" fillId="0" borderId="0" xfId="0" applyFont="1"/>
    <xf numFmtId="0" fontId="21" fillId="4" borderId="0" xfId="0" applyFont="1" applyFill="1"/>
    <xf numFmtId="0" fontId="22" fillId="0" borderId="0" xfId="0" applyFont="1" applyAlignment="1">
      <alignment horizontal="left"/>
    </xf>
    <xf numFmtId="0" fontId="22" fillId="0" borderId="0" xfId="0" applyFont="1"/>
    <xf numFmtId="0" fontId="23" fillId="0" borderId="0" xfId="0" applyFont="1"/>
    <xf numFmtId="0" fontId="22" fillId="0" borderId="0" xfId="0" applyFont="1" applyProtection="1">
      <protection hidden="1"/>
    </xf>
    <xf numFmtId="0" fontId="13" fillId="0" borderId="0" xfId="0" applyFont="1" applyFill="1"/>
    <xf numFmtId="0" fontId="13" fillId="0" borderId="0" xfId="0" applyFont="1" applyFill="1" applyAlignment="1">
      <alignment horizontal="center"/>
    </xf>
    <xf numFmtId="0" fontId="24" fillId="5" borderId="0" xfId="0" applyFont="1" applyFill="1"/>
    <xf numFmtId="0" fontId="25" fillId="3" borderId="0" xfId="0" applyFont="1" applyFill="1" applyAlignment="1">
      <alignment horizontal="center"/>
    </xf>
    <xf numFmtId="0" fontId="24" fillId="3" borderId="0" xfId="0" applyFont="1" applyFill="1" applyAlignment="1">
      <alignment horizontal="center"/>
    </xf>
    <xf numFmtId="0" fontId="13" fillId="2" borderId="0" xfId="0" applyFont="1" applyFill="1"/>
    <xf numFmtId="3" fontId="13" fillId="0" borderId="0" xfId="30" applyNumberFormat="1" applyFont="1" applyFill="1" applyBorder="1" applyAlignment="1">
      <alignment horizontal="center"/>
    </xf>
    <xf numFmtId="3" fontId="12" fillId="0" borderId="0" xfId="0" applyNumberFormat="1" applyFont="1" applyFill="1" applyBorder="1" applyAlignment="1">
      <alignment horizontal="center"/>
    </xf>
    <xf numFmtId="1" fontId="12" fillId="0" borderId="0" xfId="0" applyNumberFormat="1" applyFont="1" applyFill="1" applyBorder="1" applyAlignment="1">
      <alignment horizontal="center"/>
    </xf>
    <xf numFmtId="3" fontId="18" fillId="0" borderId="0" xfId="31" applyNumberFormat="1" applyFont="1" applyFill="1" applyBorder="1" applyAlignment="1">
      <alignment horizontal="center" vertical="center"/>
    </xf>
    <xf numFmtId="3" fontId="18" fillId="6" borderId="0" xfId="31" applyNumberFormat="1" applyFont="1" applyFill="1" applyBorder="1" applyAlignment="1">
      <alignment horizontal="right" vertical="center" indent="1"/>
    </xf>
    <xf numFmtId="0" fontId="18" fillId="0" borderId="0" xfId="0" applyFont="1" applyFill="1" applyBorder="1" applyAlignment="1">
      <alignment horizontal="left"/>
    </xf>
    <xf numFmtId="0" fontId="18" fillId="0" borderId="0" xfId="30" applyFont="1" applyFill="1" applyBorder="1" applyAlignment="1"/>
    <xf numFmtId="167" fontId="12" fillId="0" borderId="0" xfId="0" applyNumberFormat="1" applyFont="1" applyFill="1" applyBorder="1" applyAlignment="1">
      <alignment horizontal="center"/>
    </xf>
    <xf numFmtId="164" fontId="12" fillId="0" borderId="0" xfId="0" applyNumberFormat="1" applyFont="1" applyFill="1" applyBorder="1" applyAlignment="1">
      <alignment horizontal="center"/>
    </xf>
    <xf numFmtId="0" fontId="15" fillId="0" borderId="0" xfId="0" applyFont="1" applyFill="1" applyBorder="1" applyAlignment="1">
      <alignment horizontal="left"/>
    </xf>
    <xf numFmtId="0" fontId="15" fillId="0" borderId="0" xfId="30" applyFont="1" applyFill="1" applyBorder="1" applyAlignment="1"/>
    <xf numFmtId="164" fontId="15" fillId="0" borderId="0" xfId="0" applyNumberFormat="1" applyFont="1" applyFill="1" applyBorder="1" applyAlignment="1">
      <alignment horizontal="center"/>
    </xf>
    <xf numFmtId="166" fontId="18" fillId="7" borderId="0" xfId="46" applyNumberFormat="1" applyFont="1" applyFill="1" applyBorder="1" applyAlignment="1" applyProtection="1">
      <alignment horizontal="center" vertical="center"/>
      <protection locked="0"/>
    </xf>
    <xf numFmtId="166" fontId="18" fillId="0" borderId="0" xfId="46" applyNumberFormat="1" applyFont="1" applyFill="1" applyBorder="1" applyAlignment="1" applyProtection="1">
      <alignment horizontal="center" vertical="center"/>
      <protection locked="0"/>
    </xf>
    <xf numFmtId="166" fontId="12" fillId="0" borderId="0" xfId="0" applyNumberFormat="1" applyFont="1" applyFill="1" applyBorder="1" applyAlignment="1">
      <alignment horizontal="center"/>
    </xf>
    <xf numFmtId="165" fontId="12" fillId="0" borderId="0" xfId="0" applyNumberFormat="1" applyFont="1" applyFill="1" applyBorder="1" applyAlignment="1">
      <alignment horizontal="center"/>
    </xf>
    <xf numFmtId="3" fontId="26" fillId="6" borderId="0" xfId="0" applyNumberFormat="1" applyFont="1" applyFill="1" applyBorder="1"/>
    <xf numFmtId="167" fontId="27" fillId="6" borderId="0" xfId="0" applyNumberFormat="1" applyFont="1" applyFill="1" applyBorder="1" applyAlignment="1">
      <alignment horizontal="center"/>
    </xf>
    <xf numFmtId="167" fontId="27" fillId="0" borderId="0" xfId="0" applyNumberFormat="1" applyFont="1" applyFill="1" applyBorder="1" applyAlignment="1">
      <alignment horizontal="center"/>
    </xf>
    <xf numFmtId="166" fontId="13" fillId="0" borderId="0" xfId="0" applyNumberFormat="1" applyFont="1" applyAlignment="1">
      <alignment horizontal="center"/>
    </xf>
    <xf numFmtId="166" fontId="13" fillId="0" borderId="0" xfId="0" applyNumberFormat="1" applyFont="1" applyFill="1" applyAlignment="1">
      <alignment horizontal="center"/>
    </xf>
    <xf numFmtId="3" fontId="27" fillId="6" borderId="0" xfId="0" applyNumberFormat="1" applyFont="1" applyFill="1" applyBorder="1" applyAlignment="1">
      <alignment horizontal="center"/>
    </xf>
    <xf numFmtId="3" fontId="27" fillId="0" borderId="0" xfId="0" applyNumberFormat="1" applyFont="1" applyFill="1" applyBorder="1" applyAlignment="1">
      <alignment horizontal="center"/>
    </xf>
    <xf numFmtId="3" fontId="18" fillId="0" borderId="0" xfId="46" applyNumberFormat="1" applyFont="1" applyFill="1" applyBorder="1" applyAlignment="1" applyProtection="1">
      <alignment horizontal="center" vertical="center"/>
      <protection locked="0"/>
    </xf>
    <xf numFmtId="164" fontId="13" fillId="0" borderId="0" xfId="31" applyNumberFormat="1" applyFont="1" applyFill="1" applyBorder="1" applyAlignment="1">
      <alignment horizontal="center" wrapText="1"/>
    </xf>
    <xf numFmtId="164" fontId="13" fillId="0" borderId="0" xfId="30" applyNumberFormat="1" applyFont="1" applyFill="1" applyBorder="1" applyAlignment="1">
      <alignment horizontal="center" wrapText="1"/>
    </xf>
    <xf numFmtId="1" fontId="12" fillId="0" borderId="0" xfId="30" applyNumberFormat="1" applyFont="1" applyFill="1" applyBorder="1" applyAlignment="1">
      <alignment horizontal="center" wrapText="1"/>
    </xf>
    <xf numFmtId="0" fontId="28" fillId="0" borderId="0" xfId="0" applyFont="1" applyFill="1" applyBorder="1"/>
    <xf numFmtId="0" fontId="13" fillId="0" borderId="0" xfId="0" applyFont="1" applyFill="1" applyBorder="1" applyAlignment="1">
      <alignment horizontal="center" vertical="center"/>
    </xf>
    <xf numFmtId="1" fontId="18" fillId="0" borderId="0" xfId="0" applyNumberFormat="1" applyFont="1" applyFill="1" applyBorder="1" applyAlignment="1">
      <alignment horizontal="center" vertical="center"/>
    </xf>
    <xf numFmtId="1" fontId="18" fillId="0" borderId="0" xfId="0" applyNumberFormat="1" applyFont="1" applyFill="1" applyBorder="1" applyAlignment="1">
      <alignment horizontal="center"/>
    </xf>
    <xf numFmtId="1" fontId="13" fillId="0" borderId="0" xfId="0" applyNumberFormat="1" applyFont="1" applyFill="1" applyBorder="1" applyAlignment="1">
      <alignment horizontal="center"/>
    </xf>
    <xf numFmtId="0" fontId="18" fillId="0" borderId="0" xfId="0" applyFont="1" applyFill="1" applyBorder="1" applyAlignment="1">
      <alignment horizontal="center" vertical="center"/>
    </xf>
    <xf numFmtId="3" fontId="18" fillId="0" borderId="0" xfId="0" applyNumberFormat="1" applyFont="1" applyFill="1" applyBorder="1" applyAlignment="1">
      <alignment horizontal="center" vertical="center"/>
    </xf>
    <xf numFmtId="0" fontId="29" fillId="0" borderId="0" xfId="0" applyFont="1" applyFill="1" applyBorder="1"/>
    <xf numFmtId="164" fontId="18" fillId="0" borderId="0" xfId="0" applyNumberFormat="1" applyFont="1" applyFill="1" applyBorder="1" applyAlignment="1">
      <alignment horizontal="center" vertical="center"/>
    </xf>
    <xf numFmtId="0" fontId="17" fillId="0" borderId="0" xfId="0" applyFont="1" applyFill="1" applyBorder="1" applyAlignment="1">
      <alignment horizontal="center" vertical="center"/>
    </xf>
    <xf numFmtId="164" fontId="17" fillId="0" borderId="0" xfId="0" applyNumberFormat="1" applyFont="1" applyFill="1" applyBorder="1" applyAlignment="1">
      <alignment horizontal="center" vertical="center"/>
    </xf>
    <xf numFmtId="3" fontId="13" fillId="0" borderId="0" xfId="0" applyNumberFormat="1" applyFont="1" applyAlignment="1">
      <alignment horizontal="center"/>
    </xf>
    <xf numFmtId="3" fontId="13" fillId="0" borderId="0" xfId="0" applyNumberFormat="1" applyFont="1" applyFill="1" applyAlignment="1">
      <alignment horizontal="center"/>
    </xf>
    <xf numFmtId="164" fontId="13" fillId="0" borderId="0" xfId="0" applyNumberFormat="1" applyFont="1" applyFill="1" applyBorder="1" applyAlignment="1">
      <alignment horizontal="center"/>
    </xf>
    <xf numFmtId="166" fontId="18" fillId="0" borderId="0" xfId="16" applyNumberFormat="1" applyFont="1" applyFill="1" applyBorder="1" applyAlignment="1">
      <alignment horizontal="center" vertical="center"/>
    </xf>
    <xf numFmtId="1" fontId="15" fillId="0" borderId="0" xfId="0" applyNumberFormat="1" applyFont="1" applyFill="1" applyBorder="1" applyAlignment="1">
      <alignment horizontal="center"/>
    </xf>
    <xf numFmtId="164" fontId="15" fillId="0" borderId="0" xfId="16" applyNumberFormat="1" applyFont="1" applyFill="1" applyBorder="1" applyAlignment="1">
      <alignment horizontal="center" vertical="center"/>
    </xf>
    <xf numFmtId="0" fontId="18" fillId="0" borderId="0" xfId="0" applyNumberFormat="1" applyFont="1" applyFill="1" applyBorder="1" applyAlignment="1">
      <alignment horizontal="center"/>
    </xf>
    <xf numFmtId="0" fontId="30" fillId="5" borderId="0" xfId="0" applyFont="1" applyFill="1"/>
    <xf numFmtId="0" fontId="31" fillId="3" borderId="0" xfId="0" applyFont="1" applyFill="1" applyAlignment="1">
      <alignment horizontal="center"/>
    </xf>
    <xf numFmtId="0" fontId="30" fillId="3" borderId="0" xfId="0" applyFont="1" applyFill="1" applyAlignment="1">
      <alignment horizontal="center"/>
    </xf>
    <xf numFmtId="0" fontId="32" fillId="2" borderId="0" xfId="0" applyFont="1" applyFill="1"/>
    <xf numFmtId="0" fontId="23" fillId="0" borderId="0" xfId="0" applyFont="1" applyFill="1"/>
    <xf numFmtId="0" fontId="32" fillId="0" borderId="0" xfId="0" applyFont="1" applyFill="1"/>
    <xf numFmtId="0" fontId="33" fillId="0" borderId="0" xfId="0" applyFont="1" applyFill="1"/>
    <xf numFmtId="3" fontId="34" fillId="0" borderId="0" xfId="51" applyNumberFormat="1" applyFont="1" applyFill="1" applyBorder="1" applyAlignment="1">
      <alignment horizontal="center" vertical="center"/>
    </xf>
    <xf numFmtId="3" fontId="35" fillId="0" borderId="0" xfId="51" applyNumberFormat="1" applyFont="1" applyFill="1" applyBorder="1" applyAlignment="1">
      <alignment horizontal="center" vertical="center"/>
    </xf>
    <xf numFmtId="3" fontId="34" fillId="0" borderId="0" xfId="52" applyNumberFormat="1" applyFont="1" applyFill="1" applyBorder="1" applyAlignment="1">
      <alignment horizontal="center" vertical="center"/>
    </xf>
    <xf numFmtId="3" fontId="35" fillId="0" borderId="0" xfId="52" applyNumberFormat="1" applyFont="1" applyFill="1" applyBorder="1" applyAlignment="1">
      <alignment horizontal="center" vertical="center"/>
    </xf>
    <xf numFmtId="3" fontId="34" fillId="0" borderId="0" xfId="53" applyNumberFormat="1" applyFont="1" applyFill="1" applyBorder="1" applyAlignment="1">
      <alignment horizontal="center" vertical="center"/>
    </xf>
    <xf numFmtId="3" fontId="35" fillId="0" borderId="0" xfId="53" applyNumberFormat="1" applyFont="1" applyFill="1" applyBorder="1" applyAlignment="1">
      <alignment horizontal="center" vertical="center"/>
    </xf>
    <xf numFmtId="1" fontId="23" fillId="0" borderId="0" xfId="0" applyNumberFormat="1" applyFont="1" applyFill="1" applyAlignment="1">
      <alignment horizontal="center"/>
    </xf>
    <xf numFmtId="3" fontId="23" fillId="0" borderId="0" xfId="0" applyNumberFormat="1" applyFont="1" applyFill="1" applyAlignment="1">
      <alignment horizontal="center"/>
    </xf>
    <xf numFmtId="3" fontId="36" fillId="0" borderId="0" xfId="0" applyNumberFormat="1" applyFont="1" applyFill="1" applyAlignment="1">
      <alignment horizontal="center"/>
    </xf>
    <xf numFmtId="0" fontId="32" fillId="0" borderId="0" xfId="0" applyFont="1"/>
    <xf numFmtId="0" fontId="32" fillId="0" borderId="0" xfId="0" applyFont="1" applyFill="1" applyAlignment="1">
      <alignment horizontal="center"/>
    </xf>
    <xf numFmtId="1" fontId="32" fillId="0" borderId="0" xfId="0" applyNumberFormat="1" applyFont="1" applyFill="1" applyAlignment="1">
      <alignment horizontal="center"/>
    </xf>
    <xf numFmtId="164" fontId="23" fillId="0" borderId="0" xfId="0" applyNumberFormat="1" applyFont="1" applyFill="1" applyAlignment="1">
      <alignment horizontal="center"/>
    </xf>
    <xf numFmtId="167" fontId="35" fillId="0" borderId="0" xfId="51" applyNumberFormat="1" applyFont="1" applyFill="1" applyBorder="1" applyAlignment="1">
      <alignment horizontal="center" vertical="center"/>
    </xf>
    <xf numFmtId="167" fontId="35" fillId="0" borderId="0" xfId="52" applyNumberFormat="1" applyFont="1" applyFill="1" applyBorder="1" applyAlignment="1">
      <alignment horizontal="center" vertical="center"/>
    </xf>
    <xf numFmtId="164" fontId="34" fillId="0" borderId="0" xfId="47" applyNumberFormat="1" applyFont="1" applyFill="1" applyBorder="1" applyAlignment="1">
      <alignment horizontal="center" vertical="center"/>
    </xf>
    <xf numFmtId="167" fontId="35" fillId="0" borderId="0" xfId="53" applyNumberFormat="1" applyFont="1" applyFill="1" applyBorder="1" applyAlignment="1">
      <alignment horizontal="center" vertical="center"/>
    </xf>
    <xf numFmtId="167" fontId="36" fillId="0" borderId="0" xfId="0" applyNumberFormat="1" applyFont="1" applyFill="1" applyAlignment="1">
      <alignment horizontal="center"/>
    </xf>
    <xf numFmtId="2" fontId="23" fillId="0" borderId="0" xfId="0" applyNumberFormat="1" applyFont="1" applyFill="1" applyAlignment="1">
      <alignment horizontal="center"/>
    </xf>
    <xf numFmtId="0" fontId="23" fillId="0" borderId="0" xfId="0" applyFont="1" applyFill="1" applyAlignment="1">
      <alignment horizontal="left"/>
    </xf>
    <xf numFmtId="164" fontId="23" fillId="0" borderId="0" xfId="32" applyNumberFormat="1" applyFont="1" applyFill="1" applyAlignment="1">
      <alignment horizontal="center" wrapText="1"/>
    </xf>
    <xf numFmtId="164" fontId="36" fillId="0" borderId="0" xfId="32" applyNumberFormat="1" applyFont="1" applyFill="1" applyAlignment="1">
      <alignment horizontal="center" wrapText="1"/>
    </xf>
    <xf numFmtId="0" fontId="23" fillId="0" borderId="0" xfId="0" applyFont="1" applyFill="1" applyAlignment="1">
      <alignment horizontal="center"/>
    </xf>
    <xf numFmtId="0" fontId="36" fillId="0" borderId="0" xfId="0" applyFont="1" applyFill="1"/>
    <xf numFmtId="164" fontId="32" fillId="0" borderId="0" xfId="32" applyNumberFormat="1" applyFont="1" applyFill="1" applyAlignment="1">
      <alignment horizontal="center" wrapText="1"/>
    </xf>
    <xf numFmtId="0" fontId="32" fillId="0" borderId="0" xfId="0" applyFont="1" applyAlignment="1">
      <alignment horizontal="center"/>
    </xf>
    <xf numFmtId="0" fontId="32" fillId="0" borderId="0" xfId="0" applyFont="1" applyFill="1" applyBorder="1" applyAlignment="1">
      <alignment horizontal="center"/>
    </xf>
    <xf numFmtId="2" fontId="32" fillId="0" borderId="0" xfId="0" applyNumberFormat="1" applyFont="1" applyFill="1" applyBorder="1" applyAlignment="1">
      <alignment horizontal="center"/>
    </xf>
    <xf numFmtId="0" fontId="32" fillId="0" borderId="0" xfId="0" applyFont="1" applyBorder="1" applyAlignment="1">
      <alignment horizontal="center"/>
    </xf>
    <xf numFmtId="164" fontId="23" fillId="0" borderId="0" xfId="0" applyNumberFormat="1" applyFont="1" applyAlignment="1">
      <alignment horizontal="center"/>
    </xf>
    <xf numFmtId="164" fontId="32" fillId="0" borderId="0" xfId="0" applyNumberFormat="1" applyFont="1"/>
    <xf numFmtId="165" fontId="32" fillId="0" borderId="0" xfId="0" applyNumberFormat="1" applyFont="1" applyFill="1" applyAlignment="1">
      <alignment horizontal="center"/>
    </xf>
    <xf numFmtId="165" fontId="32" fillId="0" borderId="0" xfId="0" applyNumberFormat="1" applyFont="1" applyAlignment="1">
      <alignment horizontal="center"/>
    </xf>
    <xf numFmtId="1" fontId="32" fillId="0" borderId="0" xfId="0" applyNumberFormat="1" applyFont="1" applyAlignment="1">
      <alignment horizontal="center"/>
    </xf>
    <xf numFmtId="164" fontId="32" fillId="0" borderId="0" xfId="0" applyNumberFormat="1" applyFont="1" applyAlignment="1">
      <alignment horizontal="center"/>
    </xf>
    <xf numFmtId="0" fontId="32" fillId="3" borderId="0" xfId="0" applyFont="1" applyFill="1"/>
    <xf numFmtId="0" fontId="31" fillId="3" borderId="0" xfId="0" applyFont="1" applyFill="1"/>
    <xf numFmtId="0" fontId="23" fillId="2" borderId="0" xfId="0" applyFont="1" applyFill="1"/>
    <xf numFmtId="0" fontId="36" fillId="0" borderId="0" xfId="0" applyFont="1"/>
    <xf numFmtId="1" fontId="36" fillId="0" borderId="0" xfId="0" applyNumberFormat="1" applyFont="1" applyFill="1" applyAlignment="1">
      <alignment horizontal="center"/>
    </xf>
    <xf numFmtId="0" fontId="23" fillId="0" borderId="0" xfId="0" applyNumberFormat="1" applyFont="1" applyFill="1" applyAlignment="1">
      <alignment horizontal="center"/>
    </xf>
    <xf numFmtId="164" fontId="36" fillId="0" borderId="0" xfId="0" applyNumberFormat="1" applyFont="1" applyFill="1" applyAlignment="1">
      <alignment horizontal="center"/>
    </xf>
    <xf numFmtId="0" fontId="23" fillId="0" borderId="0" xfId="0" applyFont="1" applyAlignment="1">
      <alignment horizontal="center"/>
    </xf>
    <xf numFmtId="0" fontId="38" fillId="0" borderId="0" xfId="0" applyFont="1"/>
    <xf numFmtId="0" fontId="38" fillId="0" borderId="0" xfId="0" applyFont="1" applyFill="1"/>
    <xf numFmtId="0" fontId="38" fillId="0" borderId="0" xfId="0" applyFont="1" applyAlignment="1">
      <alignment horizontal="center"/>
    </xf>
    <xf numFmtId="0" fontId="38" fillId="0" borderId="0" xfId="0" applyFont="1" applyFill="1" applyAlignment="1">
      <alignment horizontal="center"/>
    </xf>
    <xf numFmtId="0" fontId="39" fillId="0" borderId="0" xfId="0" applyFont="1" applyFill="1"/>
    <xf numFmtId="0" fontId="23" fillId="0" borderId="1" xfId="0" applyFont="1" applyFill="1" applyBorder="1"/>
    <xf numFmtId="1" fontId="23" fillId="0" borderId="0" xfId="0" applyNumberFormat="1" applyFont="1" applyAlignment="1">
      <alignment horizontal="center"/>
    </xf>
    <xf numFmtId="2" fontId="23" fillId="0" borderId="0" xfId="0" applyNumberFormat="1" applyFont="1" applyAlignment="1">
      <alignment horizontal="center"/>
    </xf>
    <xf numFmtId="0" fontId="36" fillId="0" borderId="1" xfId="0" applyFont="1" applyBorder="1"/>
    <xf numFmtId="0" fontId="23" fillId="0" borderId="1" xfId="0" applyFont="1" applyBorder="1" applyAlignment="1">
      <alignment horizontal="center"/>
    </xf>
    <xf numFmtId="0" fontId="23" fillId="0" borderId="1" xfId="0" applyFont="1" applyBorder="1"/>
    <xf numFmtId="0" fontId="36" fillId="0" borderId="0" xfId="0" applyFont="1" applyAlignment="1">
      <alignment horizontal="center"/>
    </xf>
    <xf numFmtId="0" fontId="41" fillId="0" borderId="0" xfId="0" applyFont="1"/>
    <xf numFmtId="0" fontId="20" fillId="8" borderId="2" xfId="0" applyFont="1" applyFill="1" applyBorder="1" applyAlignment="1">
      <alignment vertical="top" wrapText="1"/>
    </xf>
    <xf numFmtId="0" fontId="20" fillId="8" borderId="3" xfId="0" applyFont="1" applyFill="1" applyBorder="1" applyAlignment="1">
      <alignment vertical="top" wrapText="1"/>
    </xf>
    <xf numFmtId="0" fontId="37" fillId="0" borderId="3" xfId="0" applyFont="1" applyBorder="1" applyAlignment="1">
      <alignment vertical="top" wrapText="1"/>
    </xf>
    <xf numFmtId="0" fontId="45" fillId="0" borderId="3" xfId="0" applyFont="1" applyBorder="1" applyAlignment="1">
      <alignment horizontal="center" vertical="top" wrapText="1"/>
    </xf>
    <xf numFmtId="0" fontId="37" fillId="0" borderId="3" xfId="0" applyFont="1" applyBorder="1" applyAlignment="1">
      <alignment horizontal="center" vertical="top" wrapText="1"/>
    </xf>
    <xf numFmtId="0" fontId="45" fillId="0" borderId="3" xfId="0" applyFont="1" applyBorder="1" applyAlignment="1">
      <alignment vertical="top" wrapText="1"/>
    </xf>
    <xf numFmtId="0" fontId="45" fillId="0" borderId="4" xfId="0" applyFont="1" applyBorder="1" applyAlignment="1">
      <alignment vertical="top" wrapText="1"/>
    </xf>
    <xf numFmtId="0" fontId="45" fillId="0" borderId="5" xfId="0" applyFont="1" applyFill="1" applyBorder="1" applyAlignment="1">
      <alignment vertical="top" wrapText="1"/>
    </xf>
    <xf numFmtId="0" fontId="43" fillId="0" borderId="5" xfId="0" applyFont="1" applyFill="1" applyBorder="1" applyAlignment="1">
      <alignment vertical="top" wrapText="1"/>
    </xf>
    <xf numFmtId="0" fontId="43" fillId="0" borderId="5" xfId="0" applyFont="1" applyFill="1" applyBorder="1" applyAlignment="1">
      <alignment horizontal="center" vertical="top" wrapText="1"/>
    </xf>
    <xf numFmtId="3" fontId="43" fillId="0" borderId="5" xfId="0" applyNumberFormat="1" applyFont="1" applyFill="1" applyBorder="1" applyAlignment="1">
      <alignment horizontal="center" vertical="top"/>
    </xf>
    <xf numFmtId="3" fontId="45" fillId="0" borderId="5" xfId="0" applyNumberFormat="1" applyFont="1" applyFill="1" applyBorder="1" applyAlignment="1">
      <alignment horizontal="center" vertical="top"/>
    </xf>
    <xf numFmtId="0" fontId="43" fillId="0" borderId="5" xfId="0" applyFont="1" applyFill="1" applyBorder="1" applyAlignment="1">
      <alignment horizontal="center" vertical="top"/>
    </xf>
    <xf numFmtId="1" fontId="43" fillId="0" borderId="5" xfId="0" applyNumberFormat="1" applyFont="1" applyFill="1" applyBorder="1" applyAlignment="1">
      <alignment horizontal="center" vertical="top"/>
    </xf>
    <xf numFmtId="164" fontId="43" fillId="0" borderId="5" xfId="0" applyNumberFormat="1" applyFont="1" applyFill="1" applyBorder="1" applyAlignment="1">
      <alignment horizontal="center" vertical="top"/>
    </xf>
    <xf numFmtId="0" fontId="45" fillId="0" borderId="5" xfId="0" applyFont="1" applyFill="1" applyBorder="1" applyAlignment="1">
      <alignment vertical="top"/>
    </xf>
    <xf numFmtId="0" fontId="43" fillId="0" borderId="5" xfId="0" applyFont="1" applyFill="1" applyBorder="1" applyAlignment="1">
      <alignment vertical="top"/>
    </xf>
    <xf numFmtId="3" fontId="45" fillId="0" borderId="5" xfId="0" quotePrefix="1" applyNumberFormat="1" applyFont="1" applyFill="1" applyBorder="1" applyAlignment="1">
      <alignment horizontal="center" vertical="top"/>
    </xf>
    <xf numFmtId="3" fontId="46" fillId="0" borderId="5" xfId="0" applyNumberFormat="1" applyFont="1" applyFill="1" applyBorder="1" applyAlignment="1">
      <alignment horizontal="center" vertical="top"/>
    </xf>
    <xf numFmtId="3" fontId="43" fillId="0" borderId="5" xfId="0" quotePrefix="1" applyNumberFormat="1" applyFont="1" applyFill="1" applyBorder="1" applyAlignment="1">
      <alignment horizontal="center" vertical="top"/>
    </xf>
    <xf numFmtId="164" fontId="43" fillId="0" borderId="5" xfId="0" applyNumberFormat="1" applyFont="1" applyFill="1" applyBorder="1" applyAlignment="1">
      <alignment horizontal="center" vertical="top" wrapText="1"/>
    </xf>
    <xf numFmtId="1" fontId="43" fillId="0" borderId="5" xfId="0" applyNumberFormat="1" applyFont="1" applyFill="1" applyBorder="1" applyAlignment="1">
      <alignment horizontal="center" vertical="top" wrapText="1"/>
    </xf>
    <xf numFmtId="0" fontId="43" fillId="0" borderId="5" xfId="0" applyNumberFormat="1" applyFont="1" applyFill="1" applyBorder="1" applyAlignment="1">
      <alignment horizontal="center" vertical="top"/>
    </xf>
    <xf numFmtId="0" fontId="45" fillId="9" borderId="6" xfId="0" applyFont="1" applyFill="1" applyBorder="1" applyAlignment="1">
      <alignment vertical="top"/>
    </xf>
    <xf numFmtId="0" fontId="45" fillId="9" borderId="7" xfId="0" applyFont="1" applyFill="1" applyBorder="1" applyAlignment="1">
      <alignment vertical="top"/>
    </xf>
    <xf numFmtId="0" fontId="43" fillId="9" borderId="7" xfId="0" applyFont="1" applyFill="1" applyBorder="1" applyAlignment="1">
      <alignment vertical="top"/>
    </xf>
    <xf numFmtId="0" fontId="43" fillId="9" borderId="7" xfId="0" applyFont="1" applyFill="1" applyBorder="1" applyAlignment="1">
      <alignment horizontal="center" vertical="top"/>
    </xf>
    <xf numFmtId="3" fontId="43" fillId="9" borderId="7" xfId="0" applyNumberFormat="1" applyFont="1" applyFill="1" applyBorder="1" applyAlignment="1">
      <alignment horizontal="center" vertical="top"/>
    </xf>
    <xf numFmtId="0" fontId="47" fillId="0" borderId="0" xfId="0" applyFont="1"/>
    <xf numFmtId="0" fontId="48" fillId="3" borderId="0" xfId="0" applyFont="1" applyFill="1"/>
    <xf numFmtId="0" fontId="48" fillId="3" borderId="0" xfId="0" applyFont="1" applyFill="1" applyAlignment="1">
      <alignment horizontal="center"/>
    </xf>
    <xf numFmtId="0" fontId="49" fillId="3" borderId="0" xfId="0" applyFont="1" applyFill="1" applyAlignment="1">
      <alignment horizontal="center"/>
    </xf>
    <xf numFmtId="0" fontId="50" fillId="2" borderId="0" xfId="0" applyFont="1" applyFill="1"/>
    <xf numFmtId="0" fontId="51" fillId="0" borderId="0" xfId="0" applyFont="1"/>
    <xf numFmtId="0" fontId="51" fillId="0" borderId="0" xfId="0" applyFont="1" applyFill="1" applyAlignment="1">
      <alignment horizontal="center"/>
    </xf>
    <xf numFmtId="0" fontId="50" fillId="0" borderId="0" xfId="0" applyFont="1" applyFill="1" applyAlignment="1">
      <alignment horizontal="center"/>
    </xf>
    <xf numFmtId="0" fontId="50" fillId="0" borderId="0" xfId="0" applyFont="1" applyFill="1"/>
    <xf numFmtId="0" fontId="51" fillId="0" borderId="0" xfId="0" applyFont="1" applyFill="1"/>
    <xf numFmtId="0" fontId="50" fillId="0" borderId="0" xfId="0" applyFont="1"/>
    <xf numFmtId="0" fontId="50" fillId="0" borderId="0" xfId="0" applyFont="1" applyFill="1" applyAlignment="1">
      <alignment horizontal="left"/>
    </xf>
    <xf numFmtId="1" fontId="50" fillId="0" borderId="0" xfId="0" applyNumberFormat="1" applyFont="1" applyFill="1" applyAlignment="1">
      <alignment horizontal="center"/>
    </xf>
    <xf numFmtId="1" fontId="51" fillId="0" borderId="0" xfId="0" applyNumberFormat="1" applyFont="1" applyFill="1" applyAlignment="1">
      <alignment horizontal="center"/>
    </xf>
    <xf numFmtId="0" fontId="50" fillId="0" borderId="0" xfId="0" applyNumberFormat="1" applyFont="1" applyFill="1" applyAlignment="1">
      <alignment horizontal="center"/>
    </xf>
    <xf numFmtId="0" fontId="50" fillId="0" borderId="0" xfId="0" applyFont="1" applyAlignment="1">
      <alignment horizontal="left"/>
    </xf>
    <xf numFmtId="164" fontId="50" fillId="0" borderId="0" xfId="0" applyNumberFormat="1" applyFont="1" applyFill="1" applyAlignment="1">
      <alignment horizontal="center"/>
    </xf>
    <xf numFmtId="164" fontId="51" fillId="0" borderId="0" xfId="0" applyNumberFormat="1" applyFont="1" applyFill="1" applyAlignment="1">
      <alignment horizontal="center"/>
    </xf>
    <xf numFmtId="0" fontId="50" fillId="0" borderId="0" xfId="0" applyFont="1" applyAlignment="1">
      <alignment horizontal="center"/>
    </xf>
    <xf numFmtId="164" fontId="52" fillId="0" borderId="0" xfId="32" applyNumberFormat="1" applyFont="1" applyFill="1" applyAlignment="1">
      <alignment horizontal="center" wrapText="1"/>
    </xf>
    <xf numFmtId="0" fontId="52" fillId="0" borderId="0" xfId="0" applyFont="1" applyFill="1" applyAlignment="1">
      <alignment horizontal="center"/>
    </xf>
    <xf numFmtId="0" fontId="52" fillId="0" borderId="0" xfId="0" applyFont="1" applyFill="1"/>
    <xf numFmtId="0" fontId="52" fillId="0" borderId="0" xfId="0" applyFont="1" applyAlignment="1">
      <alignment horizontal="center"/>
    </xf>
    <xf numFmtId="0" fontId="52" fillId="0" borderId="0" xfId="0" applyFont="1"/>
    <xf numFmtId="164" fontId="53" fillId="0" borderId="0" xfId="32" applyNumberFormat="1" applyFont="1" applyFill="1" applyAlignment="1">
      <alignment horizontal="center" wrapText="1"/>
    </xf>
    <xf numFmtId="0" fontId="53" fillId="0" borderId="0" xfId="0" applyFont="1" applyFill="1" applyAlignment="1">
      <alignment horizontal="center"/>
    </xf>
    <xf numFmtId="0" fontId="53" fillId="0" borderId="0" xfId="0" applyFont="1" applyFill="1"/>
    <xf numFmtId="0" fontId="53" fillId="0" borderId="0" xfId="0" applyFont="1" applyAlignment="1">
      <alignment horizontal="center"/>
    </xf>
    <xf numFmtId="0" fontId="53" fillId="0" borderId="0" xfId="0" applyFont="1"/>
    <xf numFmtId="164" fontId="54" fillId="0" borderId="0" xfId="32" applyNumberFormat="1" applyFont="1" applyFill="1" applyAlignment="1">
      <alignment horizontal="right" wrapText="1" indent="1"/>
    </xf>
    <xf numFmtId="0" fontId="54" fillId="0" borderId="0" xfId="0" applyFont="1" applyFill="1" applyAlignment="1">
      <alignment horizontal="center"/>
    </xf>
    <xf numFmtId="164" fontId="54" fillId="0" borderId="0" xfId="0" applyNumberFormat="1" applyFont="1" applyFill="1" applyAlignment="1">
      <alignment horizontal="center"/>
    </xf>
    <xf numFmtId="0" fontId="55" fillId="0" borderId="0" xfId="0" applyFont="1" applyFill="1" applyAlignment="1">
      <alignment horizontal="center"/>
    </xf>
    <xf numFmtId="0" fontId="50" fillId="0" borderId="0" xfId="32" applyFont="1" applyFill="1" applyAlignment="1">
      <alignment horizontal="right" wrapText="1" indent="1"/>
    </xf>
    <xf numFmtId="0" fontId="54" fillId="0" borderId="0" xfId="0" applyFont="1" applyAlignment="1">
      <alignment horizontal="center"/>
    </xf>
    <xf numFmtId="0" fontId="54" fillId="0" borderId="0" xfId="0" applyNumberFormat="1" applyFont="1" applyFill="1" applyBorder="1" applyAlignment="1">
      <alignment horizontal="center" vertical="center"/>
    </xf>
    <xf numFmtId="0" fontId="56" fillId="0" borderId="0" xfId="0" applyFont="1"/>
    <xf numFmtId="3" fontId="54" fillId="0" borderId="0" xfId="0" applyNumberFormat="1" applyFont="1" applyFill="1" applyBorder="1" applyAlignment="1">
      <alignment horizontal="center" vertical="center"/>
    </xf>
    <xf numFmtId="0" fontId="56" fillId="0" borderId="0" xfId="0" applyFont="1" applyFill="1"/>
    <xf numFmtId="0" fontId="57" fillId="0" borderId="0" xfId="0" applyFont="1"/>
    <xf numFmtId="0" fontId="54" fillId="0" borderId="0" xfId="0" applyFont="1" applyFill="1"/>
    <xf numFmtId="3" fontId="54" fillId="0" borderId="0" xfId="33" applyNumberFormat="1" applyFont="1" applyFill="1" applyAlignment="1">
      <alignment horizontal="center"/>
    </xf>
    <xf numFmtId="0" fontId="54" fillId="0" borderId="0" xfId="33" applyNumberFormat="1" applyFont="1" applyFill="1" applyAlignment="1">
      <alignment horizontal="center"/>
    </xf>
    <xf numFmtId="0" fontId="54" fillId="0" borderId="0" xfId="33" applyNumberFormat="1" applyFont="1" applyFill="1" applyAlignment="1">
      <alignment horizontal="center" vertical="center"/>
    </xf>
    <xf numFmtId="0" fontId="54" fillId="0" borderId="0" xfId="0" applyFont="1" applyAlignment="1">
      <alignment horizontal="left"/>
    </xf>
    <xf numFmtId="3" fontId="54" fillId="0" borderId="0" xfId="33" applyNumberFormat="1" applyFont="1" applyFill="1" applyAlignment="1">
      <alignment horizontal="center" vertical="center"/>
    </xf>
    <xf numFmtId="2" fontId="54" fillId="0" borderId="0" xfId="0" applyNumberFormat="1" applyFont="1" applyFill="1" applyAlignment="1">
      <alignment horizontal="center"/>
    </xf>
    <xf numFmtId="0" fontId="58" fillId="0" borderId="0" xfId="0" applyFont="1"/>
    <xf numFmtId="164" fontId="54" fillId="0" borderId="0" xfId="0" quotePrefix="1" applyNumberFormat="1" applyFont="1" applyFill="1" applyAlignment="1">
      <alignment horizontal="center"/>
    </xf>
  </cellXfs>
  <cellStyles count="54">
    <cellStyle name="Hyperlink 2" xfId="1"/>
    <cellStyle name="Hyperlink 3" xfId="2"/>
    <cellStyle name="Normal" xfId="0" builtinId="0" customBuiltin="1"/>
    <cellStyle name="Normal 10" xfId="3"/>
    <cellStyle name="Normal 11" xfId="4"/>
    <cellStyle name="Normal 12" xfId="5"/>
    <cellStyle name="Normal 13" xfId="6"/>
    <cellStyle name="Normal 14" xfId="7"/>
    <cellStyle name="Normal 15" xfId="8"/>
    <cellStyle name="Normal 16" xfId="9"/>
    <cellStyle name="Normal 17" xfId="10"/>
    <cellStyle name="Normal 18" xfId="11"/>
    <cellStyle name="Normal 19" xfId="45"/>
    <cellStyle name="Normal 2" xfId="12"/>
    <cellStyle name="Normal 2 2" xfId="13"/>
    <cellStyle name="Normal 2 2 2" xfId="14"/>
    <cellStyle name="Normal 2 3" xfId="15"/>
    <cellStyle name="Normal 2 4" xfId="16"/>
    <cellStyle name="Normal 2 5" xfId="17"/>
    <cellStyle name="Normal 2 6" xfId="18"/>
    <cellStyle name="Normal 2 7" xfId="19"/>
    <cellStyle name="Normal 2 8" xfId="20"/>
    <cellStyle name="Normal 27" xfId="47"/>
    <cellStyle name="Normal 28" xfId="53"/>
    <cellStyle name="Normal 3" xfId="21"/>
    <cellStyle name="Normal 3 2" xfId="22"/>
    <cellStyle name="Normal 30" xfId="50"/>
    <cellStyle name="Normal 32" xfId="49"/>
    <cellStyle name="Normal 33" xfId="48"/>
    <cellStyle name="Normal 35" xfId="51"/>
    <cellStyle name="Normal 36" xfId="52"/>
    <cellStyle name="Normal 4" xfId="23"/>
    <cellStyle name="Normal 4 2" xfId="24"/>
    <cellStyle name="Normal 5" xfId="25"/>
    <cellStyle name="Normal 6" xfId="26"/>
    <cellStyle name="Normal 7" xfId="27"/>
    <cellStyle name="Normal 8" xfId="28"/>
    <cellStyle name="Normal 9" xfId="29"/>
    <cellStyle name="Normal_1.1" xfId="46"/>
    <cellStyle name="Normal_Sheet1" xfId="30"/>
    <cellStyle name="Normal_Sheet1 2" xfId="31"/>
    <cellStyle name="Normal_Sheet1 4" xfId="32"/>
    <cellStyle name="Normal_Sheet1 5" xfId="33"/>
    <cellStyle name="Percent 10" xfId="34"/>
    <cellStyle name="Percent 11" xfId="35"/>
    <cellStyle name="Percent 2" xfId="36"/>
    <cellStyle name="Percent 2 2" xfId="37"/>
    <cellStyle name="Percent 3" xfId="38"/>
    <cellStyle name="Percent 4" xfId="39"/>
    <cellStyle name="Percent 5" xfId="40"/>
    <cellStyle name="Percent 6" xfId="41"/>
    <cellStyle name="Percent 7" xfId="42"/>
    <cellStyle name="Percent 8" xfId="43"/>
    <cellStyle name="Percent 9" xfId="44"/>
  </cellStyles>
  <dxfs count="20">
    <dxf>
      <font>
        <strike val="0"/>
        <outline val="0"/>
        <shadow val="0"/>
        <u val="none"/>
        <vertAlign val="baseline"/>
        <sz val="10"/>
        <name val="Calibri"/>
        <scheme val="none"/>
      </font>
      <alignment horizontal="general" vertical="top" textRotation="0" indent="0" justifyLastLine="0" shrinkToFit="0" readingOrder="0"/>
    </dxf>
    <dxf>
      <font>
        <strike val="0"/>
        <outline val="0"/>
        <shadow val="0"/>
        <u val="none"/>
        <vertAlign val="baseline"/>
        <sz val="10"/>
        <name val="Calibri"/>
        <scheme val="none"/>
      </font>
      <alignment horizontal="general" vertical="top" textRotation="0" indent="0" justifyLastLine="0" shrinkToFit="0" readingOrder="0"/>
    </dxf>
    <dxf>
      <font>
        <b val="0"/>
        <i val="0"/>
        <strike val="0"/>
        <condense val="0"/>
        <extend val="0"/>
        <outline val="0"/>
        <shadow val="0"/>
        <u val="none"/>
        <vertAlign val="baseline"/>
        <sz val="10"/>
        <color auto="1"/>
        <name val="Calibri"/>
        <scheme val="none"/>
      </font>
      <numFmt numFmtId="164" formatCode="0.0"/>
      <fill>
        <patternFill patternType="none">
          <fgColor indexed="64"/>
          <bgColor indexed="65"/>
        </patternFill>
      </fill>
      <alignment horizontal="center" vertical="top" textRotation="0" wrapText="0" indent="0" justifyLastLine="0" shrinkToFit="0" readingOrder="0"/>
    </dxf>
    <dxf>
      <font>
        <b val="0"/>
        <i val="0"/>
        <strike val="0"/>
        <condense val="0"/>
        <extend val="0"/>
        <outline val="0"/>
        <shadow val="0"/>
        <u val="none"/>
        <vertAlign val="baseline"/>
        <sz val="10"/>
        <color auto="1"/>
        <name val="Calibri"/>
        <scheme val="none"/>
      </font>
      <numFmt numFmtId="164" formatCode="0.0"/>
      <fill>
        <patternFill patternType="none">
          <fgColor indexed="64"/>
          <bgColor indexed="65"/>
        </patternFill>
      </fill>
      <alignment horizontal="center" vertical="top" textRotation="0" wrapText="0" indent="0" justifyLastLine="0" shrinkToFit="0" readingOrder="0"/>
    </dxf>
    <dxf>
      <font>
        <b val="0"/>
        <i val="0"/>
        <strike val="0"/>
        <condense val="0"/>
        <extend val="0"/>
        <outline val="0"/>
        <shadow val="0"/>
        <u val="none"/>
        <vertAlign val="baseline"/>
        <sz val="10"/>
        <color auto="1"/>
        <name val="Calibri"/>
        <scheme val="none"/>
      </font>
      <numFmt numFmtId="164" formatCode="0.0"/>
      <fill>
        <patternFill patternType="none">
          <fgColor indexed="64"/>
          <bgColor indexed="65"/>
        </patternFill>
      </fill>
      <alignment horizontal="center" vertical="top" textRotation="0" wrapText="0" indent="0" justifyLastLine="0" shrinkToFit="0" readingOrder="0"/>
    </dxf>
    <dxf>
      <font>
        <strike val="0"/>
        <outline val="0"/>
        <shadow val="0"/>
        <u val="none"/>
        <vertAlign val="baseline"/>
        <sz val="10"/>
        <name val="Calibri"/>
        <scheme val="none"/>
      </font>
      <numFmt numFmtId="164" formatCode="0.0"/>
      <fill>
        <patternFill>
          <fgColor indexed="64"/>
          <bgColor theme="3" tint="0.79998168889431442"/>
        </patternFill>
      </fill>
      <alignment horizontal="center" vertical="top" textRotation="0" indent="0" justifyLastLine="0" shrinkToFit="0" readingOrder="0"/>
    </dxf>
    <dxf>
      <font>
        <strike val="0"/>
        <outline val="0"/>
        <shadow val="0"/>
        <u val="none"/>
        <vertAlign val="baseline"/>
        <sz val="10"/>
        <name val="Calibri"/>
        <scheme val="none"/>
      </font>
      <numFmt numFmtId="164" formatCode="0.0"/>
      <fill>
        <patternFill patternType="solid">
          <fgColor indexed="64"/>
          <bgColor theme="3" tint="0.79998168889431442"/>
        </patternFill>
      </fill>
      <alignment horizontal="center" vertical="top" textRotation="0" indent="0" justifyLastLine="0" shrinkToFit="0" readingOrder="0"/>
    </dxf>
    <dxf>
      <font>
        <strike val="0"/>
        <outline val="0"/>
        <shadow val="0"/>
        <u val="none"/>
        <vertAlign val="baseline"/>
        <sz val="10"/>
        <name val="Calibri"/>
        <scheme val="none"/>
      </font>
      <numFmt numFmtId="1" formatCode="0"/>
      <fill>
        <patternFill patternType="solid">
          <fgColor indexed="64"/>
          <bgColor theme="3" tint="0.79998168889431442"/>
        </patternFill>
      </fill>
      <alignment horizontal="center" vertical="top" textRotation="0" indent="0" justifyLastLine="0" shrinkToFit="0" readingOrder="0"/>
    </dxf>
    <dxf>
      <font>
        <strike val="0"/>
        <outline val="0"/>
        <shadow val="0"/>
        <u val="none"/>
        <vertAlign val="baseline"/>
        <sz val="10"/>
        <name val="Calibri"/>
        <scheme val="none"/>
      </font>
      <fill>
        <patternFill patternType="solid">
          <fgColor indexed="64"/>
          <bgColor theme="3" tint="0.79998168889431442"/>
        </patternFill>
      </fill>
      <alignment horizontal="center" vertical="top" textRotation="0" indent="0" justifyLastLine="0" shrinkToFit="0" readingOrder="0"/>
    </dxf>
    <dxf>
      <font>
        <b val="0"/>
        <i val="0"/>
        <strike val="0"/>
        <condense val="0"/>
        <extend val="0"/>
        <outline val="0"/>
        <shadow val="0"/>
        <u val="none"/>
        <vertAlign val="baseline"/>
        <sz val="10"/>
        <color auto="1"/>
        <name val="Calibri"/>
        <scheme val="none"/>
      </font>
      <fill>
        <patternFill patternType="solid">
          <fgColor indexed="64"/>
          <bgColor theme="0"/>
        </patternFill>
      </fill>
      <alignment horizontal="center" vertical="top" textRotation="0" wrapText="0" indent="0" justifyLastLine="0" shrinkToFit="0" readingOrder="0"/>
    </dxf>
    <dxf>
      <font>
        <strike val="0"/>
        <outline val="0"/>
        <shadow val="0"/>
        <u val="none"/>
        <vertAlign val="baseline"/>
        <sz val="10"/>
        <name val="Calibri"/>
        <scheme val="none"/>
      </font>
      <fill>
        <patternFill patternType="solid">
          <fgColor indexed="64"/>
          <bgColor theme="0"/>
        </patternFill>
      </fill>
      <alignment horizontal="center" vertical="top" textRotation="0" wrapText="0" indent="0" justifyLastLine="0" shrinkToFit="0" readingOrder="0"/>
    </dxf>
    <dxf>
      <font>
        <b val="0"/>
        <i val="0"/>
        <strike val="0"/>
        <condense val="0"/>
        <extend val="0"/>
        <outline val="0"/>
        <shadow val="0"/>
        <u val="none"/>
        <vertAlign val="baseline"/>
        <sz val="10"/>
        <color theme="1"/>
        <name val="Calibri"/>
        <scheme val="none"/>
      </font>
      <numFmt numFmtId="3" formatCode="#,##0"/>
      <alignment horizontal="center" vertical="top" textRotation="0" wrapText="0" indent="0" justifyLastLine="0" shrinkToFit="0" readingOrder="0"/>
    </dxf>
    <dxf>
      <font>
        <b val="0"/>
        <i val="0"/>
        <strike val="0"/>
        <condense val="0"/>
        <extend val="0"/>
        <outline val="0"/>
        <shadow val="0"/>
        <u val="none"/>
        <vertAlign val="baseline"/>
        <sz val="10"/>
        <color theme="1"/>
        <name val="Calibri"/>
        <scheme val="none"/>
      </font>
      <numFmt numFmtId="3" formatCode="#,##0"/>
      <alignment horizontal="center" vertical="top" textRotation="0" wrapText="0" indent="0" justifyLastLine="0" shrinkToFit="0" readingOrder="0"/>
    </dxf>
    <dxf>
      <font>
        <b val="0"/>
        <i val="0"/>
        <strike val="0"/>
        <condense val="0"/>
        <extend val="0"/>
        <outline val="0"/>
        <shadow val="0"/>
        <u val="none"/>
        <vertAlign val="baseline"/>
        <sz val="10"/>
        <color theme="1"/>
        <name val="Calibri"/>
        <scheme val="none"/>
      </font>
      <numFmt numFmtId="3" formatCode="#,##0"/>
      <alignment horizontal="center" vertical="top" textRotation="0" wrapText="0" indent="0" justifyLastLine="0" shrinkToFit="0" readingOrder="0"/>
    </dxf>
    <dxf>
      <font>
        <b val="0"/>
        <i val="0"/>
        <strike val="0"/>
        <condense val="0"/>
        <extend val="0"/>
        <outline val="0"/>
        <shadow val="0"/>
        <u val="none"/>
        <vertAlign val="baseline"/>
        <sz val="10"/>
        <color auto="1"/>
        <name val="Calibri"/>
        <scheme val="none"/>
      </font>
      <numFmt numFmtId="3" formatCode="#,##0"/>
      <fill>
        <patternFill patternType="solid">
          <fgColor indexed="64"/>
          <bgColor theme="0"/>
        </patternFill>
      </fill>
      <alignment horizontal="center" vertical="top" textRotation="0" wrapText="0" indent="0" justifyLastLine="0" shrinkToFit="0" readingOrder="0"/>
    </dxf>
    <dxf>
      <font>
        <b val="0"/>
        <i val="0"/>
        <strike val="0"/>
        <condense val="0"/>
        <extend val="0"/>
        <outline val="0"/>
        <shadow val="0"/>
        <u val="none"/>
        <vertAlign val="baseline"/>
        <sz val="10"/>
        <color auto="1"/>
        <name val="Calibri"/>
        <scheme val="none"/>
      </font>
      <fill>
        <patternFill patternType="solid">
          <fgColor indexed="64"/>
          <bgColor theme="0"/>
        </patternFill>
      </fill>
      <alignment horizontal="center" vertical="top" textRotation="0" wrapText="0" indent="0" justifyLastLine="0" shrinkToFit="0" readingOrder="0"/>
    </dxf>
    <dxf>
      <font>
        <strike val="0"/>
        <outline val="0"/>
        <shadow val="0"/>
        <u val="none"/>
        <vertAlign val="baseline"/>
        <sz val="10"/>
        <name val="Calibri"/>
        <scheme val="none"/>
      </font>
      <fill>
        <patternFill patternType="solid">
          <fgColor indexed="64"/>
          <bgColor theme="0"/>
        </patternFill>
      </fill>
      <alignment horizontal="general" vertical="top" textRotation="0" indent="0" justifyLastLine="0" shrinkToFit="0" readingOrder="0"/>
    </dxf>
    <dxf>
      <font>
        <strike val="0"/>
        <outline val="0"/>
        <shadow val="0"/>
        <u val="none"/>
        <vertAlign val="baseline"/>
        <sz val="10"/>
        <name val="Calibri"/>
        <scheme val="none"/>
      </font>
      <fill>
        <patternFill patternType="solid">
          <fgColor indexed="64"/>
          <bgColor theme="0"/>
        </patternFill>
      </fill>
      <alignment horizontal="general" vertical="top" textRotation="0" indent="0" justifyLastLine="0" shrinkToFit="0" readingOrder="0"/>
    </dxf>
    <dxf>
      <font>
        <strike val="0"/>
        <outline val="0"/>
        <shadow val="0"/>
        <u val="none"/>
        <vertAlign val="baseline"/>
        <sz val="10"/>
        <name val="Calibri"/>
        <scheme val="none"/>
      </font>
      <alignment horizontal="general" vertical="top" textRotation="0" indent="0" justifyLastLine="0" shrinkToFit="0" readingOrder="0"/>
    </dxf>
    <dxf>
      <font>
        <strike val="0"/>
        <outline val="0"/>
        <shadow val="0"/>
        <u val="none"/>
        <vertAlign val="baseline"/>
        <sz val="10"/>
        <name val="Calibri"/>
        <scheme val="none"/>
      </font>
      <alignment horizontal="general" vertical="top" textRotation="0" wrapText="1" indent="0" justifyLastLine="0" shrinkToFit="0" readingOrder="0"/>
    </dxf>
  </dxfs>
  <tableStyles count="0" defaultTableStyle="TableStyleMedium2" defaultPivotStyle="PivotStyleLight16"/>
  <colors>
    <mruColors>
      <color rgb="FF0033CC"/>
      <color rgb="FF003399"/>
      <color rgb="FF33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AppData/Local/Microsoft/Windows/INetCache/Content.Outlook/DUOI9L5M/Copy%20of%20CY_ALMP_2017%2013-04-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2">
          <cell r="F2" t="str">
            <v>Labour Force (15-64) 2015</v>
          </cell>
        </row>
        <row r="3">
          <cell r="F3" t="str">
            <v>Labour Force (15-74) 2015</v>
          </cell>
        </row>
        <row r="6">
          <cell r="F6">
            <v>5000000</v>
          </cell>
          <cell r="G6">
            <v>0</v>
          </cell>
          <cell r="K6">
            <v>850</v>
          </cell>
        </row>
        <row r="7">
          <cell r="F7">
            <v>0</v>
          </cell>
          <cell r="G7">
            <v>0</v>
          </cell>
          <cell r="K7">
            <v>200</v>
          </cell>
        </row>
        <row r="9">
          <cell r="F9">
            <v>2000000</v>
          </cell>
          <cell r="G9">
            <v>1000000</v>
          </cell>
          <cell r="K9">
            <v>525</v>
          </cell>
        </row>
        <row r="10">
          <cell r="F10">
            <v>7990000</v>
          </cell>
          <cell r="G10">
            <v>3990000</v>
          </cell>
          <cell r="K10">
            <v>1380</v>
          </cell>
        </row>
      </sheetData>
      <sheetData sheetId="1"/>
      <sheetData sheetId="2"/>
    </sheetDataSet>
  </externalBook>
</externalLink>
</file>

<file path=xl/tables/table1.xml><?xml version="1.0" encoding="utf-8"?>
<table xmlns="http://schemas.openxmlformats.org/spreadsheetml/2006/main" id="3" name="Table3" displayName="Table3" ref="C1:T23" totalsRowShown="0" headerRowDxfId="19" dataDxfId="18">
  <autoFilter ref="C1:T23"/>
  <tableColumns count="18">
    <tableColumn id="1" name="Program" dataDxfId="17"/>
    <tableColumn id="2" name="Target Group" dataDxfId="16"/>
    <tableColumn id="12" name="Duration of the program" dataDxfId="15"/>
    <tableColumn id="13" name="Total Budget" dataDxfId="14"/>
    <tableColumn id="14" name="Budget 2015" dataDxfId="13"/>
    <tableColumn id="9" name="Budget 2016" dataDxfId="12"/>
    <tableColumn id="10" name="Budget 2017" dataDxfId="11"/>
    <tableColumn id="3" name="Employment/ Training Duration in months" dataDxfId="10"/>
    <tableColumn id="11" name="Total Expected Employment" dataDxfId="9"/>
    <tableColumn id="5" name="Expected Employment in 2015" dataDxfId="8"/>
    <tableColumn id="6" name="Employment 2015 in full-time equivalent.*" dataDxfId="7"/>
    <tableColumn id="7" name="% of unemployed in 2015" dataDxfId="6"/>
    <tableColumn id="8" name="% Labour Force in 2015" dataDxfId="5"/>
    <tableColumn id="16" name="Call Dates" dataDxfId="4"/>
    <tableColumn id="17" name="Applicants for each call" dataDxfId="3"/>
    <tableColumn id="18" name="Successful applications for each call" dataDxfId="2"/>
    <tableColumn id="4" name="Comment" dataDxfId="1"/>
    <tableColumn id="15" name="Budget source" dataDxfId="0"/>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13"/>
  <sheetViews>
    <sheetView tabSelected="1" view="pageBreakPreview" zoomScale="70" zoomScaleNormal="70" zoomScaleSheetLayoutView="70" workbookViewId="0">
      <selection activeCell="A12" sqref="A12"/>
    </sheetView>
  </sheetViews>
  <sheetFormatPr defaultColWidth="8.85546875" defaultRowHeight="18"/>
  <cols>
    <col min="1" max="1" width="58" style="30" customWidth="1"/>
    <col min="2" max="2" width="12.85546875" style="2" customWidth="1"/>
    <col min="3" max="4" width="8.85546875" style="2"/>
    <col min="5" max="5" width="10.28515625" style="2" customWidth="1"/>
    <col min="6" max="6" width="13.7109375" style="2" customWidth="1"/>
    <col min="7" max="256" width="8.85546875" style="2"/>
    <col min="257" max="257" width="58" style="2" customWidth="1"/>
    <col min="258" max="258" width="12.85546875" style="2" customWidth="1"/>
    <col min="259" max="260" width="8.85546875" style="2"/>
    <col min="261" max="261" width="10.28515625" style="2" customWidth="1"/>
    <col min="262" max="262" width="13.7109375" style="2" customWidth="1"/>
    <col min="263" max="512" width="8.85546875" style="2"/>
    <col min="513" max="513" width="58" style="2" customWidth="1"/>
    <col min="514" max="514" width="12.85546875" style="2" customWidth="1"/>
    <col min="515" max="516" width="8.85546875" style="2"/>
    <col min="517" max="517" width="10.28515625" style="2" customWidth="1"/>
    <col min="518" max="518" width="13.7109375" style="2" customWidth="1"/>
    <col min="519" max="768" width="8.85546875" style="2"/>
    <col min="769" max="769" width="58" style="2" customWidth="1"/>
    <col min="770" max="770" width="12.85546875" style="2" customWidth="1"/>
    <col min="771" max="772" width="8.85546875" style="2"/>
    <col min="773" max="773" width="10.28515625" style="2" customWidth="1"/>
    <col min="774" max="774" width="13.7109375" style="2" customWidth="1"/>
    <col min="775" max="1024" width="8.85546875" style="2"/>
    <col min="1025" max="1025" width="58" style="2" customWidth="1"/>
    <col min="1026" max="1026" width="12.85546875" style="2" customWidth="1"/>
    <col min="1027" max="1028" width="8.85546875" style="2"/>
    <col min="1029" max="1029" width="10.28515625" style="2" customWidth="1"/>
    <col min="1030" max="1030" width="13.7109375" style="2" customWidth="1"/>
    <col min="1031" max="1280" width="8.85546875" style="2"/>
    <col min="1281" max="1281" width="58" style="2" customWidth="1"/>
    <col min="1282" max="1282" width="12.85546875" style="2" customWidth="1"/>
    <col min="1283" max="1284" width="8.85546875" style="2"/>
    <col min="1285" max="1285" width="10.28515625" style="2" customWidth="1"/>
    <col min="1286" max="1286" width="13.7109375" style="2" customWidth="1"/>
    <col min="1287" max="1536" width="8.85546875" style="2"/>
    <col min="1537" max="1537" width="58" style="2" customWidth="1"/>
    <col min="1538" max="1538" width="12.85546875" style="2" customWidth="1"/>
    <col min="1539" max="1540" width="8.85546875" style="2"/>
    <col min="1541" max="1541" width="10.28515625" style="2" customWidth="1"/>
    <col min="1542" max="1542" width="13.7109375" style="2" customWidth="1"/>
    <col min="1543" max="1792" width="8.85546875" style="2"/>
    <col min="1793" max="1793" width="58" style="2" customWidth="1"/>
    <col min="1794" max="1794" width="12.85546875" style="2" customWidth="1"/>
    <col min="1795" max="1796" width="8.85546875" style="2"/>
    <col min="1797" max="1797" width="10.28515625" style="2" customWidth="1"/>
    <col min="1798" max="1798" width="13.7109375" style="2" customWidth="1"/>
    <col min="1799" max="2048" width="8.85546875" style="2"/>
    <col min="2049" max="2049" width="58" style="2" customWidth="1"/>
    <col min="2050" max="2050" width="12.85546875" style="2" customWidth="1"/>
    <col min="2051" max="2052" width="8.85546875" style="2"/>
    <col min="2053" max="2053" width="10.28515625" style="2" customWidth="1"/>
    <col min="2054" max="2054" width="13.7109375" style="2" customWidth="1"/>
    <col min="2055" max="2304" width="8.85546875" style="2"/>
    <col min="2305" max="2305" width="58" style="2" customWidth="1"/>
    <col min="2306" max="2306" width="12.85546875" style="2" customWidth="1"/>
    <col min="2307" max="2308" width="8.85546875" style="2"/>
    <col min="2309" max="2309" width="10.28515625" style="2" customWidth="1"/>
    <col min="2310" max="2310" width="13.7109375" style="2" customWidth="1"/>
    <col min="2311" max="2560" width="8.85546875" style="2"/>
    <col min="2561" max="2561" width="58" style="2" customWidth="1"/>
    <col min="2562" max="2562" width="12.85546875" style="2" customWidth="1"/>
    <col min="2563" max="2564" width="8.85546875" style="2"/>
    <col min="2565" max="2565" width="10.28515625" style="2" customWidth="1"/>
    <col min="2566" max="2566" width="13.7109375" style="2" customWidth="1"/>
    <col min="2567" max="2816" width="8.85546875" style="2"/>
    <col min="2817" max="2817" width="58" style="2" customWidth="1"/>
    <col min="2818" max="2818" width="12.85546875" style="2" customWidth="1"/>
    <col min="2819" max="2820" width="8.85546875" style="2"/>
    <col min="2821" max="2821" width="10.28515625" style="2" customWidth="1"/>
    <col min="2822" max="2822" width="13.7109375" style="2" customWidth="1"/>
    <col min="2823" max="3072" width="8.85546875" style="2"/>
    <col min="3073" max="3073" width="58" style="2" customWidth="1"/>
    <col min="3074" max="3074" width="12.85546875" style="2" customWidth="1"/>
    <col min="3075" max="3076" width="8.85546875" style="2"/>
    <col min="3077" max="3077" width="10.28515625" style="2" customWidth="1"/>
    <col min="3078" max="3078" width="13.7109375" style="2" customWidth="1"/>
    <col min="3079" max="3328" width="8.85546875" style="2"/>
    <col min="3329" max="3329" width="58" style="2" customWidth="1"/>
    <col min="3330" max="3330" width="12.85546875" style="2" customWidth="1"/>
    <col min="3331" max="3332" width="8.85546875" style="2"/>
    <col min="3333" max="3333" width="10.28515625" style="2" customWidth="1"/>
    <col min="3334" max="3334" width="13.7109375" style="2" customWidth="1"/>
    <col min="3335" max="3584" width="8.85546875" style="2"/>
    <col min="3585" max="3585" width="58" style="2" customWidth="1"/>
    <col min="3586" max="3586" width="12.85546875" style="2" customWidth="1"/>
    <col min="3587" max="3588" width="8.85546875" style="2"/>
    <col min="3589" max="3589" width="10.28515625" style="2" customWidth="1"/>
    <col min="3590" max="3590" width="13.7109375" style="2" customWidth="1"/>
    <col min="3591" max="3840" width="8.85546875" style="2"/>
    <col min="3841" max="3841" width="58" style="2" customWidth="1"/>
    <col min="3842" max="3842" width="12.85546875" style="2" customWidth="1"/>
    <col min="3843" max="3844" width="8.85546875" style="2"/>
    <col min="3845" max="3845" width="10.28515625" style="2" customWidth="1"/>
    <col min="3846" max="3846" width="13.7109375" style="2" customWidth="1"/>
    <col min="3847" max="4096" width="8.85546875" style="2"/>
    <col min="4097" max="4097" width="58" style="2" customWidth="1"/>
    <col min="4098" max="4098" width="12.85546875" style="2" customWidth="1"/>
    <col min="4099" max="4100" width="8.85546875" style="2"/>
    <col min="4101" max="4101" width="10.28515625" style="2" customWidth="1"/>
    <col min="4102" max="4102" width="13.7109375" style="2" customWidth="1"/>
    <col min="4103" max="4352" width="8.85546875" style="2"/>
    <col min="4353" max="4353" width="58" style="2" customWidth="1"/>
    <col min="4354" max="4354" width="12.85546875" style="2" customWidth="1"/>
    <col min="4355" max="4356" width="8.85546875" style="2"/>
    <col min="4357" max="4357" width="10.28515625" style="2" customWidth="1"/>
    <col min="4358" max="4358" width="13.7109375" style="2" customWidth="1"/>
    <col min="4359" max="4608" width="8.85546875" style="2"/>
    <col min="4609" max="4609" width="58" style="2" customWidth="1"/>
    <col min="4610" max="4610" width="12.85546875" style="2" customWidth="1"/>
    <col min="4611" max="4612" width="8.85546875" style="2"/>
    <col min="4613" max="4613" width="10.28515625" style="2" customWidth="1"/>
    <col min="4614" max="4614" width="13.7109375" style="2" customWidth="1"/>
    <col min="4615" max="4864" width="8.85546875" style="2"/>
    <col min="4865" max="4865" width="58" style="2" customWidth="1"/>
    <col min="4866" max="4866" width="12.85546875" style="2" customWidth="1"/>
    <col min="4867" max="4868" width="8.85546875" style="2"/>
    <col min="4869" max="4869" width="10.28515625" style="2" customWidth="1"/>
    <col min="4870" max="4870" width="13.7109375" style="2" customWidth="1"/>
    <col min="4871" max="5120" width="8.85546875" style="2"/>
    <col min="5121" max="5121" width="58" style="2" customWidth="1"/>
    <col min="5122" max="5122" width="12.85546875" style="2" customWidth="1"/>
    <col min="5123" max="5124" width="8.85546875" style="2"/>
    <col min="5125" max="5125" width="10.28515625" style="2" customWidth="1"/>
    <col min="5126" max="5126" width="13.7109375" style="2" customWidth="1"/>
    <col min="5127" max="5376" width="8.85546875" style="2"/>
    <col min="5377" max="5377" width="58" style="2" customWidth="1"/>
    <col min="5378" max="5378" width="12.85546875" style="2" customWidth="1"/>
    <col min="5379" max="5380" width="8.85546875" style="2"/>
    <col min="5381" max="5381" width="10.28515625" style="2" customWidth="1"/>
    <col min="5382" max="5382" width="13.7109375" style="2" customWidth="1"/>
    <col min="5383" max="5632" width="8.85546875" style="2"/>
    <col min="5633" max="5633" width="58" style="2" customWidth="1"/>
    <col min="5634" max="5634" width="12.85546875" style="2" customWidth="1"/>
    <col min="5635" max="5636" width="8.85546875" style="2"/>
    <col min="5637" max="5637" width="10.28515625" style="2" customWidth="1"/>
    <col min="5638" max="5638" width="13.7109375" style="2" customWidth="1"/>
    <col min="5639" max="5888" width="8.85546875" style="2"/>
    <col min="5889" max="5889" width="58" style="2" customWidth="1"/>
    <col min="5890" max="5890" width="12.85546875" style="2" customWidth="1"/>
    <col min="5891" max="5892" width="8.85546875" style="2"/>
    <col min="5893" max="5893" width="10.28515625" style="2" customWidth="1"/>
    <col min="5894" max="5894" width="13.7109375" style="2" customWidth="1"/>
    <col min="5895" max="6144" width="8.85546875" style="2"/>
    <col min="6145" max="6145" width="58" style="2" customWidth="1"/>
    <col min="6146" max="6146" width="12.85546875" style="2" customWidth="1"/>
    <col min="6147" max="6148" width="8.85546875" style="2"/>
    <col min="6149" max="6149" width="10.28515625" style="2" customWidth="1"/>
    <col min="6150" max="6150" width="13.7109375" style="2" customWidth="1"/>
    <col min="6151" max="6400" width="8.85546875" style="2"/>
    <col min="6401" max="6401" width="58" style="2" customWidth="1"/>
    <col min="6402" max="6402" width="12.85546875" style="2" customWidth="1"/>
    <col min="6403" max="6404" width="8.85546875" style="2"/>
    <col min="6405" max="6405" width="10.28515625" style="2" customWidth="1"/>
    <col min="6406" max="6406" width="13.7109375" style="2" customWidth="1"/>
    <col min="6407" max="6656" width="8.85546875" style="2"/>
    <col min="6657" max="6657" width="58" style="2" customWidth="1"/>
    <col min="6658" max="6658" width="12.85546875" style="2" customWidth="1"/>
    <col min="6659" max="6660" width="8.85546875" style="2"/>
    <col min="6661" max="6661" width="10.28515625" style="2" customWidth="1"/>
    <col min="6662" max="6662" width="13.7109375" style="2" customWidth="1"/>
    <col min="6663" max="6912" width="8.85546875" style="2"/>
    <col min="6913" max="6913" width="58" style="2" customWidth="1"/>
    <col min="6914" max="6914" width="12.85546875" style="2" customWidth="1"/>
    <col min="6915" max="6916" width="8.85546875" style="2"/>
    <col min="6917" max="6917" width="10.28515625" style="2" customWidth="1"/>
    <col min="6918" max="6918" width="13.7109375" style="2" customWidth="1"/>
    <col min="6919" max="7168" width="8.85546875" style="2"/>
    <col min="7169" max="7169" width="58" style="2" customWidth="1"/>
    <col min="7170" max="7170" width="12.85546875" style="2" customWidth="1"/>
    <col min="7171" max="7172" width="8.85546875" style="2"/>
    <col min="7173" max="7173" width="10.28515625" style="2" customWidth="1"/>
    <col min="7174" max="7174" width="13.7109375" style="2" customWidth="1"/>
    <col min="7175" max="7424" width="8.85546875" style="2"/>
    <col min="7425" max="7425" width="58" style="2" customWidth="1"/>
    <col min="7426" max="7426" width="12.85546875" style="2" customWidth="1"/>
    <col min="7427" max="7428" width="8.85546875" style="2"/>
    <col min="7429" max="7429" width="10.28515625" style="2" customWidth="1"/>
    <col min="7430" max="7430" width="13.7109375" style="2" customWidth="1"/>
    <col min="7431" max="7680" width="8.85546875" style="2"/>
    <col min="7681" max="7681" width="58" style="2" customWidth="1"/>
    <col min="7682" max="7682" width="12.85546875" style="2" customWidth="1"/>
    <col min="7683" max="7684" width="8.85546875" style="2"/>
    <col min="7685" max="7685" width="10.28515625" style="2" customWidth="1"/>
    <col min="7686" max="7686" width="13.7109375" style="2" customWidth="1"/>
    <col min="7687" max="7936" width="8.85546875" style="2"/>
    <col min="7937" max="7937" width="58" style="2" customWidth="1"/>
    <col min="7938" max="7938" width="12.85546875" style="2" customWidth="1"/>
    <col min="7939" max="7940" width="8.85546875" style="2"/>
    <col min="7941" max="7941" width="10.28515625" style="2" customWidth="1"/>
    <col min="7942" max="7942" width="13.7109375" style="2" customWidth="1"/>
    <col min="7943" max="8192" width="8.85546875" style="2"/>
    <col min="8193" max="8193" width="58" style="2" customWidth="1"/>
    <col min="8194" max="8194" width="12.85546875" style="2" customWidth="1"/>
    <col min="8195" max="8196" width="8.85546875" style="2"/>
    <col min="8197" max="8197" width="10.28515625" style="2" customWidth="1"/>
    <col min="8198" max="8198" width="13.7109375" style="2" customWidth="1"/>
    <col min="8199" max="8448" width="8.85546875" style="2"/>
    <col min="8449" max="8449" width="58" style="2" customWidth="1"/>
    <col min="8450" max="8450" width="12.85546875" style="2" customWidth="1"/>
    <col min="8451" max="8452" width="8.85546875" style="2"/>
    <col min="8453" max="8453" width="10.28515625" style="2" customWidth="1"/>
    <col min="8454" max="8454" width="13.7109375" style="2" customWidth="1"/>
    <col min="8455" max="8704" width="8.85546875" style="2"/>
    <col min="8705" max="8705" width="58" style="2" customWidth="1"/>
    <col min="8706" max="8706" width="12.85546875" style="2" customWidth="1"/>
    <col min="8707" max="8708" width="8.85546875" style="2"/>
    <col min="8709" max="8709" width="10.28515625" style="2" customWidth="1"/>
    <col min="8710" max="8710" width="13.7109375" style="2" customWidth="1"/>
    <col min="8711" max="8960" width="8.85546875" style="2"/>
    <col min="8961" max="8961" width="58" style="2" customWidth="1"/>
    <col min="8962" max="8962" width="12.85546875" style="2" customWidth="1"/>
    <col min="8963" max="8964" width="8.85546875" style="2"/>
    <col min="8965" max="8965" width="10.28515625" style="2" customWidth="1"/>
    <col min="8966" max="8966" width="13.7109375" style="2" customWidth="1"/>
    <col min="8967" max="9216" width="8.85546875" style="2"/>
    <col min="9217" max="9217" width="58" style="2" customWidth="1"/>
    <col min="9218" max="9218" width="12.85546875" style="2" customWidth="1"/>
    <col min="9219" max="9220" width="8.85546875" style="2"/>
    <col min="9221" max="9221" width="10.28515625" style="2" customWidth="1"/>
    <col min="9222" max="9222" width="13.7109375" style="2" customWidth="1"/>
    <col min="9223" max="9472" width="8.85546875" style="2"/>
    <col min="9473" max="9473" width="58" style="2" customWidth="1"/>
    <col min="9474" max="9474" width="12.85546875" style="2" customWidth="1"/>
    <col min="9475" max="9476" width="8.85546875" style="2"/>
    <col min="9477" max="9477" width="10.28515625" style="2" customWidth="1"/>
    <col min="9478" max="9478" width="13.7109375" style="2" customWidth="1"/>
    <col min="9479" max="9728" width="8.85546875" style="2"/>
    <col min="9729" max="9729" width="58" style="2" customWidth="1"/>
    <col min="9730" max="9730" width="12.85546875" style="2" customWidth="1"/>
    <col min="9731" max="9732" width="8.85546875" style="2"/>
    <col min="9733" max="9733" width="10.28515625" style="2" customWidth="1"/>
    <col min="9734" max="9734" width="13.7109375" style="2" customWidth="1"/>
    <col min="9735" max="9984" width="8.85546875" style="2"/>
    <col min="9985" max="9985" width="58" style="2" customWidth="1"/>
    <col min="9986" max="9986" width="12.85546875" style="2" customWidth="1"/>
    <col min="9987" max="9988" width="8.85546875" style="2"/>
    <col min="9989" max="9989" width="10.28515625" style="2" customWidth="1"/>
    <col min="9990" max="9990" width="13.7109375" style="2" customWidth="1"/>
    <col min="9991" max="10240" width="8.85546875" style="2"/>
    <col min="10241" max="10241" width="58" style="2" customWidth="1"/>
    <col min="10242" max="10242" width="12.85546875" style="2" customWidth="1"/>
    <col min="10243" max="10244" width="8.85546875" style="2"/>
    <col min="10245" max="10245" width="10.28515625" style="2" customWidth="1"/>
    <col min="10246" max="10246" width="13.7109375" style="2" customWidth="1"/>
    <col min="10247" max="10496" width="8.85546875" style="2"/>
    <col min="10497" max="10497" width="58" style="2" customWidth="1"/>
    <col min="10498" max="10498" width="12.85546875" style="2" customWidth="1"/>
    <col min="10499" max="10500" width="8.85546875" style="2"/>
    <col min="10501" max="10501" width="10.28515625" style="2" customWidth="1"/>
    <col min="10502" max="10502" width="13.7109375" style="2" customWidth="1"/>
    <col min="10503" max="10752" width="8.85546875" style="2"/>
    <col min="10753" max="10753" width="58" style="2" customWidth="1"/>
    <col min="10754" max="10754" width="12.85546875" style="2" customWidth="1"/>
    <col min="10755" max="10756" width="8.85546875" style="2"/>
    <col min="10757" max="10757" width="10.28515625" style="2" customWidth="1"/>
    <col min="10758" max="10758" width="13.7109375" style="2" customWidth="1"/>
    <col min="10759" max="11008" width="8.85546875" style="2"/>
    <col min="11009" max="11009" width="58" style="2" customWidth="1"/>
    <col min="11010" max="11010" width="12.85546875" style="2" customWidth="1"/>
    <col min="11011" max="11012" width="8.85546875" style="2"/>
    <col min="11013" max="11013" width="10.28515625" style="2" customWidth="1"/>
    <col min="11014" max="11014" width="13.7109375" style="2" customWidth="1"/>
    <col min="11015" max="11264" width="8.85546875" style="2"/>
    <col min="11265" max="11265" width="58" style="2" customWidth="1"/>
    <col min="11266" max="11266" width="12.85546875" style="2" customWidth="1"/>
    <col min="11267" max="11268" width="8.85546875" style="2"/>
    <col min="11269" max="11269" width="10.28515625" style="2" customWidth="1"/>
    <col min="11270" max="11270" width="13.7109375" style="2" customWidth="1"/>
    <col min="11271" max="11520" width="8.85546875" style="2"/>
    <col min="11521" max="11521" width="58" style="2" customWidth="1"/>
    <col min="11522" max="11522" width="12.85546875" style="2" customWidth="1"/>
    <col min="11523" max="11524" width="8.85546875" style="2"/>
    <col min="11525" max="11525" width="10.28515625" style="2" customWidth="1"/>
    <col min="11526" max="11526" width="13.7109375" style="2" customWidth="1"/>
    <col min="11527" max="11776" width="8.85546875" style="2"/>
    <col min="11777" max="11777" width="58" style="2" customWidth="1"/>
    <col min="11778" max="11778" width="12.85546875" style="2" customWidth="1"/>
    <col min="11779" max="11780" width="8.85546875" style="2"/>
    <col min="11781" max="11781" width="10.28515625" style="2" customWidth="1"/>
    <col min="11782" max="11782" width="13.7109375" style="2" customWidth="1"/>
    <col min="11783" max="12032" width="8.85546875" style="2"/>
    <col min="12033" max="12033" width="58" style="2" customWidth="1"/>
    <col min="12034" max="12034" width="12.85546875" style="2" customWidth="1"/>
    <col min="12035" max="12036" width="8.85546875" style="2"/>
    <col min="12037" max="12037" width="10.28515625" style="2" customWidth="1"/>
    <col min="12038" max="12038" width="13.7109375" style="2" customWidth="1"/>
    <col min="12039" max="12288" width="8.85546875" style="2"/>
    <col min="12289" max="12289" width="58" style="2" customWidth="1"/>
    <col min="12290" max="12290" width="12.85546875" style="2" customWidth="1"/>
    <col min="12291" max="12292" width="8.85546875" style="2"/>
    <col min="12293" max="12293" width="10.28515625" style="2" customWidth="1"/>
    <col min="12294" max="12294" width="13.7109375" style="2" customWidth="1"/>
    <col min="12295" max="12544" width="8.85546875" style="2"/>
    <col min="12545" max="12545" width="58" style="2" customWidth="1"/>
    <col min="12546" max="12546" width="12.85546875" style="2" customWidth="1"/>
    <col min="12547" max="12548" width="8.85546875" style="2"/>
    <col min="12549" max="12549" width="10.28515625" style="2" customWidth="1"/>
    <col min="12550" max="12550" width="13.7109375" style="2" customWidth="1"/>
    <col min="12551" max="12800" width="8.85546875" style="2"/>
    <col min="12801" max="12801" width="58" style="2" customWidth="1"/>
    <col min="12802" max="12802" width="12.85546875" style="2" customWidth="1"/>
    <col min="12803" max="12804" width="8.85546875" style="2"/>
    <col min="12805" max="12805" width="10.28515625" style="2" customWidth="1"/>
    <col min="12806" max="12806" width="13.7109375" style="2" customWidth="1"/>
    <col min="12807" max="13056" width="8.85546875" style="2"/>
    <col min="13057" max="13057" width="58" style="2" customWidth="1"/>
    <col min="13058" max="13058" width="12.85546875" style="2" customWidth="1"/>
    <col min="13059" max="13060" width="8.85546875" style="2"/>
    <col min="13061" max="13061" width="10.28515625" style="2" customWidth="1"/>
    <col min="13062" max="13062" width="13.7109375" style="2" customWidth="1"/>
    <col min="13063" max="13312" width="8.85546875" style="2"/>
    <col min="13313" max="13313" width="58" style="2" customWidth="1"/>
    <col min="13314" max="13314" width="12.85546875" style="2" customWidth="1"/>
    <col min="13315" max="13316" width="8.85546875" style="2"/>
    <col min="13317" max="13317" width="10.28515625" style="2" customWidth="1"/>
    <col min="13318" max="13318" width="13.7109375" style="2" customWidth="1"/>
    <col min="13319" max="13568" width="8.85546875" style="2"/>
    <col min="13569" max="13569" width="58" style="2" customWidth="1"/>
    <col min="13570" max="13570" width="12.85546875" style="2" customWidth="1"/>
    <col min="13571" max="13572" width="8.85546875" style="2"/>
    <col min="13573" max="13573" width="10.28515625" style="2" customWidth="1"/>
    <col min="13574" max="13574" width="13.7109375" style="2" customWidth="1"/>
    <col min="13575" max="13824" width="8.85546875" style="2"/>
    <col min="13825" max="13825" width="58" style="2" customWidth="1"/>
    <col min="13826" max="13826" width="12.85546875" style="2" customWidth="1"/>
    <col min="13827" max="13828" width="8.85546875" style="2"/>
    <col min="13829" max="13829" width="10.28515625" style="2" customWidth="1"/>
    <col min="13830" max="13830" width="13.7109375" style="2" customWidth="1"/>
    <col min="13831" max="14080" width="8.85546875" style="2"/>
    <col min="14081" max="14081" width="58" style="2" customWidth="1"/>
    <col min="14082" max="14082" width="12.85546875" style="2" customWidth="1"/>
    <col min="14083" max="14084" width="8.85546875" style="2"/>
    <col min="14085" max="14085" width="10.28515625" style="2" customWidth="1"/>
    <col min="14086" max="14086" width="13.7109375" style="2" customWidth="1"/>
    <col min="14087" max="14336" width="8.85546875" style="2"/>
    <col min="14337" max="14337" width="58" style="2" customWidth="1"/>
    <col min="14338" max="14338" width="12.85546875" style="2" customWidth="1"/>
    <col min="14339" max="14340" width="8.85546875" style="2"/>
    <col min="14341" max="14341" width="10.28515625" style="2" customWidth="1"/>
    <col min="14342" max="14342" width="13.7109375" style="2" customWidth="1"/>
    <col min="14343" max="14592" width="8.85546875" style="2"/>
    <col min="14593" max="14593" width="58" style="2" customWidth="1"/>
    <col min="14594" max="14594" width="12.85546875" style="2" customWidth="1"/>
    <col min="14595" max="14596" width="8.85546875" style="2"/>
    <col min="14597" max="14597" width="10.28515625" style="2" customWidth="1"/>
    <col min="14598" max="14598" width="13.7109375" style="2" customWidth="1"/>
    <col min="14599" max="14848" width="8.85546875" style="2"/>
    <col min="14849" max="14849" width="58" style="2" customWidth="1"/>
    <col min="14850" max="14850" width="12.85546875" style="2" customWidth="1"/>
    <col min="14851" max="14852" width="8.85546875" style="2"/>
    <col min="14853" max="14853" width="10.28515625" style="2" customWidth="1"/>
    <col min="14854" max="14854" width="13.7109375" style="2" customWidth="1"/>
    <col min="14855" max="15104" width="8.85546875" style="2"/>
    <col min="15105" max="15105" width="58" style="2" customWidth="1"/>
    <col min="15106" max="15106" width="12.85546875" style="2" customWidth="1"/>
    <col min="15107" max="15108" width="8.85546875" style="2"/>
    <col min="15109" max="15109" width="10.28515625" style="2" customWidth="1"/>
    <col min="15110" max="15110" width="13.7109375" style="2" customWidth="1"/>
    <col min="15111" max="15360" width="8.85546875" style="2"/>
    <col min="15361" max="15361" width="58" style="2" customWidth="1"/>
    <col min="15362" max="15362" width="12.85546875" style="2" customWidth="1"/>
    <col min="15363" max="15364" width="8.85546875" style="2"/>
    <col min="15365" max="15365" width="10.28515625" style="2" customWidth="1"/>
    <col min="15366" max="15366" width="13.7109375" style="2" customWidth="1"/>
    <col min="15367" max="15616" width="8.85546875" style="2"/>
    <col min="15617" max="15617" width="58" style="2" customWidth="1"/>
    <col min="15618" max="15618" width="12.85546875" style="2" customWidth="1"/>
    <col min="15619" max="15620" width="8.85546875" style="2"/>
    <col min="15621" max="15621" width="10.28515625" style="2" customWidth="1"/>
    <col min="15622" max="15622" width="13.7109375" style="2" customWidth="1"/>
    <col min="15623" max="15872" width="8.85546875" style="2"/>
    <col min="15873" max="15873" width="58" style="2" customWidth="1"/>
    <col min="15874" max="15874" width="12.85546875" style="2" customWidth="1"/>
    <col min="15875" max="15876" width="8.85546875" style="2"/>
    <col min="15877" max="15877" width="10.28515625" style="2" customWidth="1"/>
    <col min="15878" max="15878" width="13.7109375" style="2" customWidth="1"/>
    <col min="15879" max="16128" width="8.85546875" style="2"/>
    <col min="16129" max="16129" width="58" style="2" customWidth="1"/>
    <col min="16130" max="16130" width="12.85546875" style="2" customWidth="1"/>
    <col min="16131" max="16132" width="8.85546875" style="2"/>
    <col min="16133" max="16133" width="10.28515625" style="2" customWidth="1"/>
    <col min="16134" max="16134" width="13.7109375" style="2" customWidth="1"/>
    <col min="16135" max="16384" width="8.85546875" style="2"/>
  </cols>
  <sheetData>
    <row r="2" spans="1:2" s="1" customFormat="1">
      <c r="A2" s="28" t="s">
        <v>12</v>
      </c>
    </row>
    <row r="4" spans="1:2">
      <c r="A4" s="29" t="s">
        <v>13</v>
      </c>
    </row>
    <row r="6" spans="1:2">
      <c r="A6" s="30" t="s">
        <v>14</v>
      </c>
    </row>
    <row r="7" spans="1:2">
      <c r="A7" s="30" t="s">
        <v>15</v>
      </c>
    </row>
    <row r="8" spans="1:2">
      <c r="A8" s="31" t="s">
        <v>58</v>
      </c>
    </row>
    <row r="9" spans="1:2">
      <c r="A9" s="31" t="s">
        <v>59</v>
      </c>
    </row>
    <row r="10" spans="1:2">
      <c r="A10" s="31" t="s">
        <v>60</v>
      </c>
    </row>
    <row r="13" spans="1:2">
      <c r="A13" s="32"/>
      <c r="B13" s="3"/>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O40"/>
  <sheetViews>
    <sheetView view="pageBreakPreview" zoomScale="40" zoomScaleNormal="55" zoomScaleSheetLayoutView="40" workbookViewId="0">
      <pane xSplit="1" ySplit="1" topLeftCell="J2" activePane="bottomRight" state="frozen"/>
      <selection pane="topRight" activeCell="B1" sqref="B1"/>
      <selection pane="bottomLeft" activeCell="A2" sqref="A2"/>
      <selection pane="bottomRight" activeCell="A45" sqref="A45"/>
    </sheetView>
  </sheetViews>
  <sheetFormatPr defaultRowHeight="14.25"/>
  <cols>
    <col min="1" max="1" width="43.85546875" style="17" customWidth="1"/>
    <col min="2" max="2" width="10.5703125" style="5" hidden="1" customWidth="1"/>
    <col min="3" max="3" width="9.7109375" style="5" hidden="1" customWidth="1"/>
    <col min="4" max="4" width="9.85546875" style="5" hidden="1" customWidth="1"/>
    <col min="5" max="5" width="10.140625" style="5" hidden="1" customWidth="1"/>
    <col min="6" max="6" width="8.5703125" style="5" hidden="1" customWidth="1"/>
    <col min="7" max="8" width="9.5703125" style="5" hidden="1" customWidth="1"/>
    <col min="9" max="9" width="9.28515625" style="5" hidden="1" customWidth="1"/>
    <col min="10" max="10" width="10.5703125" style="5" customWidth="1"/>
    <col min="11" max="11" width="11.5703125" style="5" customWidth="1"/>
    <col min="12" max="12" width="10.28515625" style="5" customWidth="1"/>
    <col min="13" max="13" width="10" style="5" bestFit="1" customWidth="1"/>
    <col min="14" max="14" width="10" style="5" hidden="1" customWidth="1"/>
    <col min="15" max="15" width="12.28515625" style="5" bestFit="1" customWidth="1"/>
    <col min="16" max="16" width="9.140625" style="5" customWidth="1"/>
    <col min="17" max="17" width="9.7109375" style="5" bestFit="1" customWidth="1"/>
    <col min="18" max="18" width="11.28515625" style="5" customWidth="1"/>
    <col min="19" max="19" width="11.140625" style="5" hidden="1" customWidth="1"/>
    <col min="20" max="20" width="11.28515625" style="5" bestFit="1" customWidth="1"/>
    <col min="21" max="23" width="10" style="5" bestFit="1" customWidth="1"/>
    <col min="24" max="24" width="9" style="5" hidden="1" customWidth="1"/>
    <col min="25" max="25" width="12" style="5" bestFit="1" customWidth="1"/>
    <col min="26" max="26" width="11.7109375" style="5" bestFit="1" customWidth="1"/>
    <col min="27" max="28" width="10.42578125" style="5" bestFit="1" customWidth="1"/>
    <col min="29" max="29" width="10.28515625" style="5" hidden="1" customWidth="1"/>
    <col min="30" max="30" width="11" style="5" bestFit="1" customWidth="1"/>
    <col min="31" max="31" width="10" style="5" customWidth="1"/>
    <col min="32" max="32" width="12" style="5" customWidth="1"/>
    <col min="33" max="33" width="12.7109375" style="5" customWidth="1"/>
    <col min="34" max="34" width="9.7109375" style="5" hidden="1" customWidth="1"/>
    <col min="35" max="16384" width="9.140625" style="5"/>
  </cols>
  <sheetData>
    <row r="1" spans="1:38" s="38" customFormat="1" ht="15.75" customHeight="1">
      <c r="A1" s="35" t="s">
        <v>14</v>
      </c>
      <c r="B1" s="36" t="s">
        <v>73</v>
      </c>
      <c r="C1" s="36" t="s">
        <v>74</v>
      </c>
      <c r="D1" s="36" t="s">
        <v>75</v>
      </c>
      <c r="E1" s="36" t="s">
        <v>76</v>
      </c>
      <c r="F1" s="37" t="s">
        <v>77</v>
      </c>
      <c r="G1" s="36" t="s">
        <v>78</v>
      </c>
      <c r="H1" s="36" t="s">
        <v>79</v>
      </c>
      <c r="I1" s="36" t="s">
        <v>80</v>
      </c>
      <c r="J1" s="36" t="s">
        <v>81</v>
      </c>
      <c r="K1" s="36" t="s">
        <v>82</v>
      </c>
      <c r="L1" s="36" t="s">
        <v>83</v>
      </c>
      <c r="M1" s="36" t="s">
        <v>84</v>
      </c>
      <c r="N1" s="37">
        <v>2012</v>
      </c>
      <c r="O1" s="36" t="s">
        <v>85</v>
      </c>
      <c r="P1" s="36" t="s">
        <v>86</v>
      </c>
      <c r="Q1" s="36" t="s">
        <v>87</v>
      </c>
      <c r="R1" s="36" t="s">
        <v>88</v>
      </c>
      <c r="S1" s="37">
        <v>2013</v>
      </c>
      <c r="T1" s="36" t="s">
        <v>89</v>
      </c>
      <c r="U1" s="36" t="s">
        <v>90</v>
      </c>
      <c r="V1" s="36" t="s">
        <v>91</v>
      </c>
      <c r="W1" s="36" t="s">
        <v>92</v>
      </c>
      <c r="X1" s="37">
        <v>2014</v>
      </c>
      <c r="Y1" s="36" t="s">
        <v>93</v>
      </c>
      <c r="Z1" s="36" t="s">
        <v>94</v>
      </c>
      <c r="AA1" s="36" t="s">
        <v>95</v>
      </c>
      <c r="AB1" s="36" t="s">
        <v>96</v>
      </c>
      <c r="AC1" s="36">
        <v>2015</v>
      </c>
      <c r="AD1" s="36" t="s">
        <v>97</v>
      </c>
      <c r="AE1" s="36" t="s">
        <v>98</v>
      </c>
      <c r="AF1" s="36" t="s">
        <v>99</v>
      </c>
      <c r="AG1" s="36" t="s">
        <v>100</v>
      </c>
      <c r="AH1" s="37">
        <v>2016</v>
      </c>
      <c r="AI1" s="36" t="s">
        <v>144</v>
      </c>
      <c r="AJ1" s="36" t="s">
        <v>145</v>
      </c>
      <c r="AK1" s="36" t="s">
        <v>146</v>
      </c>
      <c r="AL1" s="36" t="s">
        <v>147</v>
      </c>
    </row>
    <row r="2" spans="1:38">
      <c r="A2" s="7" t="s">
        <v>61</v>
      </c>
      <c r="B2" s="39">
        <v>417061</v>
      </c>
      <c r="C2" s="39">
        <v>422010</v>
      </c>
      <c r="D2" s="39">
        <v>422590</v>
      </c>
      <c r="E2" s="39">
        <v>424853</v>
      </c>
      <c r="F2" s="39">
        <v>431975</v>
      </c>
      <c r="G2" s="24">
        <v>433522</v>
      </c>
      <c r="H2" s="24">
        <v>429257</v>
      </c>
      <c r="I2" s="24">
        <v>433907</v>
      </c>
      <c r="J2" s="24">
        <v>434736</v>
      </c>
      <c r="K2" s="24">
        <v>436434</v>
      </c>
      <c r="L2" s="24">
        <v>437175</v>
      </c>
      <c r="M2" s="24">
        <v>438622</v>
      </c>
      <c r="N2" s="40">
        <f>AVERAGE((J2:M2))</f>
        <v>436741.75</v>
      </c>
      <c r="O2" s="24">
        <v>437021</v>
      </c>
      <c r="P2" s="24">
        <v>431095</v>
      </c>
      <c r="Q2" s="24">
        <v>434504</v>
      </c>
      <c r="R2" s="24">
        <v>433176</v>
      </c>
      <c r="S2" s="40">
        <f t="shared" ref="S2:S8" si="0">AVERAGE((O2:R2))</f>
        <v>433949</v>
      </c>
      <c r="T2" s="24">
        <v>430223</v>
      </c>
      <c r="U2" s="24">
        <v>429884</v>
      </c>
      <c r="V2" s="24">
        <v>433553</v>
      </c>
      <c r="W2" s="24">
        <v>435491</v>
      </c>
      <c r="X2" s="41">
        <f>AVERAGE((T2:W2))</f>
        <v>432287.75</v>
      </c>
      <c r="Y2" s="24">
        <v>429025</v>
      </c>
      <c r="Z2" s="24">
        <v>422346</v>
      </c>
      <c r="AA2" s="24">
        <v>418497</v>
      </c>
      <c r="AB2" s="24">
        <v>413975</v>
      </c>
      <c r="AC2" s="40">
        <f>AVERAGE((Y2:AB2))</f>
        <v>420960.75</v>
      </c>
      <c r="AD2" s="24">
        <v>409599</v>
      </c>
      <c r="AE2" s="42">
        <v>421813</v>
      </c>
      <c r="AF2" s="24">
        <v>427489</v>
      </c>
      <c r="AG2" s="24">
        <v>430167</v>
      </c>
      <c r="AH2" s="40">
        <f>AVERAGE((AD2:AG2))</f>
        <v>422267</v>
      </c>
      <c r="AI2" s="24"/>
      <c r="AJ2" s="24"/>
      <c r="AK2" s="24"/>
      <c r="AL2" s="43"/>
    </row>
    <row r="3" spans="1:38" s="18" customFormat="1">
      <c r="A3" s="44" t="s">
        <v>102</v>
      </c>
      <c r="B3" s="45"/>
      <c r="C3" s="12">
        <f t="shared" ref="C3:AG3" si="1">(C2/B2)*100-100</f>
        <v>1.1866369667746284</v>
      </c>
      <c r="D3" s="12">
        <f t="shared" si="1"/>
        <v>0.13743750148100276</v>
      </c>
      <c r="E3" s="12">
        <f t="shared" si="1"/>
        <v>0.53550722922928173</v>
      </c>
      <c r="F3" s="12">
        <f t="shared" si="1"/>
        <v>1.676344523870597</v>
      </c>
      <c r="G3" s="12">
        <f t="shared" si="1"/>
        <v>0.35812257653799406</v>
      </c>
      <c r="H3" s="12">
        <f t="shared" si="1"/>
        <v>-0.98380243678522561</v>
      </c>
      <c r="I3" s="12">
        <f t="shared" si="1"/>
        <v>1.0832671336751645</v>
      </c>
      <c r="J3" s="12">
        <f t="shared" si="1"/>
        <v>0.19105476519160902</v>
      </c>
      <c r="K3" s="12">
        <f t="shared" si="1"/>
        <v>0.39058187037650782</v>
      </c>
      <c r="L3" s="12">
        <f t="shared" si="1"/>
        <v>0.16978512214905095</v>
      </c>
      <c r="M3" s="12">
        <f t="shared" si="1"/>
        <v>0.33098873448847144</v>
      </c>
      <c r="N3" s="46">
        <f t="shared" ref="N3:N40" si="2">AVERAGE((J3:M3))</f>
        <v>0.27060262305140981</v>
      </c>
      <c r="O3" s="12">
        <f>(O2/M2)*100-100</f>
        <v>-0.36500677120618263</v>
      </c>
      <c r="P3" s="12">
        <f t="shared" si="1"/>
        <v>-1.3559989108074859</v>
      </c>
      <c r="Q3" s="12">
        <f t="shared" si="1"/>
        <v>0.79077697491271692</v>
      </c>
      <c r="R3" s="12">
        <f t="shared" si="1"/>
        <v>-0.30563585145361571</v>
      </c>
      <c r="S3" s="46">
        <f t="shared" si="0"/>
        <v>-0.30896613963864183</v>
      </c>
      <c r="T3" s="12">
        <f>(T2/R2)*100-100</f>
        <v>-0.68170905128631887</v>
      </c>
      <c r="U3" s="12">
        <f t="shared" si="1"/>
        <v>-7.8796345151232572E-2</v>
      </c>
      <c r="V3" s="12">
        <f t="shared" si="1"/>
        <v>0.85348605670367306</v>
      </c>
      <c r="W3" s="12">
        <f t="shared" si="1"/>
        <v>0.44700417250025737</v>
      </c>
      <c r="X3" s="47">
        <f>AVERAGE((T3:W3))</f>
        <v>0.13499620819159475</v>
      </c>
      <c r="Y3" s="12">
        <f>(Y2/W2)*100-100</f>
        <v>-1.4847608790996816</v>
      </c>
      <c r="Z3" s="12">
        <f t="shared" si="1"/>
        <v>-1.5567857350970229</v>
      </c>
      <c r="AA3" s="12">
        <f t="shared" si="1"/>
        <v>-0.91133809719991632</v>
      </c>
      <c r="AB3" s="12">
        <f t="shared" si="1"/>
        <v>-1.0805334327366722</v>
      </c>
      <c r="AC3" s="46">
        <f t="shared" ref="AC3:AC40" si="3">AVERAGE((Y3:AB3))</f>
        <v>-1.2583545360333233</v>
      </c>
      <c r="AD3" s="12">
        <f>(AD2/AB2)*100-100</f>
        <v>-1.0570686635666391</v>
      </c>
      <c r="AE3" s="12">
        <f t="shared" si="1"/>
        <v>2.9819408738790827</v>
      </c>
      <c r="AF3" s="12">
        <f t="shared" si="1"/>
        <v>1.3456199785212988</v>
      </c>
      <c r="AG3" s="12">
        <f t="shared" si="1"/>
        <v>0.62644886769017205</v>
      </c>
      <c r="AH3" s="46">
        <f t="shared" ref="AH3:AH40" si="4">AVERAGE((AD3:AG3))</f>
        <v>0.97423526413097861</v>
      </c>
    </row>
    <row r="4" spans="1:38">
      <c r="A4" s="48"/>
      <c r="B4" s="49"/>
      <c r="C4" s="50"/>
      <c r="D4" s="50"/>
      <c r="E4" s="50"/>
      <c r="F4" s="50"/>
      <c r="G4" s="50"/>
      <c r="H4" s="50"/>
      <c r="I4" s="50"/>
      <c r="J4" s="50"/>
      <c r="K4" s="50"/>
      <c r="L4" s="50"/>
      <c r="M4" s="50"/>
      <c r="N4" s="40"/>
      <c r="O4" s="50"/>
      <c r="P4" s="50"/>
      <c r="Q4" s="50"/>
      <c r="R4" s="50"/>
      <c r="S4" s="46"/>
      <c r="T4" s="50"/>
      <c r="U4" s="50"/>
      <c r="V4" s="50"/>
      <c r="W4" s="50"/>
      <c r="X4" s="47"/>
      <c r="Y4" s="50"/>
      <c r="Z4" s="50"/>
      <c r="AA4" s="50"/>
      <c r="AB4" s="50"/>
      <c r="AC4" s="40"/>
      <c r="AD4" s="50"/>
      <c r="AE4" s="50"/>
      <c r="AF4" s="33"/>
      <c r="AG4" s="33"/>
      <c r="AH4" s="40"/>
    </row>
    <row r="5" spans="1:38" s="6" customFormat="1">
      <c r="A5" s="7" t="s">
        <v>68</v>
      </c>
      <c r="B5" s="51">
        <v>403.51</v>
      </c>
      <c r="C5" s="51">
        <v>405.17899999999997</v>
      </c>
      <c r="D5" s="51">
        <v>405.96600000000001</v>
      </c>
      <c r="E5" s="51">
        <v>407.61199999999991</v>
      </c>
      <c r="F5" s="51">
        <v>407.505</v>
      </c>
      <c r="G5" s="51">
        <v>407.00199999999995</v>
      </c>
      <c r="H5" s="51">
        <v>405.76700000000005</v>
      </c>
      <c r="I5" s="51">
        <v>403.11400000000003</v>
      </c>
      <c r="J5" s="52">
        <v>398.59799999999996</v>
      </c>
      <c r="K5" s="52">
        <v>395.27499999999998</v>
      </c>
      <c r="L5" s="52">
        <v>389.91899999999998</v>
      </c>
      <c r="M5" s="52">
        <v>385.78000000000003</v>
      </c>
      <c r="N5" s="53">
        <f t="shared" si="2"/>
        <v>392.39299999999997</v>
      </c>
      <c r="O5" s="52">
        <v>379.18900000000008</v>
      </c>
      <c r="P5" s="52">
        <v>369.78899999999999</v>
      </c>
      <c r="Q5" s="52">
        <v>365.75499999999994</v>
      </c>
      <c r="R5" s="52">
        <v>364.14400000000001</v>
      </c>
      <c r="S5" s="53">
        <f t="shared" si="0"/>
        <v>369.71924999999999</v>
      </c>
      <c r="T5" s="52">
        <v>362.65800000000002</v>
      </c>
      <c r="U5" s="52">
        <v>362.666</v>
      </c>
      <c r="V5" s="52">
        <v>362.80600000000004</v>
      </c>
      <c r="W5" s="52">
        <v>363.33299999999997</v>
      </c>
      <c r="X5" s="54">
        <f>AVERAGE((T5:W5))</f>
        <v>362.86575000000005</v>
      </c>
      <c r="Y5" s="52">
        <v>365.95299999999997</v>
      </c>
      <c r="Z5" s="52">
        <v>368.19500000000005</v>
      </c>
      <c r="AA5" s="52">
        <v>370.48900000000003</v>
      </c>
      <c r="AB5" s="52">
        <v>373.44200000000001</v>
      </c>
      <c r="AC5" s="40">
        <f t="shared" si="3"/>
        <v>369.51975000000004</v>
      </c>
      <c r="AD5" s="52">
        <v>375.02100000000002</v>
      </c>
      <c r="AE5" s="52">
        <v>377.94500000000005</v>
      </c>
      <c r="AF5" s="52">
        <v>380.37699999999995</v>
      </c>
      <c r="AG5" s="6">
        <v>384.62900000000002</v>
      </c>
      <c r="AH5" s="53">
        <f t="shared" si="4"/>
        <v>379.49300000000005</v>
      </c>
    </row>
    <row r="6" spans="1:38" s="7" customFormat="1">
      <c r="A6" s="44" t="s">
        <v>102</v>
      </c>
      <c r="B6" s="55"/>
      <c r="C6" s="56">
        <f>(C5/B5)*100-100</f>
        <v>0.4136204802854877</v>
      </c>
      <c r="D6" s="56">
        <f t="shared" ref="D6:F6" si="5">(D5/C5)*100-100</f>
        <v>0.1942351405181455</v>
      </c>
      <c r="E6" s="56">
        <f t="shared" si="5"/>
        <v>0.40545267337657265</v>
      </c>
      <c r="F6" s="56">
        <f t="shared" si="5"/>
        <v>-2.6250453862957102E-2</v>
      </c>
      <c r="G6" s="56">
        <f t="shared" ref="G6" si="6">(G5/F5)*100-100</f>
        <v>-0.12343406829364767</v>
      </c>
      <c r="H6" s="56">
        <f t="shared" ref="H6:I6" si="7">(H5/G5)*100-100</f>
        <v>-0.30343831234242202</v>
      </c>
      <c r="I6" s="56">
        <f t="shared" si="7"/>
        <v>-0.65382349969317488</v>
      </c>
      <c r="J6" s="57">
        <f t="shared" ref="J6" si="8">(J5/I5)*100-100</f>
        <v>-1.1202786308587775</v>
      </c>
      <c r="K6" s="57">
        <f t="shared" ref="K6:L6" si="9">(K5/J5)*100-100</f>
        <v>-0.8336720204316066</v>
      </c>
      <c r="L6" s="57">
        <f t="shared" si="9"/>
        <v>-1.3550060084751152</v>
      </c>
      <c r="M6" s="57">
        <f t="shared" ref="M6" si="10">(M5/L5)*100-100</f>
        <v>-1.0615025171894672</v>
      </c>
      <c r="N6" s="46">
        <f t="shared" si="2"/>
        <v>-1.0926147942387416</v>
      </c>
      <c r="O6" s="57">
        <f>(O5/M5)*100-100</f>
        <v>-1.7084867022655317</v>
      </c>
      <c r="P6" s="57">
        <f t="shared" ref="P6" si="11">(P5/O5)*100-100</f>
        <v>-2.4789748647772143</v>
      </c>
      <c r="Q6" s="57">
        <f t="shared" ref="Q6" si="12">(Q5/P5)*100-100</f>
        <v>-1.0908923737591039</v>
      </c>
      <c r="R6" s="57">
        <f t="shared" ref="R6" si="13">(R5/Q5)*100-100</f>
        <v>-0.4404587770501962</v>
      </c>
      <c r="S6" s="46">
        <f t="shared" si="0"/>
        <v>-1.4297031794630115</v>
      </c>
      <c r="T6" s="57">
        <f>(T5/R5)*100-100</f>
        <v>-0.40808031987344862</v>
      </c>
      <c r="U6" s="57">
        <f t="shared" ref="U6" si="14">(U5/T5)*100-100</f>
        <v>2.2059350683036882E-3</v>
      </c>
      <c r="V6" s="57">
        <f t="shared" ref="V6" si="15">(V5/U5)*100-100</f>
        <v>3.8603012137897963E-2</v>
      </c>
      <c r="W6" s="57">
        <f t="shared" ref="W6" si="16">(W5/V5)*100-100</f>
        <v>0.14525669365994531</v>
      </c>
      <c r="X6" s="47">
        <f>AVERAGE((T6:W6))</f>
        <v>-5.5503669751825413E-2</v>
      </c>
      <c r="Y6" s="57">
        <f t="shared" ref="Y6" si="17">(Y5/W5)*100-100</f>
        <v>0.72110157899227545</v>
      </c>
      <c r="Z6" s="57">
        <f t="shared" ref="Z6" si="18">(Z5/Y5)*100-100</f>
        <v>0.61264697925690825</v>
      </c>
      <c r="AA6" s="57">
        <f t="shared" ref="AA6" si="19">(AA5/Z5)*100-100</f>
        <v>0.62303942204538032</v>
      </c>
      <c r="AB6" s="57">
        <f t="shared" ref="AB6" si="20">(AB5/AA5)*100-100</f>
        <v>0.79705470337849249</v>
      </c>
      <c r="AC6" s="46">
        <f t="shared" si="3"/>
        <v>0.68846067091826413</v>
      </c>
      <c r="AD6" s="57">
        <f t="shared" ref="AD6" si="21">(AD5/AB5)*100-100</f>
        <v>0.4228233567729518</v>
      </c>
      <c r="AE6" s="57">
        <f t="shared" ref="AE6" si="22">(AE5/AD5)*100-100</f>
        <v>0.77968967071177531</v>
      </c>
      <c r="AF6" s="57">
        <f t="shared" ref="AF6:AG6" si="23">(AF5/AE5)*100-100</f>
        <v>0.64347987140982355</v>
      </c>
      <c r="AG6" s="57">
        <f t="shared" si="23"/>
        <v>1.1178383551056186</v>
      </c>
      <c r="AH6" s="46">
        <f t="shared" si="4"/>
        <v>0.74095781350004231</v>
      </c>
    </row>
    <row r="7" spans="1:38" s="7" customFormat="1">
      <c r="A7" s="48"/>
      <c r="B7" s="55"/>
      <c r="C7" s="56"/>
      <c r="D7" s="56"/>
      <c r="E7" s="56"/>
      <c r="F7" s="56"/>
      <c r="G7" s="56"/>
      <c r="H7" s="56"/>
      <c r="I7" s="56"/>
      <c r="J7" s="57"/>
      <c r="K7" s="57"/>
      <c r="L7" s="57"/>
      <c r="M7" s="57"/>
      <c r="N7" s="46"/>
      <c r="O7" s="57"/>
      <c r="S7" s="46"/>
      <c r="T7" s="57"/>
      <c r="U7" s="57"/>
      <c r="V7" s="57"/>
      <c r="W7" s="57"/>
      <c r="X7" s="47"/>
      <c r="Y7" s="57"/>
      <c r="Z7" s="57"/>
      <c r="AA7" s="57"/>
      <c r="AB7" s="57"/>
      <c r="AC7" s="40"/>
      <c r="AD7" s="57"/>
      <c r="AE7" s="57"/>
      <c r="AF7" s="57"/>
      <c r="AH7" s="46"/>
    </row>
    <row r="8" spans="1:38">
      <c r="A8" s="27" t="s">
        <v>101</v>
      </c>
      <c r="C8" s="58">
        <f t="shared" ref="C8:M8" si="24">(C5-B5)</f>
        <v>1.6689999999999827</v>
      </c>
      <c r="D8" s="58">
        <f t="shared" si="24"/>
        <v>0.78700000000003456</v>
      </c>
      <c r="E8" s="58">
        <f t="shared" si="24"/>
        <v>1.6459999999999013</v>
      </c>
      <c r="F8" s="58">
        <f t="shared" si="24"/>
        <v>-0.10699999999991405</v>
      </c>
      <c r="G8" s="58">
        <f t="shared" si="24"/>
        <v>-0.50300000000004275</v>
      </c>
      <c r="H8" s="58">
        <f t="shared" si="24"/>
        <v>-1.2349999999999</v>
      </c>
      <c r="I8" s="58">
        <f t="shared" si="24"/>
        <v>-2.65300000000002</v>
      </c>
      <c r="J8" s="59">
        <f t="shared" si="24"/>
        <v>-4.5160000000000764</v>
      </c>
      <c r="K8" s="59">
        <f t="shared" si="24"/>
        <v>-3.3229999999999791</v>
      </c>
      <c r="L8" s="59">
        <f t="shared" si="24"/>
        <v>-5.3559999999999945</v>
      </c>
      <c r="M8" s="59">
        <f t="shared" si="24"/>
        <v>-4.1389999999999532</v>
      </c>
      <c r="N8" s="53">
        <f t="shared" si="2"/>
        <v>-4.3335000000000008</v>
      </c>
      <c r="O8" s="59">
        <f>(O5-M5)</f>
        <v>-6.5909999999999513</v>
      </c>
      <c r="P8" s="59">
        <f>(P5-O5)</f>
        <v>-9.4000000000000909</v>
      </c>
      <c r="Q8" s="59">
        <f>(Q5-P5)</f>
        <v>-4.0340000000000487</v>
      </c>
      <c r="R8" s="59">
        <f>(R5-Q5)</f>
        <v>-1.6109999999999332</v>
      </c>
      <c r="S8" s="46">
        <f t="shared" si="0"/>
        <v>-5.409000000000006</v>
      </c>
      <c r="T8" s="59">
        <f>(T5-R5)</f>
        <v>-1.48599999999999</v>
      </c>
      <c r="U8" s="59">
        <f>(U5-T5)</f>
        <v>7.9999999999813554E-3</v>
      </c>
      <c r="V8" s="59">
        <f>(V5-U5)</f>
        <v>0.1400000000000432</v>
      </c>
      <c r="W8" s="59">
        <f>(W5-V5)</f>
        <v>0.52699999999992997</v>
      </c>
      <c r="X8" s="47">
        <f>AVERAGE((T8:W8))</f>
        <v>-0.20275000000000887</v>
      </c>
      <c r="Y8" s="59">
        <f>(Y5-W5)</f>
        <v>2.6200000000000045</v>
      </c>
      <c r="Z8" s="59">
        <f>(Z5-Y5)</f>
        <v>2.2420000000000755</v>
      </c>
      <c r="AA8" s="59">
        <f>(AA5-Z5)</f>
        <v>2.2939999999999827</v>
      </c>
      <c r="AB8" s="59">
        <f>(AB5-AA5)</f>
        <v>2.9529999999999745</v>
      </c>
      <c r="AC8" s="46">
        <f t="shared" si="3"/>
        <v>2.5272500000000093</v>
      </c>
      <c r="AD8" s="59">
        <f>(AD5-AB5)</f>
        <v>1.5790000000000077</v>
      </c>
      <c r="AE8" s="59">
        <f>(AE5-AD5)</f>
        <v>2.924000000000035</v>
      </c>
      <c r="AF8" s="59">
        <f>(AF5-AE5)</f>
        <v>2.4319999999999027</v>
      </c>
      <c r="AG8" s="34">
        <v>4.2520000000000664</v>
      </c>
      <c r="AH8" s="46">
        <f t="shared" si="4"/>
        <v>2.796750000000003</v>
      </c>
    </row>
    <row r="9" spans="1:38">
      <c r="A9" s="5"/>
      <c r="C9" s="58"/>
      <c r="D9" s="58"/>
      <c r="E9" s="58"/>
      <c r="F9" s="58"/>
      <c r="G9" s="58"/>
      <c r="H9" s="58"/>
      <c r="I9" s="58"/>
      <c r="J9" s="59"/>
      <c r="K9" s="59"/>
      <c r="L9" s="59"/>
      <c r="M9" s="59"/>
      <c r="N9" s="40"/>
      <c r="O9" s="59"/>
      <c r="P9" s="59"/>
      <c r="Q9" s="59"/>
      <c r="R9" s="59"/>
      <c r="S9" s="59"/>
      <c r="T9" s="59"/>
      <c r="U9" s="59"/>
      <c r="V9" s="59"/>
      <c r="W9" s="59"/>
      <c r="X9" s="47"/>
      <c r="Y9" s="59"/>
      <c r="Z9" s="59"/>
      <c r="AA9" s="59"/>
      <c r="AB9" s="59"/>
      <c r="AC9" s="40"/>
      <c r="AD9" s="59"/>
      <c r="AE9" s="59"/>
      <c r="AF9" s="59"/>
      <c r="AG9" s="33"/>
      <c r="AH9" s="40"/>
    </row>
    <row r="10" spans="1:38" s="8" customFormat="1">
      <c r="A10" s="7" t="s">
        <v>106</v>
      </c>
      <c r="B10" s="60">
        <v>188020.85799999998</v>
      </c>
      <c r="C10" s="60">
        <v>192718.80399999997</v>
      </c>
      <c r="D10" s="60">
        <v>183546.81899999999</v>
      </c>
      <c r="E10" s="60">
        <v>188570.94199999998</v>
      </c>
      <c r="F10" s="60">
        <v>188675.87</v>
      </c>
      <c r="G10" s="60">
        <v>192322.74000000005</v>
      </c>
      <c r="H10" s="60">
        <v>181843.86800000002</v>
      </c>
      <c r="I10" s="60">
        <v>184192.63200000001</v>
      </c>
      <c r="J10" s="61">
        <v>183242.11000000004</v>
      </c>
      <c r="K10" s="61">
        <v>186564.67499999999</v>
      </c>
      <c r="L10" s="61">
        <v>175471.78500000003</v>
      </c>
      <c r="M10" s="61">
        <v>175314.50699999998</v>
      </c>
      <c r="N10" s="40">
        <f t="shared" si="2"/>
        <v>180148.26925000001</v>
      </c>
      <c r="O10" s="61">
        <v>169391.48100000003</v>
      </c>
      <c r="P10" s="61">
        <v>171424.2</v>
      </c>
      <c r="Q10" s="61">
        <v>162604.633</v>
      </c>
      <c r="R10" s="61">
        <v>163348.954</v>
      </c>
      <c r="S10" s="40">
        <f t="shared" ref="S10:S40" si="25">AVERAGE((O10:R10))</f>
        <v>166692.31700000001</v>
      </c>
      <c r="T10" s="62">
        <v>162763.43399999998</v>
      </c>
      <c r="U10" s="62">
        <v>162665.00300000003</v>
      </c>
      <c r="V10" s="62">
        <v>162388.81</v>
      </c>
      <c r="W10" s="62">
        <v>162069.12700000001</v>
      </c>
      <c r="X10" s="41">
        <f>AVERAGE((T10:W10))</f>
        <v>162471.59350000002</v>
      </c>
      <c r="Y10" s="62">
        <v>162763.89799999999</v>
      </c>
      <c r="Z10" s="62">
        <v>163045.78899999999</v>
      </c>
      <c r="AA10" s="62">
        <v>163726.56700000001</v>
      </c>
      <c r="AB10" s="62">
        <v>164755.23099999997</v>
      </c>
      <c r="AC10" s="40">
        <f t="shared" si="3"/>
        <v>163572.87124999997</v>
      </c>
      <c r="AD10" s="62">
        <v>167984.81099999999</v>
      </c>
      <c r="AE10" s="62">
        <v>169248.44099999999</v>
      </c>
      <c r="AF10" s="62">
        <v>170553.01700000002</v>
      </c>
      <c r="AG10" s="24">
        <v>172158</v>
      </c>
      <c r="AH10" s="40">
        <f t="shared" si="4"/>
        <v>169986.06724999999</v>
      </c>
    </row>
    <row r="11" spans="1:38" s="8" customFormat="1">
      <c r="A11" s="44" t="s">
        <v>102</v>
      </c>
      <c r="B11" s="60"/>
      <c r="C11" s="56">
        <f>(C10/B10*100-100)</f>
        <v>2.4986302317586535</v>
      </c>
      <c r="D11" s="56">
        <f t="shared" ref="D11:R11" si="26">(D10/C10*100-100)</f>
        <v>-4.7592579497328131</v>
      </c>
      <c r="E11" s="56">
        <f t="shared" si="26"/>
        <v>2.737243297035846</v>
      </c>
      <c r="F11" s="56">
        <f t="shared" si="26"/>
        <v>5.5643779941448201E-2</v>
      </c>
      <c r="G11" s="56">
        <f t="shared" si="26"/>
        <v>1.9328756772130049</v>
      </c>
      <c r="H11" s="56">
        <f t="shared" si="26"/>
        <v>-5.4485870989566934</v>
      </c>
      <c r="I11" s="56">
        <f t="shared" si="26"/>
        <v>1.291637725171995</v>
      </c>
      <c r="J11" s="57">
        <f t="shared" si="26"/>
        <v>-0.51604778631968884</v>
      </c>
      <c r="K11" s="57">
        <f t="shared" si="26"/>
        <v>1.8132104023468969</v>
      </c>
      <c r="L11" s="57">
        <f t="shared" si="26"/>
        <v>-5.9458683697757664</v>
      </c>
      <c r="M11" s="57">
        <f t="shared" si="26"/>
        <v>-8.9631504005069473E-2</v>
      </c>
      <c r="N11" s="46">
        <f t="shared" si="2"/>
        <v>-1.1845843144384069</v>
      </c>
      <c r="O11" s="57">
        <f>(O10/M10*100-100)</f>
        <v>-3.3785144774128355</v>
      </c>
      <c r="P11" s="57">
        <f t="shared" si="26"/>
        <v>1.2000125319171104</v>
      </c>
      <c r="Q11" s="57">
        <f t="shared" si="26"/>
        <v>-5.1448786110712632</v>
      </c>
      <c r="R11" s="57">
        <f t="shared" si="26"/>
        <v>0.4577489498715579</v>
      </c>
      <c r="S11" s="46">
        <f t="shared" si="25"/>
        <v>-1.7164079016738576</v>
      </c>
      <c r="T11" s="57">
        <f>(T10/R10*100-100)</f>
        <v>-0.35844735191878385</v>
      </c>
      <c r="U11" s="57">
        <f t="shared" ref="U11:AG11" si="27">(U10/T10*100-100)</f>
        <v>-6.0474885286552649E-2</v>
      </c>
      <c r="V11" s="57">
        <f t="shared" si="27"/>
        <v>-0.16979251523453343</v>
      </c>
      <c r="W11" s="57">
        <f t="shared" si="27"/>
        <v>-0.19686270254705107</v>
      </c>
      <c r="X11" s="47">
        <f>AVERAGE((T11:W11))</f>
        <v>-0.19639436374673025</v>
      </c>
      <c r="Y11" s="57">
        <f>(Y10/W10*100-100)</f>
        <v>0.42868806222419664</v>
      </c>
      <c r="Z11" s="57">
        <f t="shared" si="27"/>
        <v>0.17319012598235872</v>
      </c>
      <c r="AA11" s="57">
        <f t="shared" si="27"/>
        <v>0.41753792242988652</v>
      </c>
      <c r="AB11" s="57">
        <f t="shared" si="27"/>
        <v>0.62828166427013343</v>
      </c>
      <c r="AC11" s="46">
        <f t="shared" si="3"/>
        <v>0.41192444372664383</v>
      </c>
      <c r="AD11" s="57">
        <f>(AD10/AB10*100-100)</f>
        <v>1.9602291110259387</v>
      </c>
      <c r="AE11" s="57">
        <f t="shared" si="27"/>
        <v>0.75222872382194339</v>
      </c>
      <c r="AF11" s="57">
        <f t="shared" si="27"/>
        <v>0.77080532753623743</v>
      </c>
      <c r="AG11" s="57">
        <f t="shared" si="27"/>
        <v>0.94104638442131261</v>
      </c>
      <c r="AH11" s="46">
        <f t="shared" si="4"/>
        <v>1.106077386701358</v>
      </c>
    </row>
    <row r="12" spans="1:38">
      <c r="A12" s="5"/>
      <c r="J12" s="33"/>
      <c r="K12" s="33"/>
      <c r="L12" s="33"/>
      <c r="M12" s="33"/>
      <c r="N12" s="40"/>
      <c r="O12" s="33"/>
      <c r="P12" s="33"/>
      <c r="Q12" s="33"/>
      <c r="R12" s="33"/>
      <c r="S12" s="40"/>
      <c r="T12" s="33"/>
      <c r="U12" s="33"/>
      <c r="V12" s="33"/>
      <c r="W12" s="33"/>
      <c r="X12" s="47"/>
      <c r="Y12" s="33"/>
      <c r="Z12" s="33"/>
      <c r="AA12" s="33"/>
      <c r="AB12" s="33"/>
      <c r="AC12" s="40"/>
      <c r="AD12" s="33"/>
      <c r="AE12" s="33"/>
      <c r="AF12" s="33"/>
      <c r="AG12" s="33"/>
      <c r="AH12" s="46"/>
    </row>
    <row r="13" spans="1:38" s="8" customFormat="1">
      <c r="A13" s="8" t="s">
        <v>67</v>
      </c>
      <c r="B13" s="63">
        <v>59.6</v>
      </c>
      <c r="C13" s="63">
        <v>59.5</v>
      </c>
      <c r="D13" s="63">
        <v>58.3</v>
      </c>
      <c r="E13" s="63">
        <v>57.6</v>
      </c>
      <c r="F13" s="64">
        <v>59.6</v>
      </c>
      <c r="G13" s="64">
        <v>59.5</v>
      </c>
      <c r="H13" s="64">
        <v>58.3</v>
      </c>
      <c r="I13" s="64">
        <v>57.6</v>
      </c>
      <c r="J13" s="64">
        <v>56.2</v>
      </c>
      <c r="K13" s="64">
        <v>56.2</v>
      </c>
      <c r="L13" s="64">
        <v>55.9</v>
      </c>
      <c r="M13" s="64">
        <v>55.5</v>
      </c>
      <c r="N13" s="46">
        <f t="shared" si="2"/>
        <v>55.95</v>
      </c>
      <c r="O13" s="64">
        <v>53.4</v>
      </c>
      <c r="P13" s="64">
        <v>53.1</v>
      </c>
      <c r="Q13" s="64">
        <v>53.2</v>
      </c>
      <c r="R13" s="64">
        <v>53.3</v>
      </c>
      <c r="S13" s="46">
        <f t="shared" si="25"/>
        <v>53.25</v>
      </c>
      <c r="T13" s="64">
        <v>52.5</v>
      </c>
      <c r="U13" s="64">
        <v>53.6</v>
      </c>
      <c r="V13" s="64">
        <v>53.8</v>
      </c>
      <c r="W13" s="64">
        <v>54.1</v>
      </c>
      <c r="X13" s="47">
        <f>AVERAGE((T13:W13))</f>
        <v>53.499999999999993</v>
      </c>
      <c r="Y13" s="64">
        <v>52.4</v>
      </c>
      <c r="Z13" s="64">
        <v>53.4</v>
      </c>
      <c r="AA13" s="64">
        <v>52.8</v>
      </c>
      <c r="AB13" s="64">
        <v>53.4</v>
      </c>
      <c r="AC13" s="46">
        <f t="shared" si="3"/>
        <v>53</v>
      </c>
      <c r="AD13" s="23">
        <v>51.8</v>
      </c>
      <c r="AE13" s="64">
        <v>54.4</v>
      </c>
      <c r="AF13" s="23">
        <v>54.5</v>
      </c>
      <c r="AG13" s="23">
        <v>54.8</v>
      </c>
      <c r="AH13" s="46">
        <f t="shared" si="4"/>
        <v>53.875</v>
      </c>
    </row>
    <row r="14" spans="1:38" s="8" customFormat="1">
      <c r="B14" s="63"/>
      <c r="C14" s="63"/>
      <c r="D14" s="63"/>
      <c r="E14" s="63"/>
      <c r="F14" s="64"/>
      <c r="G14" s="64"/>
      <c r="H14" s="64"/>
      <c r="I14" s="64"/>
      <c r="J14" s="64"/>
      <c r="K14" s="64"/>
      <c r="L14" s="64"/>
      <c r="M14" s="65"/>
      <c r="N14" s="40"/>
      <c r="O14" s="64"/>
      <c r="P14" s="64"/>
      <c r="Q14" s="64"/>
      <c r="R14" s="64"/>
      <c r="S14" s="40"/>
      <c r="T14" s="64"/>
      <c r="U14" s="64"/>
      <c r="V14" s="64"/>
      <c r="W14" s="64"/>
      <c r="X14" s="47"/>
      <c r="Y14" s="64"/>
      <c r="Z14" s="64"/>
      <c r="AA14" s="64"/>
      <c r="AB14" s="64"/>
      <c r="AC14" s="40"/>
      <c r="AD14" s="23"/>
      <c r="AE14" s="64"/>
      <c r="AF14" s="23"/>
      <c r="AG14" s="23"/>
      <c r="AH14" s="40"/>
    </row>
    <row r="15" spans="1:38" s="8" customFormat="1">
      <c r="A15" s="66" t="s">
        <v>107</v>
      </c>
      <c r="B15" s="67">
        <v>40200</v>
      </c>
      <c r="C15" s="68">
        <v>47500</v>
      </c>
      <c r="D15" s="68">
        <v>45400</v>
      </c>
      <c r="E15" s="68">
        <v>45500</v>
      </c>
      <c r="F15" s="68">
        <v>43400</v>
      </c>
      <c r="G15" s="68">
        <v>47500</v>
      </c>
      <c r="H15" s="68">
        <v>46100</v>
      </c>
      <c r="I15" s="68">
        <v>46800</v>
      </c>
      <c r="J15" s="68">
        <v>42600</v>
      </c>
      <c r="K15" s="68">
        <v>49300</v>
      </c>
      <c r="L15" s="68">
        <v>50400</v>
      </c>
      <c r="M15" s="68">
        <v>50500</v>
      </c>
      <c r="N15" s="40">
        <f t="shared" si="2"/>
        <v>48200</v>
      </c>
      <c r="O15" s="68">
        <v>42700</v>
      </c>
      <c r="P15" s="68">
        <v>50100</v>
      </c>
      <c r="Q15" s="68">
        <v>57100</v>
      </c>
      <c r="R15" s="68">
        <v>59300</v>
      </c>
      <c r="S15" s="40">
        <f t="shared" si="25"/>
        <v>52300</v>
      </c>
      <c r="T15" s="68">
        <v>54000</v>
      </c>
      <c r="U15" s="68">
        <v>56300</v>
      </c>
      <c r="V15" s="68">
        <v>59700</v>
      </c>
      <c r="W15" s="68">
        <v>54900</v>
      </c>
      <c r="X15" s="41">
        <f>AVERAGE((T15:W15))</f>
        <v>56225</v>
      </c>
      <c r="Y15" s="68">
        <v>49900</v>
      </c>
      <c r="Z15" s="68">
        <v>58700</v>
      </c>
      <c r="AA15" s="68">
        <v>57300</v>
      </c>
      <c r="AB15" s="68">
        <v>56300</v>
      </c>
      <c r="AC15" s="40">
        <f t="shared" si="3"/>
        <v>55550</v>
      </c>
      <c r="AD15" s="69">
        <v>46500</v>
      </c>
      <c r="AE15" s="69">
        <v>58400</v>
      </c>
      <c r="AF15" s="70">
        <v>54700</v>
      </c>
      <c r="AG15" s="23">
        <v>46989</v>
      </c>
      <c r="AH15" s="41">
        <f t="shared" si="4"/>
        <v>51647.25</v>
      </c>
    </row>
    <row r="16" spans="1:38" s="9" customFormat="1" hidden="1">
      <c r="A16" s="66" t="s">
        <v>108</v>
      </c>
      <c r="B16" s="71">
        <v>31300</v>
      </c>
      <c r="C16" s="68">
        <v>35400</v>
      </c>
      <c r="D16" s="68">
        <v>33300</v>
      </c>
      <c r="E16" s="68">
        <v>34100</v>
      </c>
      <c r="F16" s="68">
        <v>33800</v>
      </c>
      <c r="G16" s="68">
        <v>36600</v>
      </c>
      <c r="H16" s="68">
        <v>33900</v>
      </c>
      <c r="I16" s="68">
        <v>34300</v>
      </c>
      <c r="J16" s="68">
        <v>32500</v>
      </c>
      <c r="K16" s="68">
        <v>34900</v>
      </c>
      <c r="L16" s="68">
        <v>33900</v>
      </c>
      <c r="M16" s="68">
        <v>35200</v>
      </c>
      <c r="N16" s="40">
        <f t="shared" si="2"/>
        <v>34125</v>
      </c>
      <c r="O16" s="68">
        <v>32000</v>
      </c>
      <c r="P16" s="68">
        <v>36000</v>
      </c>
      <c r="Q16" s="68">
        <v>39800</v>
      </c>
      <c r="R16" s="68">
        <v>41700</v>
      </c>
      <c r="S16" s="40">
        <f t="shared" si="25"/>
        <v>37375</v>
      </c>
      <c r="T16" s="68">
        <v>37800</v>
      </c>
      <c r="U16" s="68">
        <v>38200</v>
      </c>
      <c r="V16" s="68">
        <v>38600</v>
      </c>
      <c r="W16" s="68">
        <v>36500</v>
      </c>
      <c r="X16" s="41">
        <f t="shared" ref="X16:X29" si="28">AVERAGE((T16:W16))</f>
        <v>37775</v>
      </c>
      <c r="Y16" s="68">
        <v>34700</v>
      </c>
      <c r="Z16" s="68">
        <v>37400</v>
      </c>
      <c r="AA16" s="68">
        <v>34600</v>
      </c>
      <c r="AB16" s="68">
        <v>36800</v>
      </c>
      <c r="AC16" s="40">
        <f t="shared" si="3"/>
        <v>35875</v>
      </c>
      <c r="AD16" s="69">
        <v>30000</v>
      </c>
      <c r="AE16" s="69">
        <v>38400</v>
      </c>
      <c r="AF16" s="69">
        <v>34900</v>
      </c>
      <c r="AG16" s="25">
        <v>55223</v>
      </c>
      <c r="AH16" s="41">
        <f t="shared" si="4"/>
        <v>39630.75</v>
      </c>
    </row>
    <row r="17" spans="1:42" s="10" customFormat="1" hidden="1">
      <c r="A17" s="66" t="s">
        <v>109</v>
      </c>
      <c r="B17" s="71">
        <f>(B15-B16)</f>
        <v>8900</v>
      </c>
      <c r="C17" s="72">
        <f t="shared" ref="C17:AD17" si="29">(C15-C16)</f>
        <v>12100</v>
      </c>
      <c r="D17" s="68">
        <f t="shared" si="29"/>
        <v>12100</v>
      </c>
      <c r="E17" s="68">
        <f t="shared" si="29"/>
        <v>11400</v>
      </c>
      <c r="F17" s="68">
        <f t="shared" si="29"/>
        <v>9600</v>
      </c>
      <c r="G17" s="68">
        <f t="shared" si="29"/>
        <v>10900</v>
      </c>
      <c r="H17" s="68">
        <f t="shared" si="29"/>
        <v>12200</v>
      </c>
      <c r="I17" s="68">
        <f t="shared" si="29"/>
        <v>12500</v>
      </c>
      <c r="J17" s="68">
        <f t="shared" si="29"/>
        <v>10100</v>
      </c>
      <c r="K17" s="68">
        <f t="shared" si="29"/>
        <v>14400</v>
      </c>
      <c r="L17" s="68">
        <f t="shared" si="29"/>
        <v>16500</v>
      </c>
      <c r="M17" s="68">
        <f t="shared" si="29"/>
        <v>15300</v>
      </c>
      <c r="N17" s="40">
        <f t="shared" si="2"/>
        <v>14075</v>
      </c>
      <c r="O17" s="68">
        <f t="shared" si="29"/>
        <v>10700</v>
      </c>
      <c r="P17" s="68">
        <f t="shared" si="29"/>
        <v>14100</v>
      </c>
      <c r="Q17" s="68">
        <f t="shared" si="29"/>
        <v>17300</v>
      </c>
      <c r="R17" s="68">
        <f t="shared" si="29"/>
        <v>17600</v>
      </c>
      <c r="S17" s="40">
        <f t="shared" si="25"/>
        <v>14925</v>
      </c>
      <c r="T17" s="68">
        <f t="shared" si="29"/>
        <v>16200</v>
      </c>
      <c r="U17" s="68">
        <f t="shared" si="29"/>
        <v>18100</v>
      </c>
      <c r="V17" s="68">
        <f t="shared" si="29"/>
        <v>21100</v>
      </c>
      <c r="W17" s="68">
        <f t="shared" si="29"/>
        <v>18400</v>
      </c>
      <c r="X17" s="41">
        <f t="shared" si="28"/>
        <v>18450</v>
      </c>
      <c r="Y17" s="68">
        <f t="shared" si="29"/>
        <v>15200</v>
      </c>
      <c r="Z17" s="68">
        <f t="shared" si="29"/>
        <v>21300</v>
      </c>
      <c r="AA17" s="68">
        <f t="shared" si="29"/>
        <v>22700</v>
      </c>
      <c r="AB17" s="68">
        <f t="shared" si="29"/>
        <v>19500</v>
      </c>
      <c r="AC17" s="40">
        <f t="shared" si="3"/>
        <v>19675</v>
      </c>
      <c r="AD17" s="68">
        <f t="shared" si="29"/>
        <v>16500</v>
      </c>
      <c r="AE17" s="69">
        <v>20000</v>
      </c>
      <c r="AF17" s="69">
        <v>19700</v>
      </c>
      <c r="AG17" s="26">
        <v>55223</v>
      </c>
      <c r="AH17" s="41">
        <f t="shared" si="4"/>
        <v>27855.75</v>
      </c>
    </row>
    <row r="18" spans="1:42" s="8" customFormat="1">
      <c r="A18" s="66" t="s">
        <v>110</v>
      </c>
      <c r="B18" s="71">
        <f>+(B19+B20)</f>
        <v>31300</v>
      </c>
      <c r="C18" s="71">
        <f t="shared" ref="C18:I18" si="30">+(C19+C20)</f>
        <v>30000</v>
      </c>
      <c r="D18" s="71">
        <f t="shared" si="30"/>
        <v>30100</v>
      </c>
      <c r="E18" s="71">
        <f t="shared" si="30"/>
        <v>34800</v>
      </c>
      <c r="F18" s="71">
        <f t="shared" si="30"/>
        <v>37200</v>
      </c>
      <c r="G18" s="71">
        <f t="shared" si="30"/>
        <v>34600</v>
      </c>
      <c r="H18" s="71">
        <f t="shared" si="30"/>
        <v>31600</v>
      </c>
      <c r="I18" s="71">
        <f t="shared" si="30"/>
        <v>35000</v>
      </c>
      <c r="J18" s="71">
        <f>+(J19+J20)</f>
        <v>36300</v>
      </c>
      <c r="K18" s="71">
        <f t="shared" ref="K18" si="31">+(K19+K20)</f>
        <v>35600</v>
      </c>
      <c r="L18" s="71">
        <f t="shared" ref="L18" si="32">+(L19+L20)</f>
        <v>33000</v>
      </c>
      <c r="M18" s="71">
        <f t="shared" ref="M18:O18" si="33">+(M19+M20)</f>
        <v>39900</v>
      </c>
      <c r="N18" s="40">
        <f t="shared" si="2"/>
        <v>36200</v>
      </c>
      <c r="O18" s="71">
        <f t="shared" si="33"/>
        <v>41700</v>
      </c>
      <c r="P18" s="71">
        <f t="shared" ref="P18" si="34">+(P19+P20)</f>
        <v>41100</v>
      </c>
      <c r="Q18" s="71">
        <f t="shared" ref="Q18" si="35">+(Q19+Q20)</f>
        <v>41300</v>
      </c>
      <c r="R18" s="71">
        <f t="shared" ref="R18" si="36">+(R19+R20)</f>
        <v>45500</v>
      </c>
      <c r="S18" s="40">
        <f t="shared" si="25"/>
        <v>42400</v>
      </c>
      <c r="T18" s="71">
        <f t="shared" ref="T18" si="37">+(T19+T20)</f>
        <v>50000</v>
      </c>
      <c r="U18" s="71">
        <f t="shared" ref="U18" si="38">+(U19+U20)</f>
        <v>49600</v>
      </c>
      <c r="V18" s="71">
        <f t="shared" ref="V18" si="39">+(V19+V20)</f>
        <v>44100</v>
      </c>
      <c r="W18" s="71">
        <f t="shared" ref="W18:Y18" si="40">+(W19+W20)</f>
        <v>47800</v>
      </c>
      <c r="X18" s="41">
        <f>AVERAGE((T18:W18))</f>
        <v>47875</v>
      </c>
      <c r="Y18" s="71">
        <f t="shared" si="40"/>
        <v>48000</v>
      </c>
      <c r="Z18" s="71">
        <f t="shared" ref="Z18" si="41">+(Z19+Z20)</f>
        <v>46000</v>
      </c>
      <c r="AA18" s="71">
        <f t="shared" ref="AA18" si="42">+(AA19+AA20)</f>
        <v>41500</v>
      </c>
      <c r="AB18" s="71">
        <f t="shared" ref="AB18:AD18" si="43">+(AB19+AB20)</f>
        <v>46600</v>
      </c>
      <c r="AC18" s="40">
        <f t="shared" si="3"/>
        <v>45525</v>
      </c>
      <c r="AD18" s="71">
        <f t="shared" si="43"/>
        <v>47100</v>
      </c>
      <c r="AE18" s="71">
        <f t="shared" ref="AE18" si="44">+(AE19+AE20)</f>
        <v>52100</v>
      </c>
      <c r="AF18" s="71">
        <f t="shared" ref="AF18" si="45">+(AF19+AF20)</f>
        <v>51700</v>
      </c>
      <c r="AG18" s="23">
        <v>55223</v>
      </c>
      <c r="AH18" s="41">
        <f t="shared" si="4"/>
        <v>51530.75</v>
      </c>
    </row>
    <row r="19" spans="1:42" s="8" customFormat="1" hidden="1">
      <c r="A19" s="66" t="s">
        <v>111</v>
      </c>
      <c r="B19" s="71">
        <v>21400</v>
      </c>
      <c r="C19" s="71">
        <v>21500</v>
      </c>
      <c r="D19" s="68">
        <v>20400</v>
      </c>
      <c r="E19" s="68">
        <v>23400</v>
      </c>
      <c r="F19" s="68">
        <v>24400</v>
      </c>
      <c r="G19" s="68">
        <v>22500</v>
      </c>
      <c r="H19" s="68">
        <v>19800</v>
      </c>
      <c r="I19" s="68">
        <v>23000</v>
      </c>
      <c r="J19" s="68">
        <v>23700</v>
      </c>
      <c r="K19" s="68">
        <v>23200</v>
      </c>
      <c r="L19" s="68">
        <v>21900</v>
      </c>
      <c r="M19" s="68">
        <v>26100</v>
      </c>
      <c r="N19" s="40">
        <f t="shared" si="2"/>
        <v>23725</v>
      </c>
      <c r="O19" s="68">
        <v>27000</v>
      </c>
      <c r="P19" s="68">
        <v>25800</v>
      </c>
      <c r="Q19" s="68">
        <v>25200</v>
      </c>
      <c r="R19" s="68">
        <v>29700</v>
      </c>
      <c r="S19" s="40">
        <f t="shared" si="25"/>
        <v>26925</v>
      </c>
      <c r="T19" s="68">
        <v>31200</v>
      </c>
      <c r="U19" s="68">
        <v>30600</v>
      </c>
      <c r="V19" s="68">
        <v>26900</v>
      </c>
      <c r="W19" s="68">
        <v>29100</v>
      </c>
      <c r="X19" s="41">
        <f t="shared" si="28"/>
        <v>29450</v>
      </c>
      <c r="Y19" s="68">
        <v>28900</v>
      </c>
      <c r="Z19" s="68">
        <v>27600</v>
      </c>
      <c r="AA19" s="68">
        <v>24600</v>
      </c>
      <c r="AB19" s="68">
        <v>28000</v>
      </c>
      <c r="AC19" s="40">
        <f t="shared" si="3"/>
        <v>27275</v>
      </c>
      <c r="AD19" s="68">
        <v>26700</v>
      </c>
      <c r="AE19" s="69">
        <v>28700</v>
      </c>
      <c r="AF19" s="69">
        <v>23900</v>
      </c>
      <c r="AG19" s="23"/>
      <c r="AH19" s="41">
        <f t="shared" si="4"/>
        <v>26433.333333333332</v>
      </c>
    </row>
    <row r="20" spans="1:42" s="10" customFormat="1" hidden="1">
      <c r="A20" s="66" t="s">
        <v>112</v>
      </c>
      <c r="B20" s="71">
        <v>9900</v>
      </c>
      <c r="C20" s="71">
        <v>8500</v>
      </c>
      <c r="D20" s="68">
        <v>9700</v>
      </c>
      <c r="E20" s="68">
        <v>11400</v>
      </c>
      <c r="F20" s="68">
        <v>12800</v>
      </c>
      <c r="G20" s="68">
        <v>12100</v>
      </c>
      <c r="H20" s="68">
        <v>11800</v>
      </c>
      <c r="I20" s="68">
        <v>12000</v>
      </c>
      <c r="J20" s="68">
        <v>12600</v>
      </c>
      <c r="K20" s="68">
        <v>12400</v>
      </c>
      <c r="L20" s="68">
        <v>11100</v>
      </c>
      <c r="M20" s="68">
        <v>13800</v>
      </c>
      <c r="N20" s="40">
        <f t="shared" si="2"/>
        <v>12475</v>
      </c>
      <c r="O20" s="68">
        <v>14700</v>
      </c>
      <c r="P20" s="68">
        <v>15300</v>
      </c>
      <c r="Q20" s="68">
        <v>16100</v>
      </c>
      <c r="R20" s="68">
        <v>15800</v>
      </c>
      <c r="S20" s="40">
        <f t="shared" si="25"/>
        <v>15475</v>
      </c>
      <c r="T20" s="68">
        <v>18800</v>
      </c>
      <c r="U20" s="68">
        <v>19000</v>
      </c>
      <c r="V20" s="68">
        <v>17200</v>
      </c>
      <c r="W20" s="68">
        <v>18700</v>
      </c>
      <c r="X20" s="41">
        <f t="shared" si="28"/>
        <v>18425</v>
      </c>
      <c r="Y20" s="68">
        <v>19100</v>
      </c>
      <c r="Z20" s="68">
        <v>18400</v>
      </c>
      <c r="AA20" s="68">
        <v>16900</v>
      </c>
      <c r="AB20" s="68">
        <v>18600</v>
      </c>
      <c r="AC20" s="40">
        <f t="shared" si="3"/>
        <v>18250</v>
      </c>
      <c r="AD20" s="68">
        <v>20400</v>
      </c>
      <c r="AE20" s="69">
        <v>23400</v>
      </c>
      <c r="AF20" s="69">
        <v>27800</v>
      </c>
      <c r="AG20" s="26"/>
      <c r="AH20" s="41">
        <f t="shared" si="4"/>
        <v>23866.666666666668</v>
      </c>
    </row>
    <row r="21" spans="1:42" s="9" customFormat="1">
      <c r="A21" s="73" t="s">
        <v>69</v>
      </c>
      <c r="B21" s="68" t="e">
        <f>(B18+#REF!)</f>
        <v>#REF!</v>
      </c>
      <c r="C21" s="68" t="e">
        <f>(C18+#REF!)</f>
        <v>#REF!</v>
      </c>
      <c r="D21" s="68" t="e">
        <f>(D18+#REF!)</f>
        <v>#REF!</v>
      </c>
      <c r="E21" s="68" t="e">
        <f>(E18+#REF!)</f>
        <v>#REF!</v>
      </c>
      <c r="F21" s="68" t="e">
        <f>(F18+#REF!)</f>
        <v>#REF!</v>
      </c>
      <c r="G21" s="68" t="e">
        <f>(G18+#REF!)</f>
        <v>#REF!</v>
      </c>
      <c r="H21" s="68" t="e">
        <f>(H18+#REF!)</f>
        <v>#REF!</v>
      </c>
      <c r="I21" s="68" t="e">
        <f>(I18+#REF!)</f>
        <v>#REF!</v>
      </c>
      <c r="J21" s="68">
        <f>(J18+J15)</f>
        <v>78900</v>
      </c>
      <c r="K21" s="68">
        <f t="shared" ref="K21:AF21" si="46">(K18+K15)</f>
        <v>84900</v>
      </c>
      <c r="L21" s="68">
        <f t="shared" si="46"/>
        <v>83400</v>
      </c>
      <c r="M21" s="68">
        <f t="shared" si="46"/>
        <v>90400</v>
      </c>
      <c r="N21" s="40">
        <f t="shared" si="2"/>
        <v>84400</v>
      </c>
      <c r="O21" s="68">
        <f t="shared" si="46"/>
        <v>84400</v>
      </c>
      <c r="P21" s="68">
        <f t="shared" si="46"/>
        <v>91200</v>
      </c>
      <c r="Q21" s="68">
        <f t="shared" si="46"/>
        <v>98400</v>
      </c>
      <c r="R21" s="68">
        <f t="shared" si="46"/>
        <v>104800</v>
      </c>
      <c r="S21" s="40">
        <f t="shared" si="25"/>
        <v>94700</v>
      </c>
      <c r="T21" s="68">
        <f t="shared" si="46"/>
        <v>104000</v>
      </c>
      <c r="U21" s="68">
        <f t="shared" si="46"/>
        <v>105900</v>
      </c>
      <c r="V21" s="68">
        <f t="shared" si="46"/>
        <v>103800</v>
      </c>
      <c r="W21" s="68">
        <f t="shared" si="46"/>
        <v>102700</v>
      </c>
      <c r="X21" s="41">
        <f>AVERAGE((T21:W21))</f>
        <v>104100</v>
      </c>
      <c r="Y21" s="68">
        <f t="shared" si="46"/>
        <v>97900</v>
      </c>
      <c r="Z21" s="68">
        <f t="shared" si="46"/>
        <v>104700</v>
      </c>
      <c r="AA21" s="68">
        <f t="shared" si="46"/>
        <v>98800</v>
      </c>
      <c r="AB21" s="68">
        <f t="shared" si="46"/>
        <v>102900</v>
      </c>
      <c r="AC21" s="40">
        <f t="shared" si="3"/>
        <v>101075</v>
      </c>
      <c r="AD21" s="68">
        <f t="shared" si="46"/>
        <v>93600</v>
      </c>
      <c r="AE21" s="68">
        <f>(AE18+AE15)</f>
        <v>110500</v>
      </c>
      <c r="AF21" s="68">
        <f t="shared" si="46"/>
        <v>106400</v>
      </c>
      <c r="AG21" s="19">
        <v>102212</v>
      </c>
      <c r="AH21" s="41">
        <f>AVERAGE((AD21:AG21))</f>
        <v>103178</v>
      </c>
      <c r="AI21" s="11"/>
      <c r="AJ21" s="11"/>
      <c r="AK21" s="11"/>
      <c r="AL21" s="11"/>
      <c r="AM21" s="11"/>
      <c r="AN21" s="11"/>
      <c r="AO21" s="11"/>
      <c r="AP21" s="11"/>
    </row>
    <row r="22" spans="1:42">
      <c r="A22" s="5"/>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row>
    <row r="23" spans="1:42" s="9" customFormat="1">
      <c r="A23" s="11" t="s">
        <v>70</v>
      </c>
      <c r="B23" s="74" t="e">
        <f t="shared" ref="B23:M23" si="47">(B21/B2)*100</f>
        <v>#REF!</v>
      </c>
      <c r="C23" s="74" t="e">
        <f t="shared" si="47"/>
        <v>#REF!</v>
      </c>
      <c r="D23" s="74" t="e">
        <f t="shared" si="47"/>
        <v>#REF!</v>
      </c>
      <c r="E23" s="74" t="e">
        <f t="shared" si="47"/>
        <v>#REF!</v>
      </c>
      <c r="F23" s="74" t="e">
        <f t="shared" si="47"/>
        <v>#REF!</v>
      </c>
      <c r="G23" s="74" t="e">
        <f t="shared" si="47"/>
        <v>#REF!</v>
      </c>
      <c r="H23" s="74" t="e">
        <f t="shared" si="47"/>
        <v>#REF!</v>
      </c>
      <c r="I23" s="74" t="e">
        <f t="shared" si="47"/>
        <v>#REF!</v>
      </c>
      <c r="J23" s="74">
        <f t="shared" si="47"/>
        <v>18.148945566964777</v>
      </c>
      <c r="K23" s="74">
        <f t="shared" si="47"/>
        <v>19.453113185498839</v>
      </c>
      <c r="L23" s="74">
        <f t="shared" si="47"/>
        <v>19.077028649854178</v>
      </c>
      <c r="M23" s="74">
        <f t="shared" si="47"/>
        <v>20.610001322323093</v>
      </c>
      <c r="N23" s="46">
        <f>AVERAGE((J23:M23))</f>
        <v>19.322272181160223</v>
      </c>
      <c r="O23" s="74">
        <f>(O21/O2)*100</f>
        <v>19.312573080012175</v>
      </c>
      <c r="P23" s="74">
        <f>(P21/P2)*100</f>
        <v>21.155429777659215</v>
      </c>
      <c r="Q23" s="74">
        <f>(Q21/Q2)*100</f>
        <v>22.646511884815791</v>
      </c>
      <c r="R23" s="74">
        <f>(R21/R2)*100</f>
        <v>24.193399449646332</v>
      </c>
      <c r="S23" s="46">
        <f>AVERAGE((O23:R23))</f>
        <v>21.826978548033381</v>
      </c>
      <c r="T23" s="74">
        <f>(T21/T2)*100</f>
        <v>24.173510016898213</v>
      </c>
      <c r="U23" s="74">
        <f>(U21/U2)*100</f>
        <v>24.634552576974254</v>
      </c>
      <c r="V23" s="74">
        <f>(V21/V2)*100</f>
        <v>23.941709548774888</v>
      </c>
      <c r="W23" s="74">
        <f>(W21/W2)*100</f>
        <v>23.5825769074447</v>
      </c>
      <c r="X23" s="47">
        <f>AVERAGE((T23:W23))</f>
        <v>24.083087262523012</v>
      </c>
      <c r="Y23" s="74">
        <f>(Y21/Y2)*100</f>
        <v>22.819183031291882</v>
      </c>
      <c r="Z23" s="74">
        <f>(Z21/Z2)*100</f>
        <v>24.790101007231037</v>
      </c>
      <c r="AA23" s="74">
        <f>(AA21/AA2)*100</f>
        <v>23.608293488364314</v>
      </c>
      <c r="AB23" s="74">
        <f>(AB21/AB2)*100</f>
        <v>24.856573464581196</v>
      </c>
      <c r="AC23" s="46">
        <f>AVERAGE((Y23:AB23))</f>
        <v>24.018537747867107</v>
      </c>
      <c r="AD23" s="74">
        <f>(AD21/AD2)*100</f>
        <v>22.851618290083717</v>
      </c>
      <c r="AE23" s="74">
        <f>(AE21/AE2)*100</f>
        <v>26.196442499401396</v>
      </c>
      <c r="AF23" s="74">
        <f>(AF21/AF2)*100</f>
        <v>24.889529321222302</v>
      </c>
      <c r="AG23" s="74">
        <f>(AG21/AG2)*100</f>
        <v>23.761004447110075</v>
      </c>
      <c r="AH23" s="46">
        <f>AVERAGE((AD23:AG23))</f>
        <v>24.424648639454375</v>
      </c>
    </row>
    <row r="24" spans="1:42" s="11" customFormat="1">
      <c r="A24" s="11" t="s">
        <v>72</v>
      </c>
      <c r="B24" s="74">
        <f t="shared" ref="B24:M24" si="48">(B15/B2)*100</f>
        <v>9.6388777660821798</v>
      </c>
      <c r="C24" s="74">
        <f t="shared" si="48"/>
        <v>11.255657448875619</v>
      </c>
      <c r="D24" s="74">
        <f t="shared" si="48"/>
        <v>10.74327362218699</v>
      </c>
      <c r="E24" s="74">
        <f t="shared" si="48"/>
        <v>10.709586609956856</v>
      </c>
      <c r="F24" s="74">
        <f t="shared" si="48"/>
        <v>10.046877712830604</v>
      </c>
      <c r="G24" s="74">
        <f t="shared" si="48"/>
        <v>10.95676805329372</v>
      </c>
      <c r="H24" s="74">
        <f t="shared" si="48"/>
        <v>10.739487067188188</v>
      </c>
      <c r="I24" s="74">
        <f t="shared" si="48"/>
        <v>10.785721364255474</v>
      </c>
      <c r="J24" s="74">
        <f t="shared" si="48"/>
        <v>9.7990504582091198</v>
      </c>
      <c r="K24" s="74">
        <f t="shared" si="48"/>
        <v>11.296095171320292</v>
      </c>
      <c r="L24" s="74">
        <f t="shared" si="48"/>
        <v>11.52856407617087</v>
      </c>
      <c r="M24" s="74">
        <f t="shared" si="48"/>
        <v>11.513330384704826</v>
      </c>
      <c r="N24" s="46">
        <f t="shared" si="2"/>
        <v>11.034260022601277</v>
      </c>
      <c r="O24" s="74">
        <f>(O15/O2)*100</f>
        <v>9.7706975179682445</v>
      </c>
      <c r="P24" s="74">
        <f>(P15/P2)*100</f>
        <v>11.621568331806214</v>
      </c>
      <c r="Q24" s="74">
        <f>(Q15/Q2)*100</f>
        <v>13.141421022591276</v>
      </c>
      <c r="R24" s="74">
        <f>(R15/R2)*100</f>
        <v>13.68958575729034</v>
      </c>
      <c r="S24" s="46">
        <f t="shared" si="25"/>
        <v>12.055818157414018</v>
      </c>
      <c r="T24" s="74">
        <f>(T15/T2)*100</f>
        <v>12.551630201081764</v>
      </c>
      <c r="U24" s="74">
        <f>(U15/U2)*100</f>
        <v>13.096556280298872</v>
      </c>
      <c r="V24" s="74">
        <f>(V15/V2)*100</f>
        <v>13.769942775162436</v>
      </c>
      <c r="W24" s="74">
        <f>(W15/W2)*100</f>
        <v>12.606460294242591</v>
      </c>
      <c r="X24" s="47">
        <f>AVERAGE((T24:W24))</f>
        <v>13.006147387696416</v>
      </c>
      <c r="Y24" s="74">
        <f>(Y15/Y2)*100</f>
        <v>11.631023833109959</v>
      </c>
      <c r="Z24" s="74">
        <f>(Z15/Z2)*100</f>
        <v>13.898557107205939</v>
      </c>
      <c r="AA24" s="74">
        <f>(AA15/AA2)*100</f>
        <v>13.691854421895497</v>
      </c>
      <c r="AB24" s="74">
        <f>(AB15/AB2)*100</f>
        <v>13.599855063711578</v>
      </c>
      <c r="AC24" s="46">
        <f t="shared" si="3"/>
        <v>13.205322606480744</v>
      </c>
      <c r="AD24" s="74">
        <f>(AD15/AD2)*100</f>
        <v>11.352566778727487</v>
      </c>
      <c r="AE24" s="74">
        <f>(AE15/AE2)*100</f>
        <v>13.844997664842005</v>
      </c>
      <c r="AF24" s="74">
        <f>(AF15/AF2)*100</f>
        <v>12.795650882244924</v>
      </c>
      <c r="AG24" s="74">
        <f>(AG15/AG2)*100</f>
        <v>10.923432062431568</v>
      </c>
      <c r="AH24" s="46">
        <f t="shared" si="4"/>
        <v>12.229161847061496</v>
      </c>
    </row>
    <row r="25" spans="1:42" s="11" customFormat="1">
      <c r="A25" s="11" t="s">
        <v>143</v>
      </c>
      <c r="B25" s="74">
        <f t="shared" ref="B25:M25" si="49">(B18/B2)*100</f>
        <v>7.5048973651336377</v>
      </c>
      <c r="C25" s="74">
        <f t="shared" si="49"/>
        <v>7.1088362835003913</v>
      </c>
      <c r="D25" s="74">
        <f t="shared" si="49"/>
        <v>7.1227430843134005</v>
      </c>
      <c r="E25" s="74">
        <f t="shared" si="49"/>
        <v>8.1910684401428266</v>
      </c>
      <c r="F25" s="74">
        <f t="shared" si="49"/>
        <v>8.611609468140518</v>
      </c>
      <c r="G25" s="74">
        <f t="shared" si="49"/>
        <v>7.9811405188202675</v>
      </c>
      <c r="H25" s="74">
        <f t="shared" si="49"/>
        <v>7.3615572955129434</v>
      </c>
      <c r="I25" s="74">
        <f t="shared" si="49"/>
        <v>8.0662446100201191</v>
      </c>
      <c r="J25" s="74">
        <f t="shared" si="49"/>
        <v>8.3498951087556588</v>
      </c>
      <c r="K25" s="74">
        <f t="shared" si="49"/>
        <v>8.1570180141785471</v>
      </c>
      <c r="L25" s="74">
        <f t="shared" si="49"/>
        <v>7.5484645736833071</v>
      </c>
      <c r="M25" s="74">
        <f t="shared" si="49"/>
        <v>9.0966709376182671</v>
      </c>
      <c r="N25" s="46">
        <f t="shared" si="2"/>
        <v>8.2880121585589457</v>
      </c>
      <c r="O25" s="74">
        <f>(O18/O2)*100</f>
        <v>9.5418755620439288</v>
      </c>
      <c r="P25" s="74">
        <f>(P18/P2)*100</f>
        <v>9.5338614458530024</v>
      </c>
      <c r="Q25" s="74">
        <f>(Q18/Q2)*100</f>
        <v>9.5050908622245132</v>
      </c>
      <c r="R25" s="74">
        <f>(R18/R2)*100</f>
        <v>10.503813692355994</v>
      </c>
      <c r="S25" s="46">
        <f t="shared" si="25"/>
        <v>9.7711603906193609</v>
      </c>
      <c r="T25" s="74">
        <f>(T18/T2)*100</f>
        <v>11.621879815816449</v>
      </c>
      <c r="U25" s="74">
        <f>(U18/U2)*100</f>
        <v>11.537996296675383</v>
      </c>
      <c r="V25" s="74">
        <f>(V18/V2)*100</f>
        <v>10.171766773612454</v>
      </c>
      <c r="W25" s="74">
        <f>(W18/W2)*100</f>
        <v>10.976116613202109</v>
      </c>
      <c r="X25" s="47">
        <f>AVERAGE((T25:W25))</f>
        <v>11.076939874826598</v>
      </c>
      <c r="Y25" s="74">
        <f>(Y18/Y2)*100</f>
        <v>11.188159198181925</v>
      </c>
      <c r="Z25" s="74">
        <f>(Z18/Z2)*100</f>
        <v>10.891543900025098</v>
      </c>
      <c r="AA25" s="74">
        <f>(AA18/AA2)*100</f>
        <v>9.9164390664688149</v>
      </c>
      <c r="AB25" s="74">
        <f>(AB18/AB2)*100</f>
        <v>11.256718400869618</v>
      </c>
      <c r="AC25" s="46">
        <f t="shared" si="3"/>
        <v>10.813215141386364</v>
      </c>
      <c r="AD25" s="74">
        <f>(AD18/AD2)*100</f>
        <v>11.499051511356228</v>
      </c>
      <c r="AE25" s="74">
        <f>(AE18/AE2)*100</f>
        <v>12.351444834559389</v>
      </c>
      <c r="AF25" s="74">
        <f>(AF18/AF2)*100</f>
        <v>12.093878438977377</v>
      </c>
      <c r="AG25" s="74">
        <f>(AG18/AG2)*100</f>
        <v>12.837572384678509</v>
      </c>
      <c r="AH25" s="46">
        <f t="shared" si="4"/>
        <v>12.195486792392876</v>
      </c>
    </row>
    <row r="26" spans="1:42" s="9" customFormat="1">
      <c r="A26" s="73"/>
      <c r="B26" s="75"/>
      <c r="C26" s="75"/>
      <c r="D26" s="75"/>
      <c r="E26" s="75"/>
      <c r="F26" s="75"/>
      <c r="G26" s="75"/>
      <c r="H26" s="75"/>
      <c r="I26" s="75"/>
      <c r="J26" s="75"/>
      <c r="K26" s="75"/>
      <c r="L26" s="75"/>
      <c r="M26" s="75"/>
      <c r="N26" s="40"/>
      <c r="O26" s="76"/>
      <c r="P26" s="75"/>
      <c r="Q26" s="75"/>
      <c r="R26" s="75"/>
      <c r="S26" s="40"/>
      <c r="T26" s="75"/>
      <c r="U26" s="75"/>
      <c r="V26" s="75"/>
      <c r="W26" s="75"/>
      <c r="X26" s="47"/>
      <c r="Y26" s="75"/>
      <c r="Z26" s="75"/>
      <c r="AA26" s="75"/>
      <c r="AB26" s="76"/>
      <c r="AC26" s="40"/>
      <c r="AD26" s="75"/>
      <c r="AE26" s="10"/>
      <c r="AH26" s="40"/>
    </row>
    <row r="27" spans="1:42" s="8" customFormat="1">
      <c r="A27" s="7" t="s">
        <v>132</v>
      </c>
      <c r="B27" s="77">
        <v>39652</v>
      </c>
      <c r="C27" s="77">
        <v>39623</v>
      </c>
      <c r="D27" s="77">
        <v>40048</v>
      </c>
      <c r="E27" s="77">
        <v>46478</v>
      </c>
      <c r="F27" s="77">
        <v>48782</v>
      </c>
      <c r="G27" s="77">
        <v>49815</v>
      </c>
      <c r="H27" s="77">
        <v>47135</v>
      </c>
      <c r="I27" s="77">
        <v>51567</v>
      </c>
      <c r="J27" s="78">
        <v>55437</v>
      </c>
      <c r="K27" s="78">
        <v>60449</v>
      </c>
      <c r="L27" s="78">
        <v>61093</v>
      </c>
      <c r="M27" s="78">
        <v>71074</v>
      </c>
      <c r="N27" s="40">
        <f t="shared" si="2"/>
        <v>62013.25</v>
      </c>
      <c r="O27" s="78">
        <v>80274</v>
      </c>
      <c r="P27" s="78">
        <v>84949</v>
      </c>
      <c r="Q27" s="78">
        <v>87162</v>
      </c>
      <c r="R27" s="78">
        <v>92721</v>
      </c>
      <c r="S27" s="40">
        <f t="shared" si="25"/>
        <v>86276.5</v>
      </c>
      <c r="T27" s="78">
        <v>98205</v>
      </c>
      <c r="U27" s="78">
        <v>98675</v>
      </c>
      <c r="V27" s="78">
        <v>94487</v>
      </c>
      <c r="W27" s="78">
        <v>99102</v>
      </c>
      <c r="X27" s="41">
        <f>AVERAGE((T27:W27))</f>
        <v>97617.25</v>
      </c>
      <c r="Y27" s="78">
        <v>98334</v>
      </c>
      <c r="Z27" s="78">
        <v>95877</v>
      </c>
      <c r="AA27" s="78">
        <v>91446</v>
      </c>
      <c r="AB27" s="78">
        <v>89585</v>
      </c>
      <c r="AC27" s="40">
        <f t="shared" si="3"/>
        <v>93810.5</v>
      </c>
      <c r="AD27" s="78">
        <v>87473</v>
      </c>
      <c r="AE27" s="24">
        <v>83885</v>
      </c>
      <c r="AF27" s="24">
        <v>81113</v>
      </c>
      <c r="AG27" s="24">
        <v>84258</v>
      </c>
      <c r="AH27" s="40">
        <f t="shared" si="4"/>
        <v>84182.25</v>
      </c>
    </row>
    <row r="28" spans="1:42" s="8" customFormat="1">
      <c r="A28" s="8" t="s">
        <v>113</v>
      </c>
      <c r="C28" s="79">
        <f>(C27/B27)*100-100</f>
        <v>-7.3136285685464486E-2</v>
      </c>
      <c r="D28" s="79">
        <f t="shared" ref="D28:AG28" si="50">(D27/C27)*100-100</f>
        <v>1.0726093430583319</v>
      </c>
      <c r="E28" s="79">
        <f t="shared" si="50"/>
        <v>16.055733120255695</v>
      </c>
      <c r="F28" s="79">
        <f t="shared" si="50"/>
        <v>4.9571840440638653</v>
      </c>
      <c r="G28" s="79">
        <f t="shared" si="50"/>
        <v>2.1175843548850111</v>
      </c>
      <c r="H28" s="79">
        <f t="shared" si="50"/>
        <v>-5.3799056509083556</v>
      </c>
      <c r="I28" s="79">
        <f t="shared" si="50"/>
        <v>9.4027792510872956</v>
      </c>
      <c r="J28" s="79">
        <f t="shared" si="50"/>
        <v>7.5047995811274575</v>
      </c>
      <c r="K28" s="79">
        <f t="shared" si="50"/>
        <v>9.0408932662301424</v>
      </c>
      <c r="L28" s="79">
        <f t="shared" si="50"/>
        <v>1.0653608827275889</v>
      </c>
      <c r="M28" s="79">
        <f t="shared" si="50"/>
        <v>16.337387262043123</v>
      </c>
      <c r="N28" s="46">
        <f t="shared" si="2"/>
        <v>8.4871102480320779</v>
      </c>
      <c r="O28" s="79">
        <f>(O27/M27)*100-100</f>
        <v>12.944255283225942</v>
      </c>
      <c r="P28" s="79">
        <f t="shared" si="50"/>
        <v>5.8238034731046326</v>
      </c>
      <c r="Q28" s="79">
        <f t="shared" si="50"/>
        <v>2.6050924672450577</v>
      </c>
      <c r="R28" s="79">
        <f t="shared" si="50"/>
        <v>6.3777793074963824</v>
      </c>
      <c r="S28" s="46">
        <f t="shared" si="25"/>
        <v>6.9377326327680038</v>
      </c>
      <c r="T28" s="79">
        <f>(T27/R27)*100-100</f>
        <v>5.9145177467887464</v>
      </c>
      <c r="U28" s="79">
        <f t="shared" si="50"/>
        <v>0.47859070312101437</v>
      </c>
      <c r="V28" s="79">
        <f t="shared" si="50"/>
        <v>-4.2442361287053529</v>
      </c>
      <c r="W28" s="79">
        <f t="shared" si="50"/>
        <v>4.8842697937282509</v>
      </c>
      <c r="X28" s="47">
        <f>AVERAGE((T28:W28))</f>
        <v>1.7582855287331647</v>
      </c>
      <c r="Y28" s="79">
        <f>(Y27/W27)*100-100</f>
        <v>-0.77495913301447672</v>
      </c>
      <c r="Z28" s="79">
        <f t="shared" si="50"/>
        <v>-2.4986271279516785</v>
      </c>
      <c r="AA28" s="79">
        <f t="shared" si="50"/>
        <v>-4.6215463562689649</v>
      </c>
      <c r="AB28" s="79">
        <f t="shared" si="50"/>
        <v>-2.0350808127200821</v>
      </c>
      <c r="AC28" s="46">
        <f t="shared" si="3"/>
        <v>-2.4825533574888006</v>
      </c>
      <c r="AD28" s="79">
        <f>(AD27/AB27)*100-100</f>
        <v>-2.3575375341854112</v>
      </c>
      <c r="AE28" s="79">
        <f t="shared" si="50"/>
        <v>-4.1018371383169665</v>
      </c>
      <c r="AF28" s="79">
        <f t="shared" si="50"/>
        <v>-3.3045240507838116</v>
      </c>
      <c r="AG28" s="79">
        <f t="shared" si="50"/>
        <v>3.8773069668240652</v>
      </c>
      <c r="AH28" s="46">
        <f t="shared" si="4"/>
        <v>-1.471647939115531</v>
      </c>
    </row>
    <row r="29" spans="1:42" s="8" customFormat="1">
      <c r="A29" s="8" t="s">
        <v>66</v>
      </c>
      <c r="B29" s="79">
        <f t="shared" ref="B29:M29" si="51">(B27/B2)*100</f>
        <v>9.5074821189226508</v>
      </c>
      <c r="C29" s="79">
        <f t="shared" si="51"/>
        <v>9.3891140020378661</v>
      </c>
      <c r="D29" s="79">
        <f t="shared" si="51"/>
        <v>9.4767978418798364</v>
      </c>
      <c r="E29" s="79">
        <f t="shared" si="51"/>
        <v>10.939783878188456</v>
      </c>
      <c r="F29" s="79">
        <f t="shared" si="51"/>
        <v>11.292783147172869</v>
      </c>
      <c r="G29" s="79">
        <f t="shared" si="51"/>
        <v>11.490766327891087</v>
      </c>
      <c r="H29" s="79">
        <f t="shared" si="51"/>
        <v>10.980601364683627</v>
      </c>
      <c r="I29" s="79">
        <f t="shared" si="51"/>
        <v>11.884343880140214</v>
      </c>
      <c r="J29" s="79">
        <f t="shared" si="51"/>
        <v>12.751877001214529</v>
      </c>
      <c r="K29" s="79">
        <f t="shared" si="51"/>
        <v>13.850662414019071</v>
      </c>
      <c r="L29" s="79">
        <f t="shared" si="51"/>
        <v>13.974495339394979</v>
      </c>
      <c r="M29" s="79">
        <f t="shared" si="51"/>
        <v>16.203929579455657</v>
      </c>
      <c r="N29" s="46">
        <f t="shared" si="2"/>
        <v>14.195241083521058</v>
      </c>
      <c r="O29" s="79">
        <f>(O27/O2)*100</f>
        <v>18.368453689868449</v>
      </c>
      <c r="P29" s="79">
        <f>(P27/P2)*100</f>
        <v>19.705401361648825</v>
      </c>
      <c r="Q29" s="79">
        <f>(Q27/Q2)*100</f>
        <v>20.060114521385302</v>
      </c>
      <c r="R29" s="79">
        <f>(R27/R2)*100</f>
        <v>21.404925480636049</v>
      </c>
      <c r="S29" s="46">
        <f t="shared" si="25"/>
        <v>19.884723763384656</v>
      </c>
      <c r="T29" s="79">
        <f>(T27/T2)*100</f>
        <v>22.826534146245088</v>
      </c>
      <c r="U29" s="79">
        <f>(U27/U2)*100</f>
        <v>22.953866624484746</v>
      </c>
      <c r="V29" s="79">
        <f>(V27/V2)*100</f>
        <v>21.793644606311108</v>
      </c>
      <c r="W29" s="79">
        <f>(W27/W2)*100</f>
        <v>22.756383025137144</v>
      </c>
      <c r="X29" s="47">
        <f t="shared" si="28"/>
        <v>22.582607100544521</v>
      </c>
      <c r="Y29" s="79">
        <f>(Y27/Y2)*100</f>
        <v>22.920342637375445</v>
      </c>
      <c r="Z29" s="79">
        <f>(Z27/Z2)*100</f>
        <v>22.701055532667528</v>
      </c>
      <c r="AA29" s="79">
        <f>(AA27/AA2)*100</f>
        <v>21.851052695718248</v>
      </c>
      <c r="AB29" s="79">
        <f>(AB27/AB2)*100</f>
        <v>21.64019566398937</v>
      </c>
      <c r="AC29" s="46">
        <f t="shared" si="3"/>
        <v>22.278161632437648</v>
      </c>
      <c r="AD29" s="79">
        <f>(AD27/AD2)*100</f>
        <v>21.355765028723216</v>
      </c>
      <c r="AE29" s="79">
        <f>(AE27/AE2)*100</f>
        <v>19.886774471151909</v>
      </c>
      <c r="AF29" s="79">
        <f>(AF27/AF2)*100</f>
        <v>18.974289396920156</v>
      </c>
      <c r="AG29" s="79">
        <f>(AG27/AG2)*100</f>
        <v>19.587276569332378</v>
      </c>
      <c r="AH29" s="46">
        <f t="shared" si="4"/>
        <v>19.951026366531913</v>
      </c>
    </row>
    <row r="30" spans="1:42" s="8" customFormat="1">
      <c r="N30" s="40"/>
      <c r="S30" s="40"/>
      <c r="X30" s="47"/>
      <c r="AC30" s="40"/>
      <c r="AH30" s="40"/>
    </row>
    <row r="31" spans="1:42" s="11" customFormat="1">
      <c r="A31" s="73" t="s">
        <v>62</v>
      </c>
      <c r="N31" s="40"/>
      <c r="S31" s="40"/>
      <c r="X31" s="47"/>
      <c r="Y31" s="21">
        <v>48.09</v>
      </c>
      <c r="Z31" s="80">
        <v>48.030999999999999</v>
      </c>
      <c r="AA31" s="80">
        <v>48</v>
      </c>
      <c r="AB31" s="22">
        <v>48.1</v>
      </c>
      <c r="AC31" s="53">
        <f t="shared" si="3"/>
        <v>48.055250000000001</v>
      </c>
      <c r="AD31" s="21">
        <v>48.07</v>
      </c>
      <c r="AE31" s="21">
        <v>48.012999999999998</v>
      </c>
      <c r="AF31" s="21">
        <v>48.018999999999998</v>
      </c>
      <c r="AG31" s="21">
        <v>48.134999999999998</v>
      </c>
      <c r="AH31" s="53">
        <f t="shared" si="4"/>
        <v>48.059249999999999</v>
      </c>
    </row>
    <row r="32" spans="1:42" s="11" customFormat="1">
      <c r="A32" s="11" t="s">
        <v>133</v>
      </c>
      <c r="N32" s="40"/>
      <c r="S32" s="40"/>
      <c r="X32" s="47"/>
      <c r="Y32" s="20">
        <f>(Y31/Y5)*100</f>
        <v>13.141031771839556</v>
      </c>
      <c r="Z32" s="20">
        <f>(Z31/Z5)*100</f>
        <v>13.044989747280649</v>
      </c>
      <c r="AA32" s="20">
        <f>(AA31/AA5)*100</f>
        <v>12.955850241167752</v>
      </c>
      <c r="AB32" s="20">
        <f>(AB31/AB5)*100</f>
        <v>12.88017951917567</v>
      </c>
      <c r="AC32" s="46">
        <f t="shared" si="3"/>
        <v>13.005512819865906</v>
      </c>
      <c r="AD32" s="20">
        <f>(AD31/AD5)*100</f>
        <v>12.81794886153042</v>
      </c>
      <c r="AE32" s="20">
        <f>(AE31/AE5)*100</f>
        <v>12.703700273849366</v>
      </c>
      <c r="AF32" s="20">
        <f>(AF31/AF5)*100</f>
        <v>12.624054556400624</v>
      </c>
      <c r="AG32" s="20">
        <f>(AG31/AG5)*100</f>
        <v>12.514656981142865</v>
      </c>
      <c r="AH32" s="46">
        <f t="shared" si="4"/>
        <v>12.665090168230819</v>
      </c>
      <c r="AI32" s="12"/>
      <c r="AJ32" s="12"/>
    </row>
    <row r="33" spans="1:197" s="13" customFormat="1">
      <c r="A33" s="73"/>
      <c r="N33" s="40"/>
      <c r="S33" s="40"/>
      <c r="X33" s="47"/>
      <c r="Z33" s="81"/>
      <c r="AA33" s="14"/>
      <c r="AB33" s="14"/>
      <c r="AC33" s="40"/>
      <c r="AD33" s="14"/>
      <c r="AE33" s="81"/>
      <c r="AH33" s="40"/>
    </row>
    <row r="34" spans="1:197" s="11" customFormat="1">
      <c r="A34" s="7" t="s">
        <v>65</v>
      </c>
      <c r="B34" s="82"/>
      <c r="C34" s="50"/>
      <c r="D34" s="50"/>
      <c r="E34" s="50"/>
      <c r="F34" s="50"/>
      <c r="G34" s="50"/>
      <c r="H34" s="50"/>
      <c r="I34" s="50"/>
      <c r="J34" s="50"/>
      <c r="K34" s="50"/>
      <c r="L34" s="50"/>
      <c r="M34" s="50"/>
      <c r="N34" s="40"/>
      <c r="O34" s="50"/>
      <c r="P34" s="50"/>
      <c r="Q34" s="50"/>
      <c r="R34" s="50"/>
      <c r="S34" s="40"/>
      <c r="T34" s="50"/>
      <c r="U34" s="50"/>
      <c r="V34" s="50"/>
      <c r="W34" s="50"/>
      <c r="X34" s="47"/>
      <c r="Y34" s="50"/>
      <c r="Z34" s="50"/>
      <c r="AA34" s="50"/>
      <c r="AB34" s="50"/>
      <c r="AC34" s="40"/>
      <c r="AD34" s="50"/>
      <c r="AE34" s="50"/>
      <c r="AH34" s="40"/>
    </row>
    <row r="35" spans="1:197" s="11" customFormat="1">
      <c r="A35" s="44" t="s">
        <v>46</v>
      </c>
      <c r="B35" s="19">
        <v>311240</v>
      </c>
      <c r="C35" s="19">
        <v>313797</v>
      </c>
      <c r="D35" s="19">
        <v>311167</v>
      </c>
      <c r="E35" s="19">
        <v>315222</v>
      </c>
      <c r="F35" s="19">
        <v>312831</v>
      </c>
      <c r="G35" s="19">
        <v>313550</v>
      </c>
      <c r="H35" s="19">
        <v>308662</v>
      </c>
      <c r="I35" s="19">
        <v>305715</v>
      </c>
      <c r="J35" s="19">
        <v>298680</v>
      </c>
      <c r="K35" s="19">
        <v>298688</v>
      </c>
      <c r="L35" s="19">
        <v>296125</v>
      </c>
      <c r="M35" s="19">
        <v>297761</v>
      </c>
      <c r="N35" s="41">
        <f t="shared" si="2"/>
        <v>297813.5</v>
      </c>
      <c r="O35" s="19">
        <v>288208</v>
      </c>
      <c r="P35" s="19">
        <v>286853</v>
      </c>
      <c r="Q35" s="19">
        <v>287683</v>
      </c>
      <c r="R35" s="19">
        <v>289235</v>
      </c>
      <c r="S35" s="41">
        <f t="shared" si="25"/>
        <v>287994.75</v>
      </c>
      <c r="T35" s="19">
        <v>283243</v>
      </c>
      <c r="U35" s="19">
        <v>292831</v>
      </c>
      <c r="V35" s="19">
        <v>296834</v>
      </c>
      <c r="W35" s="19">
        <v>299971</v>
      </c>
      <c r="X35" s="41">
        <f t="shared" ref="X35:X40" si="52">AVERAGE((T35:W35))</f>
        <v>293219.75</v>
      </c>
      <c r="Y35" s="19">
        <v>286200</v>
      </c>
      <c r="Z35" s="19">
        <v>290491</v>
      </c>
      <c r="AA35" s="19">
        <v>287599</v>
      </c>
      <c r="AB35" s="19">
        <v>289703</v>
      </c>
      <c r="AC35" s="40">
        <f t="shared" si="3"/>
        <v>288498.25</v>
      </c>
      <c r="AD35" s="19">
        <v>285239</v>
      </c>
      <c r="AE35" s="83">
        <v>297616</v>
      </c>
      <c r="AF35" s="11">
        <v>298390</v>
      </c>
      <c r="AG35" s="19">
        <v>303355</v>
      </c>
      <c r="AH35" s="41">
        <f t="shared" si="4"/>
        <v>296150</v>
      </c>
    </row>
    <row r="36" spans="1:197" s="11" customFormat="1">
      <c r="A36" s="48" t="s">
        <v>102</v>
      </c>
      <c r="B36" s="19"/>
      <c r="C36" s="12">
        <f>(C35/B35)*100-100</f>
        <v>0.82155249967870247</v>
      </c>
      <c r="D36" s="12">
        <f t="shared" ref="D36:AE36" si="53">(D35/C35)*100-100</f>
        <v>-0.83812146068954974</v>
      </c>
      <c r="E36" s="12">
        <f t="shared" si="53"/>
        <v>1.3031587539809664</v>
      </c>
      <c r="F36" s="12">
        <f t="shared" si="53"/>
        <v>-0.75851304794716157</v>
      </c>
      <c r="G36" s="12">
        <f t="shared" si="53"/>
        <v>0.22983655711870199</v>
      </c>
      <c r="H36" s="12">
        <f t="shared" si="53"/>
        <v>-1.5589220220060582</v>
      </c>
      <c r="I36" s="12">
        <f t="shared" si="53"/>
        <v>-0.95476605477836074</v>
      </c>
      <c r="J36" s="12">
        <f t="shared" si="53"/>
        <v>-2.3011628477503621</v>
      </c>
      <c r="K36" s="12">
        <f t="shared" si="53"/>
        <v>2.6784518548197411E-3</v>
      </c>
      <c r="L36" s="12">
        <f t="shared" si="53"/>
        <v>-0.85808602956932134</v>
      </c>
      <c r="M36" s="12">
        <f t="shared" si="53"/>
        <v>0.55246939636977288</v>
      </c>
      <c r="N36" s="46">
        <f t="shared" si="2"/>
        <v>-0.6510252572737727</v>
      </c>
      <c r="O36" s="12">
        <f>(O35/M35)*100-100</f>
        <v>-3.2082777798301407</v>
      </c>
      <c r="P36" s="12">
        <f t="shared" si="53"/>
        <v>-0.47014656081718442</v>
      </c>
      <c r="Q36" s="12">
        <f t="shared" si="53"/>
        <v>0.28934680829553372</v>
      </c>
      <c r="R36" s="12">
        <f t="shared" si="53"/>
        <v>0.53948269449359998</v>
      </c>
      <c r="S36" s="46">
        <f t="shared" si="25"/>
        <v>-0.71239870946454786</v>
      </c>
      <c r="T36" s="12">
        <f>(T35/R35)*100-100</f>
        <v>-2.0716718239493872</v>
      </c>
      <c r="U36" s="12">
        <f t="shared" si="53"/>
        <v>3.3850792429115586</v>
      </c>
      <c r="V36" s="12">
        <f t="shared" si="53"/>
        <v>1.3670000785435974</v>
      </c>
      <c r="W36" s="12">
        <f t="shared" si="53"/>
        <v>1.0568196365645406</v>
      </c>
      <c r="X36" s="47">
        <f t="shared" si="52"/>
        <v>0.93430678351757734</v>
      </c>
      <c r="Y36" s="12">
        <f>(Y35/W35)*100-100</f>
        <v>-4.5907771084538069</v>
      </c>
      <c r="Z36" s="12">
        <f t="shared" si="53"/>
        <v>1.4993011879804214</v>
      </c>
      <c r="AA36" s="12">
        <f t="shared" si="53"/>
        <v>-0.99555580035182345</v>
      </c>
      <c r="AB36" s="12">
        <f t="shared" si="53"/>
        <v>0.73157417098113342</v>
      </c>
      <c r="AC36" s="46">
        <f t="shared" si="3"/>
        <v>-0.83886438746101888</v>
      </c>
      <c r="AD36" s="12">
        <f>(AD35/AB35)*100-100</f>
        <v>-1.5408884271132877</v>
      </c>
      <c r="AE36" s="12">
        <f t="shared" si="53"/>
        <v>4.3391682063112</v>
      </c>
      <c r="AF36" s="12">
        <f t="shared" ref="AF36" si="54">(AF35/AE35)*100-100</f>
        <v>0.26006666308262538</v>
      </c>
      <c r="AG36" s="12">
        <f t="shared" ref="AG36" si="55">(AG35/AF35)*100-100</f>
        <v>1.6639297563591242</v>
      </c>
      <c r="AH36" s="46">
        <f t="shared" si="4"/>
        <v>1.1805690496599155</v>
      </c>
    </row>
    <row r="37" spans="1:197" s="11" customFormat="1">
      <c r="A37" s="44" t="s">
        <v>47</v>
      </c>
      <c r="B37" s="19">
        <v>44039</v>
      </c>
      <c r="C37" s="19">
        <v>45980</v>
      </c>
      <c r="D37" s="19">
        <v>51332</v>
      </c>
      <c r="E37" s="19">
        <v>50277</v>
      </c>
      <c r="F37" s="19">
        <v>48867</v>
      </c>
      <c r="G37" s="19">
        <v>51399</v>
      </c>
      <c r="H37" s="19">
        <v>51975</v>
      </c>
      <c r="I37" s="19">
        <v>54387</v>
      </c>
      <c r="J37" s="19">
        <v>52390</v>
      </c>
      <c r="K37" s="19">
        <v>54697</v>
      </c>
      <c r="L37" s="19">
        <v>54727</v>
      </c>
      <c r="M37" s="19">
        <v>51330</v>
      </c>
      <c r="N37" s="40">
        <f t="shared" si="2"/>
        <v>53286</v>
      </c>
      <c r="O37" s="19">
        <v>47938</v>
      </c>
      <c r="P37" s="19">
        <v>45265</v>
      </c>
      <c r="Q37" s="19">
        <v>41912</v>
      </c>
      <c r="R37" s="19">
        <v>39189</v>
      </c>
      <c r="S37" s="41">
        <f t="shared" si="25"/>
        <v>43576</v>
      </c>
      <c r="T37" s="19">
        <v>40038</v>
      </c>
      <c r="U37" s="19">
        <v>37695</v>
      </c>
      <c r="V37" s="19">
        <v>35814</v>
      </c>
      <c r="W37" s="19">
        <v>35942</v>
      </c>
      <c r="X37" s="41">
        <f t="shared" si="52"/>
        <v>37372.25</v>
      </c>
      <c r="Y37" s="19">
        <v>37623</v>
      </c>
      <c r="Z37" s="19">
        <v>40171</v>
      </c>
      <c r="AA37" s="19">
        <v>40514</v>
      </c>
      <c r="AB37" s="19">
        <v>40534</v>
      </c>
      <c r="AC37" s="40">
        <f t="shared" si="3"/>
        <v>39710.5</v>
      </c>
      <c r="AD37" s="19">
        <v>40944</v>
      </c>
      <c r="AE37" s="83">
        <v>46818</v>
      </c>
      <c r="AF37" s="11">
        <v>46427</v>
      </c>
      <c r="AG37" s="19">
        <v>46337</v>
      </c>
      <c r="AH37" s="41">
        <f t="shared" si="4"/>
        <v>45131.5</v>
      </c>
    </row>
    <row r="38" spans="1:197" s="16" customFormat="1">
      <c r="A38" s="48" t="s">
        <v>102</v>
      </c>
      <c r="B38" s="19"/>
      <c r="C38" s="12">
        <f>(C37/B37)*100-100</f>
        <v>4.4074570267263198</v>
      </c>
      <c r="D38" s="12">
        <f t="shared" ref="D38:AE38" si="56">(D37/C37)*100-100</f>
        <v>11.639843410178344</v>
      </c>
      <c r="E38" s="12">
        <f t="shared" si="56"/>
        <v>-2.0552481882646418</v>
      </c>
      <c r="F38" s="12">
        <f t="shared" si="56"/>
        <v>-2.8044632734650037</v>
      </c>
      <c r="G38" s="12">
        <f t="shared" si="56"/>
        <v>5.1814107680029338</v>
      </c>
      <c r="H38" s="12">
        <f t="shared" si="56"/>
        <v>1.1206443705130482</v>
      </c>
      <c r="I38" s="12">
        <f t="shared" si="56"/>
        <v>4.6406926406926488</v>
      </c>
      <c r="J38" s="12">
        <f t="shared" si="56"/>
        <v>-3.6718333425267105</v>
      </c>
      <c r="K38" s="12">
        <f t="shared" si="56"/>
        <v>4.4035121206337067</v>
      </c>
      <c r="L38" s="12">
        <f t="shared" si="56"/>
        <v>5.4847615042859843E-2</v>
      </c>
      <c r="M38" s="12">
        <f t="shared" si="56"/>
        <v>-6.2071737899026118</v>
      </c>
      <c r="N38" s="46">
        <f t="shared" si="2"/>
        <v>-1.3551618491881889</v>
      </c>
      <c r="O38" s="12">
        <f>(O37/M37)*100-100</f>
        <v>-6.6082213130722778</v>
      </c>
      <c r="P38" s="12">
        <f t="shared" si="56"/>
        <v>-5.5759522716842582</v>
      </c>
      <c r="Q38" s="12">
        <f t="shared" si="56"/>
        <v>-7.4074892300894675</v>
      </c>
      <c r="R38" s="12">
        <f t="shared" si="56"/>
        <v>-6.496945982057639</v>
      </c>
      <c r="S38" s="46">
        <f t="shared" si="25"/>
        <v>-6.5221521992259106</v>
      </c>
      <c r="T38" s="12">
        <f>(T37/R37)*100-100</f>
        <v>2.1664242517032761</v>
      </c>
      <c r="U38" s="12">
        <f t="shared" si="56"/>
        <v>-5.851940656376442</v>
      </c>
      <c r="V38" s="12">
        <f t="shared" si="56"/>
        <v>-4.9900517309988004</v>
      </c>
      <c r="W38" s="12">
        <f t="shared" si="56"/>
        <v>0.35740213324397985</v>
      </c>
      <c r="X38" s="47">
        <f t="shared" si="52"/>
        <v>-2.0795415006069966</v>
      </c>
      <c r="Y38" s="12">
        <f>(Y37/W37)*100-100</f>
        <v>4.6769795782093411</v>
      </c>
      <c r="Z38" s="12">
        <f t="shared" si="56"/>
        <v>6.7724530207585758</v>
      </c>
      <c r="AA38" s="12">
        <f t="shared" si="56"/>
        <v>0.8538497921386039</v>
      </c>
      <c r="AB38" s="12">
        <f t="shared" si="56"/>
        <v>4.9365651379758901E-2</v>
      </c>
      <c r="AC38" s="46">
        <f t="shared" si="3"/>
        <v>3.0881620106215699</v>
      </c>
      <c r="AD38" s="12">
        <f>(AD37/AB37)*100-100</f>
        <v>1.0114965214387865</v>
      </c>
      <c r="AE38" s="12">
        <f t="shared" si="56"/>
        <v>14.346424384525207</v>
      </c>
      <c r="AF38" s="12">
        <f t="shared" ref="AF38" si="57">(AF37/AE37)*100-100</f>
        <v>-0.83514887436454899</v>
      </c>
      <c r="AG38" s="12">
        <f t="shared" ref="AG38" si="58">(AG37/AF37)*100-100</f>
        <v>-0.19385271501496959</v>
      </c>
      <c r="AH38" s="46">
        <f t="shared" si="4"/>
        <v>3.5822298291461188</v>
      </c>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5"/>
      <c r="BY38" s="15"/>
      <c r="BZ38" s="15"/>
      <c r="CA38" s="15"/>
      <c r="CB38" s="15"/>
      <c r="CC38" s="15"/>
      <c r="CD38" s="15"/>
      <c r="CE38" s="15"/>
      <c r="CF38" s="15"/>
      <c r="CG38" s="15"/>
      <c r="CH38" s="15"/>
      <c r="CI38" s="15"/>
      <c r="CJ38" s="15"/>
      <c r="CK38" s="15"/>
      <c r="CL38" s="15"/>
      <c r="CM38" s="15"/>
      <c r="CN38" s="15"/>
      <c r="CO38" s="15"/>
      <c r="CP38" s="15"/>
      <c r="CQ38" s="15"/>
      <c r="CR38" s="15"/>
      <c r="CS38" s="15"/>
      <c r="CT38" s="15"/>
      <c r="CU38" s="15"/>
      <c r="CV38" s="15"/>
      <c r="CW38" s="15"/>
      <c r="CX38" s="15"/>
      <c r="CY38" s="15"/>
      <c r="CZ38" s="15"/>
      <c r="DA38" s="15"/>
      <c r="DB38" s="15"/>
      <c r="DC38" s="15"/>
      <c r="DD38" s="15"/>
      <c r="DE38" s="15"/>
      <c r="DF38" s="15"/>
      <c r="DG38" s="15"/>
      <c r="DH38" s="15"/>
      <c r="DI38" s="15"/>
      <c r="DJ38" s="15"/>
      <c r="DK38" s="15"/>
      <c r="DL38" s="15"/>
      <c r="DM38" s="15"/>
      <c r="DN38" s="15"/>
      <c r="DO38" s="15"/>
      <c r="DP38" s="15"/>
      <c r="DQ38" s="15"/>
      <c r="DR38" s="15"/>
      <c r="DS38" s="15"/>
      <c r="DT38" s="15"/>
      <c r="DU38" s="15"/>
      <c r="DV38" s="15"/>
      <c r="DW38" s="15"/>
      <c r="DX38" s="15"/>
      <c r="DY38" s="15"/>
      <c r="DZ38" s="15"/>
      <c r="EA38" s="15"/>
      <c r="EB38" s="15"/>
      <c r="EC38" s="15"/>
      <c r="ED38" s="15"/>
      <c r="EE38" s="15"/>
      <c r="EF38" s="15"/>
      <c r="EG38" s="15"/>
      <c r="EH38" s="15"/>
      <c r="EI38" s="15"/>
      <c r="EJ38" s="15"/>
      <c r="EK38" s="15"/>
      <c r="EL38" s="15"/>
      <c r="EM38" s="15"/>
      <c r="EN38" s="15"/>
      <c r="EO38" s="15"/>
      <c r="EP38" s="15"/>
      <c r="EQ38" s="15"/>
      <c r="ER38" s="15"/>
      <c r="ES38" s="15"/>
      <c r="ET38" s="15"/>
      <c r="EU38" s="15"/>
      <c r="EV38" s="15"/>
      <c r="EW38" s="15"/>
      <c r="EX38" s="15"/>
      <c r="EY38" s="15"/>
      <c r="EZ38" s="15"/>
      <c r="FA38" s="15"/>
      <c r="FB38" s="15"/>
      <c r="FC38" s="15"/>
      <c r="FD38" s="15"/>
      <c r="FE38" s="15"/>
      <c r="FF38" s="15"/>
      <c r="FG38" s="15"/>
      <c r="FH38" s="15"/>
      <c r="FI38" s="15"/>
      <c r="FJ38" s="15"/>
      <c r="FK38" s="15"/>
      <c r="FL38" s="15"/>
      <c r="FM38" s="15"/>
      <c r="FN38" s="15"/>
      <c r="FO38" s="15"/>
      <c r="FP38" s="15"/>
      <c r="FQ38" s="15"/>
      <c r="FR38" s="15"/>
      <c r="FS38" s="15"/>
      <c r="FT38" s="15"/>
      <c r="FU38" s="15"/>
      <c r="FV38" s="15"/>
      <c r="FW38" s="15"/>
      <c r="FX38" s="15"/>
      <c r="FY38" s="15"/>
      <c r="FZ38" s="15"/>
      <c r="GA38" s="15"/>
      <c r="GB38" s="15"/>
      <c r="GC38" s="15"/>
      <c r="GD38" s="15"/>
      <c r="GE38" s="15"/>
      <c r="GF38" s="15"/>
      <c r="GG38" s="15"/>
      <c r="GH38" s="15"/>
      <c r="GI38" s="15"/>
      <c r="GJ38" s="15"/>
      <c r="GK38" s="15"/>
      <c r="GL38" s="15"/>
      <c r="GM38" s="15"/>
      <c r="GN38" s="15"/>
      <c r="GO38" s="15"/>
    </row>
    <row r="39" spans="1:197">
      <c r="A39" s="44" t="s">
        <v>48</v>
      </c>
      <c r="B39" s="19">
        <v>31085</v>
      </c>
      <c r="C39" s="19">
        <v>35018</v>
      </c>
      <c r="D39" s="19">
        <v>35554</v>
      </c>
      <c r="E39" s="19">
        <v>36180</v>
      </c>
      <c r="F39" s="19">
        <v>37941</v>
      </c>
      <c r="G39" s="19">
        <v>37209</v>
      </c>
      <c r="H39" s="19">
        <v>35301</v>
      </c>
      <c r="I39" s="19">
        <v>35020</v>
      </c>
      <c r="J39" s="19">
        <v>35442</v>
      </c>
      <c r="K39" s="19">
        <v>33715</v>
      </c>
      <c r="L39" s="19">
        <v>33541</v>
      </c>
      <c r="M39" s="19">
        <v>33902</v>
      </c>
      <c r="N39" s="40">
        <f t="shared" si="2"/>
        <v>34150</v>
      </c>
      <c r="O39" s="19">
        <v>31644</v>
      </c>
      <c r="P39" s="19">
        <v>32406</v>
      </c>
      <c r="Q39" s="19">
        <v>34415</v>
      </c>
      <c r="R39" s="19">
        <v>35566</v>
      </c>
      <c r="S39" s="41">
        <f t="shared" si="25"/>
        <v>33507.75</v>
      </c>
      <c r="T39" s="19">
        <v>34291</v>
      </c>
      <c r="U39" s="19">
        <v>32972</v>
      </c>
      <c r="V39" s="19">
        <v>31894</v>
      </c>
      <c r="W39" s="19">
        <v>29891</v>
      </c>
      <c r="X39" s="41">
        <f t="shared" si="52"/>
        <v>32262</v>
      </c>
      <c r="Y39" s="19">
        <v>29634</v>
      </c>
      <c r="Z39" s="19">
        <v>30147</v>
      </c>
      <c r="AA39" s="19">
        <v>28997</v>
      </c>
      <c r="AB39" s="19">
        <v>31196</v>
      </c>
      <c r="AC39" s="40">
        <f t="shared" si="3"/>
        <v>29993.5</v>
      </c>
      <c r="AD39" s="19">
        <v>25834</v>
      </c>
      <c r="AE39" s="83">
        <v>26310</v>
      </c>
      <c r="AF39" s="8">
        <v>27100</v>
      </c>
      <c r="AG39" s="23">
        <v>24959</v>
      </c>
      <c r="AH39" s="41">
        <f t="shared" si="4"/>
        <v>26050.75</v>
      </c>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5"/>
      <c r="DE39" s="15"/>
      <c r="DF39" s="15"/>
      <c r="DG39" s="15"/>
      <c r="DH39" s="15"/>
      <c r="DI39" s="15"/>
      <c r="DJ39" s="15"/>
      <c r="DK39" s="15"/>
      <c r="DL39" s="15"/>
      <c r="DM39" s="15"/>
      <c r="DN39" s="15"/>
      <c r="DO39" s="15"/>
      <c r="DP39" s="15"/>
      <c r="DQ39" s="15"/>
      <c r="DR39" s="15"/>
      <c r="DS39" s="15"/>
      <c r="DT39" s="15"/>
      <c r="DU39" s="15"/>
      <c r="DV39" s="15"/>
      <c r="DW39" s="15"/>
      <c r="DX39" s="15"/>
      <c r="DY39" s="15"/>
      <c r="DZ39" s="15"/>
      <c r="EA39" s="15"/>
      <c r="EB39" s="15"/>
      <c r="EC39" s="15"/>
      <c r="ED39" s="15"/>
      <c r="EE39" s="15"/>
      <c r="EF39" s="15"/>
      <c r="EG39" s="15"/>
      <c r="EH39" s="15"/>
      <c r="EI39" s="15"/>
      <c r="EJ39" s="15"/>
      <c r="EK39" s="15"/>
      <c r="EL39" s="15"/>
      <c r="EM39" s="15"/>
      <c r="EN39" s="15"/>
      <c r="EO39" s="15"/>
      <c r="EP39" s="15"/>
      <c r="EQ39" s="15"/>
      <c r="ER39" s="15"/>
      <c r="ES39" s="15"/>
      <c r="ET39" s="15"/>
      <c r="EU39" s="15"/>
      <c r="EV39" s="15"/>
      <c r="EW39" s="15"/>
      <c r="EX39" s="15"/>
      <c r="EY39" s="15"/>
      <c r="EZ39" s="15"/>
      <c r="FA39" s="15"/>
      <c r="FB39" s="15"/>
      <c r="FC39" s="15"/>
      <c r="FD39" s="15"/>
      <c r="FE39" s="15"/>
      <c r="FF39" s="15"/>
      <c r="FG39" s="15"/>
      <c r="FH39" s="15"/>
      <c r="FI39" s="15"/>
      <c r="FJ39" s="15"/>
      <c r="FK39" s="15"/>
      <c r="FL39" s="15"/>
      <c r="FM39" s="15"/>
      <c r="FN39" s="15"/>
      <c r="FO39" s="15"/>
      <c r="FP39" s="15"/>
      <c r="FQ39" s="15"/>
      <c r="FR39" s="15"/>
      <c r="FS39" s="15"/>
      <c r="FT39" s="15"/>
      <c r="FU39" s="15"/>
      <c r="FV39" s="15"/>
      <c r="FW39" s="15"/>
      <c r="FX39" s="15"/>
      <c r="FY39" s="15"/>
      <c r="FZ39" s="15"/>
      <c r="GA39" s="15"/>
      <c r="GB39" s="15"/>
      <c r="GC39" s="15"/>
      <c r="GD39" s="15"/>
      <c r="GE39" s="15"/>
      <c r="GF39" s="15"/>
      <c r="GG39" s="15"/>
      <c r="GH39" s="15"/>
      <c r="GI39" s="15"/>
      <c r="GJ39" s="15"/>
      <c r="GK39" s="15"/>
      <c r="GL39" s="15"/>
      <c r="GM39" s="15"/>
      <c r="GN39" s="15"/>
      <c r="GO39" s="15"/>
    </row>
    <row r="40" spans="1:197">
      <c r="A40" s="48" t="s">
        <v>102</v>
      </c>
      <c r="B40" s="4"/>
      <c r="C40" s="12">
        <f>(C39/B39)*100-100</f>
        <v>12.652404696799096</v>
      </c>
      <c r="D40" s="12">
        <f t="shared" ref="D40:AE40" si="59">(D39/C39)*100-100</f>
        <v>1.5306413844308651</v>
      </c>
      <c r="E40" s="12">
        <f t="shared" si="59"/>
        <v>1.7607020307138299</v>
      </c>
      <c r="F40" s="12">
        <f t="shared" si="59"/>
        <v>4.8673300165837503</v>
      </c>
      <c r="G40" s="12">
        <f t="shared" si="59"/>
        <v>-1.9293112991223182</v>
      </c>
      <c r="H40" s="12">
        <f t="shared" si="59"/>
        <v>-5.1277916633072635</v>
      </c>
      <c r="I40" s="12">
        <f t="shared" si="59"/>
        <v>-0.7960114444349955</v>
      </c>
      <c r="J40" s="12">
        <f t="shared" si="59"/>
        <v>1.2050256996002418</v>
      </c>
      <c r="K40" s="12">
        <f t="shared" si="59"/>
        <v>-4.8727498448168802</v>
      </c>
      <c r="L40" s="12">
        <f t="shared" si="59"/>
        <v>-0.51609076078896976</v>
      </c>
      <c r="M40" s="12">
        <f t="shared" si="59"/>
        <v>1.0762946841179399</v>
      </c>
      <c r="N40" s="46">
        <f t="shared" si="2"/>
        <v>-0.77688005547191707</v>
      </c>
      <c r="O40" s="12">
        <f>(O39/M39)*100-100</f>
        <v>-6.6603740192319094</v>
      </c>
      <c r="P40" s="12">
        <f t="shared" si="59"/>
        <v>2.4080394387561626</v>
      </c>
      <c r="Q40" s="12">
        <f t="shared" si="59"/>
        <v>6.1994692340924473</v>
      </c>
      <c r="R40" s="12">
        <f t="shared" si="59"/>
        <v>3.3444718872584644</v>
      </c>
      <c r="S40" s="46">
        <f t="shared" si="25"/>
        <v>1.3229016352187912</v>
      </c>
      <c r="T40" s="12">
        <f>(T39/R39)*100-100</f>
        <v>-3.5848844401956939</v>
      </c>
      <c r="U40" s="12">
        <f t="shared" si="59"/>
        <v>-3.8464903327403732</v>
      </c>
      <c r="V40" s="12">
        <f t="shared" si="59"/>
        <v>-3.2694407375955308</v>
      </c>
      <c r="W40" s="12">
        <f t="shared" si="59"/>
        <v>-6.2801780899228703</v>
      </c>
      <c r="X40" s="47">
        <f t="shared" si="52"/>
        <v>-4.245248400113617</v>
      </c>
      <c r="Y40" s="12">
        <f>(Y39/W39)*100-100</f>
        <v>-0.85979057241310386</v>
      </c>
      <c r="Z40" s="12">
        <f t="shared" si="59"/>
        <v>1.7311196598501795</v>
      </c>
      <c r="AA40" s="12">
        <f t="shared" si="59"/>
        <v>-3.8146415895445642</v>
      </c>
      <c r="AB40" s="12">
        <f t="shared" si="59"/>
        <v>7.5835431251508822</v>
      </c>
      <c r="AC40" s="40">
        <f t="shared" si="3"/>
        <v>1.1600576557608484</v>
      </c>
      <c r="AD40" s="12">
        <f>(AD39/AB39)*100-100</f>
        <v>-17.188101038594695</v>
      </c>
      <c r="AE40" s="12">
        <f t="shared" si="59"/>
        <v>1.8425330959201034</v>
      </c>
      <c r="AF40" s="12">
        <f t="shared" ref="AF40" si="60">(AF39/AE39)*100-100</f>
        <v>3.0026605853287691</v>
      </c>
      <c r="AG40" s="12">
        <f t="shared" ref="AG40" si="61">(AG39/AF39)*100-100</f>
        <v>-7.9003690036900309</v>
      </c>
      <c r="AH40" s="46">
        <f t="shared" si="4"/>
        <v>-5.0608190902589634</v>
      </c>
      <c r="AI40" s="15"/>
      <c r="AJ40" s="15"/>
      <c r="AK40" s="15"/>
      <c r="AL40" s="15"/>
    </row>
  </sheetData>
  <pageMargins left="0.70866141732283472" right="0.70866141732283472" top="0.74803149606299213" bottom="0.74803149606299213" header="0.31496062992125984" footer="0.31496062992125984"/>
  <pageSetup paperSize="9" scale="35" fitToWidth="0" fitToHeight="0"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0"/>
  <sheetViews>
    <sheetView view="pageBreakPreview" zoomScale="40" zoomScaleNormal="70" zoomScaleSheetLayoutView="40" workbookViewId="0">
      <pane xSplit="1" ySplit="1" topLeftCell="B2" activePane="bottomRight" state="frozen"/>
      <selection pane="topRight" activeCell="B1" sqref="B1"/>
      <selection pane="bottomLeft" activeCell="A2" sqref="A2"/>
      <selection pane="bottomRight" activeCell="A7" sqref="A7"/>
    </sheetView>
  </sheetViews>
  <sheetFormatPr defaultRowHeight="18.75"/>
  <cols>
    <col min="1" max="1" width="32" style="100" customWidth="1"/>
    <col min="2" max="2" width="9.5703125" style="100" hidden="1" customWidth="1"/>
    <col min="3" max="3" width="10.7109375" style="100" hidden="1" customWidth="1"/>
    <col min="4" max="4" width="9.7109375" style="100" hidden="1" customWidth="1"/>
    <col min="5" max="5" width="10.140625" style="100" hidden="1" customWidth="1"/>
    <col min="6" max="6" width="9.42578125" style="100" hidden="1" customWidth="1"/>
    <col min="7" max="7" width="9.140625" style="100" hidden="1" customWidth="1"/>
    <col min="8" max="8" width="10.5703125" style="100" hidden="1" customWidth="1"/>
    <col min="9" max="9" width="10" style="100" hidden="1" customWidth="1"/>
    <col min="10" max="10" width="11.5703125" style="100" customWidth="1"/>
    <col min="11" max="11" width="12.7109375" style="100" customWidth="1"/>
    <col min="12" max="12" width="13.42578125" style="100" customWidth="1"/>
    <col min="13" max="13" width="10.42578125" style="100" customWidth="1"/>
    <col min="14" max="14" width="10.42578125" style="100" hidden="1" customWidth="1"/>
    <col min="15" max="15" width="12.28515625" style="100" customWidth="1"/>
    <col min="16" max="16" width="10" style="100" customWidth="1"/>
    <col min="17" max="17" width="10.7109375" style="100" customWidth="1"/>
    <col min="18" max="18" width="9.5703125" style="100" bestFit="1" customWidth="1"/>
    <col min="19" max="19" width="9.42578125" style="100" hidden="1" customWidth="1"/>
    <col min="20" max="20" width="10.140625" style="100" customWidth="1"/>
    <col min="21" max="21" width="8.85546875" style="100" customWidth="1"/>
    <col min="22" max="22" width="10.42578125" style="100" customWidth="1"/>
    <col min="23" max="23" width="9" style="100" customWidth="1"/>
    <col min="24" max="24" width="9" style="100" hidden="1" customWidth="1"/>
    <col min="25" max="25" width="10.85546875" style="100" customWidth="1"/>
    <col min="26" max="26" width="13.140625" style="100" customWidth="1"/>
    <col min="27" max="27" width="10.28515625" style="100" customWidth="1"/>
    <col min="28" max="28" width="10.42578125" style="100" customWidth="1"/>
    <col min="29" max="29" width="10.42578125" style="100" hidden="1" customWidth="1"/>
    <col min="30" max="32" width="10.140625" style="100" bestFit="1" customWidth="1"/>
    <col min="33" max="33" width="9.42578125" style="100" bestFit="1" customWidth="1"/>
    <col min="34" max="34" width="19.140625" style="100" hidden="1" customWidth="1"/>
    <col min="35" max="16384" width="9.140625" style="100"/>
  </cols>
  <sheetData>
    <row r="1" spans="1:41" s="87" customFormat="1" ht="15.75" customHeight="1">
      <c r="A1" s="84" t="s">
        <v>15</v>
      </c>
      <c r="B1" s="85" t="s">
        <v>73</v>
      </c>
      <c r="C1" s="85" t="s">
        <v>74</v>
      </c>
      <c r="D1" s="85" t="s">
        <v>75</v>
      </c>
      <c r="E1" s="85" t="s">
        <v>76</v>
      </c>
      <c r="F1" s="86" t="s">
        <v>77</v>
      </c>
      <c r="G1" s="85" t="s">
        <v>78</v>
      </c>
      <c r="H1" s="85" t="s">
        <v>79</v>
      </c>
      <c r="I1" s="85" t="s">
        <v>80</v>
      </c>
      <c r="J1" s="85" t="s">
        <v>81</v>
      </c>
      <c r="K1" s="85" t="s">
        <v>82</v>
      </c>
      <c r="L1" s="85" t="s">
        <v>83</v>
      </c>
      <c r="M1" s="85" t="s">
        <v>84</v>
      </c>
      <c r="N1" s="86">
        <v>2012</v>
      </c>
      <c r="O1" s="85" t="s">
        <v>85</v>
      </c>
      <c r="P1" s="85" t="s">
        <v>86</v>
      </c>
      <c r="Q1" s="85" t="s">
        <v>87</v>
      </c>
      <c r="R1" s="85" t="s">
        <v>88</v>
      </c>
      <c r="S1" s="86">
        <v>2013</v>
      </c>
      <c r="T1" s="85" t="s">
        <v>89</v>
      </c>
      <c r="U1" s="85" t="s">
        <v>90</v>
      </c>
      <c r="V1" s="85" t="s">
        <v>91</v>
      </c>
      <c r="W1" s="85" t="s">
        <v>92</v>
      </c>
      <c r="X1" s="86">
        <v>2014</v>
      </c>
      <c r="Y1" s="85" t="s">
        <v>93</v>
      </c>
      <c r="Z1" s="85" t="s">
        <v>94</v>
      </c>
      <c r="AA1" s="85" t="s">
        <v>95</v>
      </c>
      <c r="AB1" s="85" t="s">
        <v>96</v>
      </c>
      <c r="AC1" s="86">
        <v>2015</v>
      </c>
      <c r="AD1" s="85" t="s">
        <v>97</v>
      </c>
      <c r="AE1" s="85" t="s">
        <v>98</v>
      </c>
      <c r="AF1" s="85" t="s">
        <v>99</v>
      </c>
      <c r="AG1" s="85" t="s">
        <v>100</v>
      </c>
      <c r="AH1" s="86">
        <v>2016</v>
      </c>
      <c r="AI1" s="127" t="s">
        <v>144</v>
      </c>
      <c r="AJ1" s="127" t="s">
        <v>145</v>
      </c>
      <c r="AK1" s="127" t="s">
        <v>146</v>
      </c>
      <c r="AL1" s="127" t="s">
        <v>147</v>
      </c>
      <c r="AM1" s="127"/>
      <c r="AN1" s="126"/>
      <c r="AO1" s="126"/>
    </row>
    <row r="2" spans="1:41">
      <c r="A2" s="88" t="s">
        <v>40</v>
      </c>
      <c r="B2" s="89"/>
      <c r="C2" s="90"/>
      <c r="D2" s="90"/>
      <c r="E2" s="90"/>
      <c r="F2" s="89"/>
      <c r="G2" s="89"/>
      <c r="H2" s="89"/>
      <c r="I2" s="89"/>
      <c r="J2" s="91">
        <v>2087</v>
      </c>
      <c r="K2" s="91">
        <v>2523</v>
      </c>
      <c r="L2" s="91">
        <v>1167</v>
      </c>
      <c r="M2" s="91">
        <v>1107</v>
      </c>
      <c r="N2" s="92">
        <f>AVERAGE(J2:M2)</f>
        <v>1721</v>
      </c>
      <c r="O2" s="93">
        <v>2115</v>
      </c>
      <c r="P2" s="93">
        <v>1018</v>
      </c>
      <c r="Q2" s="93">
        <v>487</v>
      </c>
      <c r="R2" s="93">
        <v>1030.25</v>
      </c>
      <c r="S2" s="94">
        <f>AVERAGE(O2:R2)</f>
        <v>1162.5625</v>
      </c>
      <c r="T2" s="95">
        <v>3192</v>
      </c>
      <c r="U2" s="95">
        <v>3787</v>
      </c>
      <c r="V2" s="95">
        <v>1155</v>
      </c>
      <c r="W2" s="95">
        <v>1065</v>
      </c>
      <c r="X2" s="96">
        <f>AVERAGE(T2:W2)</f>
        <v>2299.75</v>
      </c>
      <c r="Y2" s="97">
        <v>3257</v>
      </c>
      <c r="Z2" s="98">
        <v>2363</v>
      </c>
      <c r="AA2" s="98">
        <v>2049</v>
      </c>
      <c r="AB2" s="98">
        <v>2727</v>
      </c>
      <c r="AC2" s="99">
        <f>AVERAGE(Y2:AB2)</f>
        <v>2599</v>
      </c>
      <c r="AD2" s="98">
        <v>3053</v>
      </c>
      <c r="AE2" s="98">
        <v>3389</v>
      </c>
      <c r="AF2" s="98">
        <v>4989</v>
      </c>
      <c r="AG2" s="98">
        <v>1926</v>
      </c>
      <c r="AH2" s="99">
        <f>AVERAGE(AD2:AG2)</f>
        <v>3339.25</v>
      </c>
    </row>
    <row r="3" spans="1:41">
      <c r="A3" s="88" t="s">
        <v>41</v>
      </c>
      <c r="B3" s="101">
        <v>-2.1509999999999998</v>
      </c>
      <c r="C3" s="102">
        <v>8431</v>
      </c>
      <c r="D3" s="102">
        <v>3258</v>
      </c>
      <c r="E3" s="102">
        <v>3626</v>
      </c>
      <c r="F3" s="102">
        <v>-2040</v>
      </c>
      <c r="G3" s="102">
        <v>2519</v>
      </c>
      <c r="H3" s="102">
        <v>-6220</v>
      </c>
      <c r="I3" s="102">
        <v>-816</v>
      </c>
      <c r="J3" s="103">
        <v>0.77641946740675161</v>
      </c>
      <c r="K3" s="103">
        <v>0.91988639056706267</v>
      </c>
      <c r="L3" s="103">
        <v>0.42302840488929488</v>
      </c>
      <c r="M3" s="103">
        <v>0.43814861431047991</v>
      </c>
      <c r="N3" s="104">
        <f>AVERAGE(J3:M3)</f>
        <v>0.63937071929339728</v>
      </c>
      <c r="O3" s="103">
        <v>0.2</v>
      </c>
      <c r="P3" s="103">
        <v>0.83</v>
      </c>
      <c r="Q3" s="103">
        <v>0.4</v>
      </c>
      <c r="R3" s="103">
        <v>0.2</v>
      </c>
      <c r="S3" s="105">
        <f>AVERAGE(O3:R3)</f>
        <v>0.40750000000000003</v>
      </c>
      <c r="T3" s="103">
        <v>1.0622755726537254</v>
      </c>
      <c r="U3" s="103">
        <v>1.2</v>
      </c>
      <c r="V3" s="103">
        <v>0.35</v>
      </c>
      <c r="W3" s="106">
        <v>0.34</v>
      </c>
      <c r="X3" s="107">
        <f>AVERAGE(T3:W3)</f>
        <v>0.73806889316343127</v>
      </c>
      <c r="Y3" s="106">
        <v>1.0509163655136811</v>
      </c>
      <c r="Z3" s="106">
        <v>0.75312580674976648</v>
      </c>
      <c r="AA3" s="106">
        <v>0.78</v>
      </c>
      <c r="AB3" s="106">
        <v>0.88854567848135912</v>
      </c>
      <c r="AC3" s="108">
        <f>AVERAGE(Y3:AB3)</f>
        <v>0.86814696268620162</v>
      </c>
      <c r="AD3" s="106">
        <v>0.99018892402497372</v>
      </c>
      <c r="AE3" s="106">
        <v>0.99</v>
      </c>
      <c r="AF3" s="106">
        <v>1.5494077529394956</v>
      </c>
      <c r="AG3" s="109">
        <v>0.6</v>
      </c>
      <c r="AH3" s="108">
        <f>AVERAGE(AD3:AG3)</f>
        <v>1.0323991692411172</v>
      </c>
    </row>
    <row r="4" spans="1:41" s="31" customFormat="1" ht="13.5" customHeight="1">
      <c r="A4" s="110" t="s">
        <v>71</v>
      </c>
      <c r="B4" s="111" t="s">
        <v>0</v>
      </c>
      <c r="C4" s="111" t="s">
        <v>1</v>
      </c>
      <c r="D4" s="111" t="s">
        <v>2</v>
      </c>
      <c r="E4" s="111" t="s">
        <v>3</v>
      </c>
      <c r="F4" s="111" t="s">
        <v>4</v>
      </c>
      <c r="G4" s="111" t="s">
        <v>5</v>
      </c>
      <c r="H4" s="111" t="s">
        <v>6</v>
      </c>
      <c r="I4" s="111" t="s">
        <v>7</v>
      </c>
      <c r="J4" s="111" t="s">
        <v>115</v>
      </c>
      <c r="K4" s="111" t="s">
        <v>116</v>
      </c>
      <c r="L4" s="111" t="s">
        <v>117</v>
      </c>
      <c r="M4" s="111" t="s">
        <v>118</v>
      </c>
      <c r="N4" s="112" t="s">
        <v>137</v>
      </c>
      <c r="O4" s="111" t="s">
        <v>103</v>
      </c>
      <c r="P4" s="111" t="s">
        <v>119</v>
      </c>
      <c r="Q4" s="111" t="s">
        <v>120</v>
      </c>
      <c r="R4" s="111" t="s">
        <v>121</v>
      </c>
      <c r="S4" s="112" t="s">
        <v>138</v>
      </c>
      <c r="T4" s="111" t="s">
        <v>122</v>
      </c>
      <c r="U4" s="111" t="s">
        <v>104</v>
      </c>
      <c r="V4" s="111" t="s">
        <v>123</v>
      </c>
      <c r="W4" s="111" t="s">
        <v>124</v>
      </c>
      <c r="X4" s="112" t="s">
        <v>139</v>
      </c>
      <c r="Y4" s="111" t="s">
        <v>125</v>
      </c>
      <c r="Z4" s="111" t="s">
        <v>126</v>
      </c>
      <c r="AA4" s="111" t="s">
        <v>127</v>
      </c>
      <c r="AB4" s="111" t="s">
        <v>128</v>
      </c>
      <c r="AC4" s="112" t="s">
        <v>136</v>
      </c>
      <c r="AD4" s="113" t="s">
        <v>129</v>
      </c>
      <c r="AE4" s="113" t="s">
        <v>130</v>
      </c>
      <c r="AF4" s="113" t="s">
        <v>114</v>
      </c>
      <c r="AG4" s="113" t="s">
        <v>135</v>
      </c>
      <c r="AH4" s="114" t="s">
        <v>134</v>
      </c>
    </row>
    <row r="5" spans="1:41">
      <c r="A5" s="89"/>
      <c r="B5" s="89"/>
      <c r="C5" s="89"/>
      <c r="D5" s="89"/>
      <c r="E5" s="89"/>
      <c r="F5" s="89"/>
      <c r="G5" s="89"/>
      <c r="H5" s="89"/>
      <c r="I5" s="89"/>
      <c r="J5" s="89"/>
      <c r="K5" s="89"/>
      <c r="L5" s="89"/>
      <c r="M5" s="89"/>
      <c r="N5" s="89"/>
      <c r="O5" s="89"/>
      <c r="P5" s="89"/>
      <c r="Q5" s="89"/>
      <c r="R5" s="89"/>
      <c r="S5" s="89"/>
      <c r="T5" s="89"/>
      <c r="U5" s="89"/>
      <c r="V5" s="89"/>
      <c r="W5" s="89"/>
      <c r="X5" s="89"/>
      <c r="Y5" s="89"/>
      <c r="Z5" s="89"/>
      <c r="AA5" s="89"/>
      <c r="AB5" s="89"/>
      <c r="AC5" s="89"/>
      <c r="AD5" s="89"/>
      <c r="AE5" s="89"/>
      <c r="AF5" s="89"/>
      <c r="AG5" s="89"/>
      <c r="AH5" s="89"/>
    </row>
    <row r="6" spans="1:41" s="116" customFormat="1" ht="22.5" customHeight="1">
      <c r="A6" s="101"/>
      <c r="B6" s="115"/>
      <c r="C6" s="115"/>
      <c r="D6" s="115"/>
      <c r="E6" s="115"/>
      <c r="F6" s="115"/>
      <c r="G6" s="115"/>
      <c r="H6" s="115"/>
      <c r="I6" s="115"/>
      <c r="J6" s="101"/>
      <c r="K6" s="101"/>
      <c r="L6" s="101"/>
      <c r="M6" s="101"/>
      <c r="N6" s="101"/>
      <c r="O6" s="101"/>
      <c r="P6" s="101"/>
      <c r="Q6" s="101"/>
      <c r="R6" s="101"/>
      <c r="S6" s="101"/>
      <c r="T6" s="101"/>
      <c r="U6" s="101"/>
      <c r="V6" s="101"/>
      <c r="W6" s="101"/>
      <c r="X6" s="101"/>
      <c r="Y6" s="101"/>
      <c r="Z6" s="101"/>
      <c r="AA6" s="101"/>
      <c r="AB6" s="101"/>
      <c r="AC6" s="101"/>
      <c r="AD6" s="101"/>
      <c r="AE6" s="101"/>
      <c r="AF6" s="101"/>
      <c r="AG6" s="101"/>
      <c r="AH6" s="101"/>
    </row>
    <row r="7" spans="1:41" s="119" customFormat="1">
      <c r="A7" s="117"/>
      <c r="B7" s="118"/>
      <c r="C7" s="118"/>
      <c r="D7" s="118"/>
      <c r="E7" s="118"/>
      <c r="F7" s="118"/>
      <c r="G7" s="118"/>
      <c r="H7" s="118"/>
      <c r="I7" s="118"/>
      <c r="J7" s="118"/>
      <c r="K7" s="118"/>
      <c r="L7" s="118"/>
      <c r="M7" s="118"/>
      <c r="N7" s="118"/>
      <c r="O7" s="118"/>
      <c r="P7" s="118"/>
      <c r="Q7" s="118"/>
      <c r="R7" s="118"/>
      <c r="S7" s="118"/>
      <c r="T7" s="118"/>
      <c r="U7" s="118"/>
      <c r="V7" s="118"/>
      <c r="W7" s="118"/>
      <c r="X7" s="118"/>
      <c r="Y7" s="118"/>
      <c r="Z7" s="118"/>
      <c r="AA7" s="118"/>
      <c r="AB7" s="118"/>
      <c r="AC7" s="118"/>
      <c r="AD7" s="118"/>
      <c r="AE7" s="117"/>
      <c r="AF7" s="117"/>
      <c r="AG7" s="117"/>
      <c r="AH7" s="117"/>
    </row>
    <row r="13" spans="1:41">
      <c r="J13" s="103"/>
      <c r="K13" s="103"/>
      <c r="L13" s="103"/>
      <c r="M13" s="103"/>
      <c r="N13" s="103"/>
      <c r="O13" s="103"/>
      <c r="P13" s="103"/>
      <c r="Q13" s="103"/>
      <c r="R13" s="103"/>
      <c r="S13" s="103"/>
      <c r="T13" s="103"/>
      <c r="U13" s="103"/>
      <c r="V13" s="103"/>
      <c r="W13" s="103"/>
      <c r="X13" s="103"/>
      <c r="Y13" s="103"/>
      <c r="Z13" s="103"/>
      <c r="AA13" s="103"/>
      <c r="AB13" s="103"/>
      <c r="AC13" s="103"/>
      <c r="AD13" s="103"/>
      <c r="AE13" s="120"/>
      <c r="AF13" s="121"/>
    </row>
    <row r="14" spans="1:41">
      <c r="J14" s="122"/>
      <c r="K14" s="122"/>
      <c r="L14" s="122"/>
      <c r="M14" s="122"/>
      <c r="N14" s="122"/>
      <c r="O14" s="102"/>
      <c r="P14" s="123"/>
      <c r="Q14" s="123"/>
      <c r="R14" s="124"/>
      <c r="S14" s="124"/>
      <c r="T14" s="123"/>
      <c r="U14" s="123"/>
      <c r="V14" s="123"/>
      <c r="W14" s="123"/>
      <c r="X14" s="123"/>
      <c r="Y14" s="123"/>
      <c r="Z14" s="123"/>
      <c r="AA14" s="123"/>
      <c r="AB14" s="123"/>
      <c r="AC14" s="123"/>
      <c r="AD14" s="123"/>
      <c r="AE14" s="123"/>
      <c r="AF14" s="123"/>
    </row>
    <row r="16" spans="1:41">
      <c r="J16" s="90"/>
    </row>
    <row r="17" spans="10:16">
      <c r="J17" s="89"/>
    </row>
    <row r="18" spans="10:16">
      <c r="J18" s="89"/>
      <c r="P18" s="125"/>
    </row>
    <row r="19" spans="10:16">
      <c r="J19" s="89"/>
      <c r="P19" s="123"/>
    </row>
    <row r="20" spans="10:16">
      <c r="J20" s="89"/>
    </row>
  </sheetData>
  <pageMargins left="0.70866141732283472" right="0.70866141732283472" top="0.74803149606299213" bottom="0.74803149606299213" header="0.31496062992125984" footer="0.31496062992125984"/>
  <pageSetup paperSize="9" scale="40" fitToWidth="0" fitToHeight="0"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30"/>
  <sheetViews>
    <sheetView view="pageBreakPreview" zoomScale="55" zoomScaleNormal="70" zoomScaleSheetLayoutView="55" workbookViewId="0">
      <pane xSplit="1" ySplit="1" topLeftCell="R2" activePane="bottomRight" state="frozen"/>
      <selection pane="topRight" activeCell="B1" sqref="B1"/>
      <selection pane="bottomLeft" activeCell="A2" sqref="A2"/>
      <selection pane="bottomRight" activeCell="A27" sqref="A27"/>
    </sheetView>
  </sheetViews>
  <sheetFormatPr defaultRowHeight="18"/>
  <cols>
    <col min="1" max="1" width="40.42578125" style="31" customWidth="1"/>
    <col min="2" max="6" width="7.7109375" style="31" hidden="1" customWidth="1"/>
    <col min="7" max="9" width="7.28515625" style="31" hidden="1" customWidth="1"/>
    <col min="10" max="13" width="11" style="31" bestFit="1" customWidth="1"/>
    <col min="14" max="14" width="8.5703125" style="31" hidden="1" customWidth="1"/>
    <col min="15" max="18" width="11" style="31" bestFit="1" customWidth="1"/>
    <col min="19" max="19" width="9" style="31" hidden="1" customWidth="1"/>
    <col min="20" max="23" width="11" style="31" bestFit="1" customWidth="1"/>
    <col min="24" max="24" width="8.7109375" style="31" hidden="1" customWidth="1"/>
    <col min="25" max="28" width="11" style="31" bestFit="1" customWidth="1"/>
    <col min="29" max="29" width="8.85546875" style="31" hidden="1" customWidth="1"/>
    <col min="30" max="33" width="11" style="31" bestFit="1" customWidth="1"/>
    <col min="34" max="34" width="0" style="129" hidden="1" customWidth="1"/>
    <col min="35" max="35" width="9.28515625" style="31" bestFit="1" customWidth="1"/>
    <col min="36" max="16384" width="9.140625" style="31"/>
  </cols>
  <sheetData>
    <row r="1" spans="1:38" s="179" customFormat="1" ht="15.75" customHeight="1">
      <c r="A1" s="176"/>
      <c r="B1" s="177" t="s">
        <v>73</v>
      </c>
      <c r="C1" s="177" t="s">
        <v>74</v>
      </c>
      <c r="D1" s="177" t="s">
        <v>75</v>
      </c>
      <c r="E1" s="177" t="s">
        <v>76</v>
      </c>
      <c r="F1" s="178" t="s">
        <v>77</v>
      </c>
      <c r="G1" s="177" t="s">
        <v>78</v>
      </c>
      <c r="H1" s="177" t="s">
        <v>79</v>
      </c>
      <c r="I1" s="177" t="s">
        <v>80</v>
      </c>
      <c r="J1" s="177" t="s">
        <v>81</v>
      </c>
      <c r="K1" s="177" t="s">
        <v>82</v>
      </c>
      <c r="L1" s="177" t="s">
        <v>83</v>
      </c>
      <c r="M1" s="177" t="s">
        <v>84</v>
      </c>
      <c r="N1" s="178">
        <v>2012</v>
      </c>
      <c r="O1" s="177" t="s">
        <v>85</v>
      </c>
      <c r="P1" s="177" t="s">
        <v>86</v>
      </c>
      <c r="Q1" s="177" t="s">
        <v>87</v>
      </c>
      <c r="R1" s="177" t="s">
        <v>88</v>
      </c>
      <c r="S1" s="178">
        <v>2013</v>
      </c>
      <c r="T1" s="177" t="s">
        <v>89</v>
      </c>
      <c r="U1" s="177" t="s">
        <v>90</v>
      </c>
      <c r="V1" s="177" t="s">
        <v>91</v>
      </c>
      <c r="W1" s="177" t="s">
        <v>92</v>
      </c>
      <c r="X1" s="178">
        <v>2014</v>
      </c>
      <c r="Y1" s="177" t="s">
        <v>93</v>
      </c>
      <c r="Z1" s="177" t="s">
        <v>94</v>
      </c>
      <c r="AA1" s="177" t="s">
        <v>95</v>
      </c>
      <c r="AB1" s="177" t="s">
        <v>96</v>
      </c>
      <c r="AC1" s="178">
        <v>2015</v>
      </c>
      <c r="AD1" s="177" t="s">
        <v>97</v>
      </c>
      <c r="AE1" s="178" t="s">
        <v>98</v>
      </c>
      <c r="AF1" s="178" t="s">
        <v>99</v>
      </c>
      <c r="AG1" s="177" t="s">
        <v>100</v>
      </c>
      <c r="AH1" s="178">
        <v>2016</v>
      </c>
      <c r="AI1" s="177" t="s">
        <v>144</v>
      </c>
      <c r="AJ1" s="177" t="s">
        <v>145</v>
      </c>
      <c r="AK1" s="177" t="s">
        <v>146</v>
      </c>
      <c r="AL1" s="177" t="s">
        <v>147</v>
      </c>
    </row>
    <row r="2" spans="1:38" s="185" customFormat="1" ht="15">
      <c r="A2" s="180" t="s">
        <v>49</v>
      </c>
      <c r="B2" s="181"/>
      <c r="C2" s="182"/>
      <c r="D2" s="182"/>
      <c r="E2" s="182"/>
      <c r="F2" s="181"/>
      <c r="G2" s="182"/>
      <c r="H2" s="182"/>
      <c r="I2" s="182"/>
      <c r="J2" s="181"/>
      <c r="K2" s="182"/>
      <c r="L2" s="182"/>
      <c r="M2" s="182"/>
      <c r="N2" s="182"/>
      <c r="O2" s="181"/>
      <c r="P2" s="182"/>
      <c r="Q2" s="182"/>
      <c r="R2" s="182"/>
      <c r="S2" s="182"/>
      <c r="T2" s="181"/>
      <c r="U2" s="182"/>
      <c r="V2" s="182"/>
      <c r="W2" s="182"/>
      <c r="X2" s="182"/>
      <c r="Y2" s="181"/>
      <c r="Z2" s="182"/>
      <c r="AA2" s="182"/>
      <c r="AB2" s="182"/>
      <c r="AC2" s="182"/>
      <c r="AD2" s="181"/>
      <c r="AE2" s="183"/>
      <c r="AF2" s="183"/>
      <c r="AG2" s="183"/>
      <c r="AH2" s="184"/>
    </row>
    <row r="3" spans="1:38" s="182" customFormat="1" ht="18" customHeight="1">
      <c r="A3" s="186" t="s">
        <v>50</v>
      </c>
      <c r="B3" s="187">
        <v>30697</v>
      </c>
      <c r="C3" s="187">
        <v>27215</v>
      </c>
      <c r="D3" s="187">
        <v>24537</v>
      </c>
      <c r="E3" s="187">
        <v>23174</v>
      </c>
      <c r="F3" s="187">
        <v>32336</v>
      </c>
      <c r="G3" s="187">
        <v>31364</v>
      </c>
      <c r="H3" s="187">
        <v>33319</v>
      </c>
      <c r="I3" s="187">
        <v>38785</v>
      </c>
      <c r="J3" s="187">
        <v>48224</v>
      </c>
      <c r="K3" s="187">
        <v>49334</v>
      </c>
      <c r="L3" s="187">
        <v>52782</v>
      </c>
      <c r="M3" s="187">
        <v>55629</v>
      </c>
      <c r="N3" s="188">
        <f>AVERAGE(J3:M3)</f>
        <v>51492.25</v>
      </c>
      <c r="O3" s="187">
        <v>69231</v>
      </c>
      <c r="P3" s="187">
        <v>66571</v>
      </c>
      <c r="Q3" s="187">
        <v>70494</v>
      </c>
      <c r="R3" s="187">
        <v>69186</v>
      </c>
      <c r="S3" s="188">
        <f>AVERAGE(O3:R3)</f>
        <v>68870.5</v>
      </c>
      <c r="T3" s="187">
        <v>72651</v>
      </c>
      <c r="U3" s="187">
        <v>66386</v>
      </c>
      <c r="V3" s="187">
        <v>69011</v>
      </c>
      <c r="W3" s="187">
        <v>69687</v>
      </c>
      <c r="X3" s="188">
        <f>AVERAGE(T3:W3)</f>
        <v>69433.75</v>
      </c>
      <c r="Y3" s="187">
        <v>75568</v>
      </c>
      <c r="Z3" s="187">
        <v>61537</v>
      </c>
      <c r="AA3" s="187">
        <v>61387</v>
      </c>
      <c r="AB3" s="187">
        <v>52542</v>
      </c>
      <c r="AC3" s="188">
        <f>AVERAGE(Y3:AB3)</f>
        <v>62758.5</v>
      </c>
      <c r="AD3" s="187">
        <v>57582</v>
      </c>
      <c r="AE3" s="182">
        <v>51070</v>
      </c>
      <c r="AF3" s="189">
        <v>55573</v>
      </c>
      <c r="AG3" s="189">
        <v>55516</v>
      </c>
      <c r="AH3" s="188">
        <f>AVERAGE(AD3:AG3)</f>
        <v>54935.25</v>
      </c>
      <c r="AI3" s="182">
        <v>54.665999999999997</v>
      </c>
    </row>
    <row r="4" spans="1:38" s="193" customFormat="1" ht="15">
      <c r="A4" s="190" t="s">
        <v>51</v>
      </c>
      <c r="B4" s="191">
        <v>7.3603141986424054</v>
      </c>
      <c r="C4" s="191">
        <v>6.4488993151821052</v>
      </c>
      <c r="D4" s="191">
        <v>5.8063371116211933</v>
      </c>
      <c r="E4" s="191">
        <v>5.4545925296514319</v>
      </c>
      <c r="F4" s="191">
        <v>7.4856183806933281</v>
      </c>
      <c r="G4" s="191">
        <v>7.2346962783895634</v>
      </c>
      <c r="H4" s="191">
        <v>7.7620166939618933</v>
      </c>
      <c r="I4" s="191">
        <v>8.9385513485608659</v>
      </c>
      <c r="J4" s="191">
        <v>11.092709138419639</v>
      </c>
      <c r="K4" s="191">
        <v>11.303885581783272</v>
      </c>
      <c r="L4" s="191">
        <v>12.073425973580374</v>
      </c>
      <c r="M4" s="191">
        <v>12.682674375658312</v>
      </c>
      <c r="N4" s="192">
        <f t="shared" ref="N4:N24" si="0">AVERAGE(J4:M4)</f>
        <v>11.788173767360398</v>
      </c>
      <c r="O4" s="191">
        <v>15.84157283059624</v>
      </c>
      <c r="P4" s="191">
        <v>15.442303900532364</v>
      </c>
      <c r="Q4" s="191">
        <v>16.224016349676873</v>
      </c>
      <c r="R4" s="191">
        <v>15.971798991633884</v>
      </c>
      <c r="S4" s="192">
        <f t="shared" ref="S4:S24" si="1">AVERAGE(O4:R4)</f>
        <v>15.869923018109839</v>
      </c>
      <c r="T4" s="191">
        <v>16.886823809977617</v>
      </c>
      <c r="U4" s="191">
        <v>15.442770607884917</v>
      </c>
      <c r="V4" s="191">
        <v>15.917546413010635</v>
      </c>
      <c r="W4" s="191">
        <v>16.001938042347604</v>
      </c>
      <c r="X4" s="192">
        <f t="shared" ref="X4:X24" si="2">AVERAGE(T4:W4)</f>
        <v>16.062269718305195</v>
      </c>
      <c r="Y4" s="191">
        <v>17.613891964337743</v>
      </c>
      <c r="Z4" s="191">
        <v>14.570281238605315</v>
      </c>
      <c r="AA4" s="191">
        <v>14.668444457188462</v>
      </c>
      <c r="AB4" s="191">
        <v>12.692070777220845</v>
      </c>
      <c r="AC4" s="192">
        <f t="shared" ref="AC4:AC24" si="3">AVERAGE(Y4:AB4)</f>
        <v>14.886172109338091</v>
      </c>
      <c r="AD4" s="191">
        <v>14.058139790380347</v>
      </c>
      <c r="AE4" s="182">
        <v>12.1</v>
      </c>
      <c r="AF4" s="182">
        <v>13.5</v>
      </c>
      <c r="AG4" s="182">
        <v>12.9</v>
      </c>
      <c r="AH4" s="192">
        <f t="shared" ref="AH4:AH24" si="4">AVERAGE(AD4:AG4)</f>
        <v>13.139534947595086</v>
      </c>
      <c r="AI4" s="193">
        <v>12.8</v>
      </c>
    </row>
    <row r="5" spans="1:38" s="198" customFormat="1" ht="15" hidden="1">
      <c r="A5" s="190" t="s">
        <v>51</v>
      </c>
      <c r="B5" s="194">
        <v>7.4</v>
      </c>
      <c r="C5" s="194">
        <v>6.2</v>
      </c>
      <c r="D5" s="194">
        <v>5.8</v>
      </c>
      <c r="E5" s="194">
        <v>5.2</v>
      </c>
      <c r="F5" s="194">
        <v>7.4</v>
      </c>
      <c r="G5" s="194">
        <v>7.5</v>
      </c>
      <c r="H5" s="194">
        <v>7.6</v>
      </c>
      <c r="I5" s="194">
        <v>9.8000000000000007</v>
      </c>
      <c r="J5" s="194">
        <v>12.2</v>
      </c>
      <c r="K5" s="194">
        <v>12.1</v>
      </c>
      <c r="L5" s="194">
        <v>12.3</v>
      </c>
      <c r="M5" s="194">
        <v>13.2</v>
      </c>
      <c r="N5" s="188">
        <f t="shared" si="0"/>
        <v>12.45</v>
      </c>
      <c r="O5" s="194">
        <v>16.2</v>
      </c>
      <c r="P5" s="194">
        <v>16.2</v>
      </c>
      <c r="Q5" s="194">
        <v>16.5</v>
      </c>
      <c r="R5" s="194">
        <v>17.2</v>
      </c>
      <c r="S5" s="188">
        <f t="shared" si="1"/>
        <v>16.524999999999999</v>
      </c>
      <c r="T5" s="194">
        <v>17.600000000000001</v>
      </c>
      <c r="U5" s="194">
        <v>16.8</v>
      </c>
      <c r="V5" s="194">
        <v>16.8</v>
      </c>
      <c r="W5" s="194">
        <v>16.899999999999999</v>
      </c>
      <c r="X5" s="192">
        <f t="shared" si="2"/>
        <v>17.024999999999999</v>
      </c>
      <c r="Y5" s="194">
        <v>18</v>
      </c>
      <c r="Z5" s="194">
        <v>14.8</v>
      </c>
      <c r="AA5" s="194">
        <v>14</v>
      </c>
      <c r="AB5" s="194">
        <v>13.3</v>
      </c>
      <c r="AC5" s="192">
        <f t="shared" si="3"/>
        <v>15.024999999999999</v>
      </c>
      <c r="AD5" s="195">
        <v>13.9</v>
      </c>
      <c r="AE5" s="196"/>
      <c r="AF5" s="196"/>
      <c r="AG5" s="196"/>
      <c r="AH5" s="192">
        <f t="shared" si="4"/>
        <v>13.9</v>
      </c>
      <c r="AI5" s="197"/>
    </row>
    <row r="6" spans="1:38" s="203" customFormat="1" ht="15" hidden="1">
      <c r="A6" s="190" t="s">
        <v>51</v>
      </c>
      <c r="B6" s="199">
        <v>7.3</v>
      </c>
      <c r="C6" s="199">
        <v>6.7</v>
      </c>
      <c r="D6" s="199">
        <v>5.8</v>
      </c>
      <c r="E6" s="199">
        <v>5.7</v>
      </c>
      <c r="F6" s="199">
        <v>7.6</v>
      </c>
      <c r="G6" s="199">
        <v>7</v>
      </c>
      <c r="H6" s="199">
        <v>7.9</v>
      </c>
      <c r="I6" s="199">
        <v>8</v>
      </c>
      <c r="J6" s="199">
        <v>9.8000000000000007</v>
      </c>
      <c r="K6" s="199">
        <v>10.4</v>
      </c>
      <c r="L6" s="199">
        <v>11.8</v>
      </c>
      <c r="M6" s="199">
        <v>12.2</v>
      </c>
      <c r="N6" s="188">
        <f t="shared" si="0"/>
        <v>11.05</v>
      </c>
      <c r="O6" s="199">
        <v>15.4</v>
      </c>
      <c r="P6" s="199">
        <v>14.6</v>
      </c>
      <c r="Q6" s="199">
        <v>16</v>
      </c>
      <c r="R6" s="199">
        <v>14.6</v>
      </c>
      <c r="S6" s="188">
        <f t="shared" si="1"/>
        <v>15.15</v>
      </c>
      <c r="T6" s="199">
        <v>16.100000000000001</v>
      </c>
      <c r="U6" s="199">
        <v>13.9</v>
      </c>
      <c r="V6" s="199">
        <v>15.2</v>
      </c>
      <c r="W6" s="199">
        <v>15.1</v>
      </c>
      <c r="X6" s="192">
        <f t="shared" si="2"/>
        <v>15.075000000000001</v>
      </c>
      <c r="Y6" s="199">
        <v>17.2</v>
      </c>
      <c r="Z6" s="199">
        <v>14.4</v>
      </c>
      <c r="AA6" s="199">
        <v>15.4</v>
      </c>
      <c r="AB6" s="199">
        <v>12</v>
      </c>
      <c r="AC6" s="192">
        <f t="shared" si="3"/>
        <v>14.75</v>
      </c>
      <c r="AD6" s="200">
        <v>14.3</v>
      </c>
      <c r="AE6" s="201"/>
      <c r="AF6" s="201"/>
      <c r="AG6" s="201"/>
      <c r="AH6" s="192">
        <f t="shared" si="4"/>
        <v>14.3</v>
      </c>
      <c r="AI6" s="202"/>
    </row>
    <row r="7" spans="1:38" s="203" customFormat="1" ht="16.5" customHeight="1">
      <c r="A7" s="190" t="s">
        <v>63</v>
      </c>
      <c r="B7" s="204">
        <v>18.8</v>
      </c>
      <c r="C7" s="204">
        <v>18.2</v>
      </c>
      <c r="D7" s="204">
        <v>14</v>
      </c>
      <c r="E7" s="204">
        <v>14.9</v>
      </c>
      <c r="F7" s="204">
        <v>19.3</v>
      </c>
      <c r="G7" s="204">
        <v>20.8</v>
      </c>
      <c r="H7" s="204">
        <v>23.5</v>
      </c>
      <c r="I7" s="204">
        <v>26</v>
      </c>
      <c r="J7" s="204">
        <v>25.3</v>
      </c>
      <c r="K7" s="204">
        <v>26.6</v>
      </c>
      <c r="L7" s="204">
        <v>27.6</v>
      </c>
      <c r="M7" s="204">
        <v>32.1</v>
      </c>
      <c r="N7" s="192">
        <f t="shared" si="0"/>
        <v>27.9</v>
      </c>
      <c r="O7" s="204">
        <v>36</v>
      </c>
      <c r="P7" s="204">
        <v>40.200000000000003</v>
      </c>
      <c r="Q7" s="204">
        <v>39.799999999999997</v>
      </c>
      <c r="R7" s="204">
        <v>40</v>
      </c>
      <c r="S7" s="188">
        <f t="shared" si="1"/>
        <v>39</v>
      </c>
      <c r="T7" s="204">
        <v>37.799999999999997</v>
      </c>
      <c r="U7" s="204">
        <v>37.5</v>
      </c>
      <c r="V7" s="204">
        <v>34.799999999999997</v>
      </c>
      <c r="W7" s="204">
        <v>34</v>
      </c>
      <c r="X7" s="192">
        <f t="shared" si="2"/>
        <v>36.024999999999999</v>
      </c>
      <c r="Y7" s="204">
        <v>35.299999999999997</v>
      </c>
      <c r="Z7" s="204">
        <v>32.5</v>
      </c>
      <c r="AA7" s="204">
        <v>31.9</v>
      </c>
      <c r="AB7" s="204">
        <v>30.3</v>
      </c>
      <c r="AC7" s="192">
        <f t="shared" si="3"/>
        <v>32.5</v>
      </c>
      <c r="AD7" s="205">
        <v>29.3</v>
      </c>
      <c r="AE7" s="206">
        <v>28</v>
      </c>
      <c r="AF7" s="207">
        <v>29.9</v>
      </c>
      <c r="AG7" s="205">
        <v>29.8</v>
      </c>
      <c r="AH7" s="205">
        <v>29.8</v>
      </c>
      <c r="AI7" s="205">
        <v>30.3</v>
      </c>
    </row>
    <row r="8" spans="1:38" s="185" customFormat="1" ht="18.75" customHeight="1">
      <c r="A8" s="180" t="s">
        <v>105</v>
      </c>
      <c r="B8" s="208"/>
      <c r="C8" s="208"/>
      <c r="D8" s="208"/>
      <c r="E8" s="208"/>
      <c r="F8" s="183"/>
      <c r="G8" s="183"/>
      <c r="H8" s="183"/>
      <c r="I8" s="183"/>
      <c r="J8" s="183"/>
      <c r="K8" s="183"/>
      <c r="L8" s="183"/>
      <c r="M8" s="183"/>
      <c r="N8" s="188"/>
      <c r="O8" s="183"/>
      <c r="P8" s="183"/>
      <c r="Q8" s="183"/>
      <c r="R8" s="183"/>
      <c r="S8" s="188"/>
      <c r="T8" s="183"/>
      <c r="U8" s="183"/>
      <c r="V8" s="183"/>
      <c r="W8" s="183"/>
      <c r="X8" s="188"/>
      <c r="Y8" s="183"/>
      <c r="Z8" s="183"/>
      <c r="AA8" s="183"/>
      <c r="AB8" s="183"/>
      <c r="AC8" s="188"/>
      <c r="AD8" s="183"/>
      <c r="AE8" s="183"/>
      <c r="AF8" s="183"/>
      <c r="AG8" s="183"/>
      <c r="AH8" s="192"/>
    </row>
    <row r="9" spans="1:38" s="211" customFormat="1" ht="18.75" customHeight="1">
      <c r="A9" s="209" t="s">
        <v>46</v>
      </c>
      <c r="B9" s="205">
        <v>22459</v>
      </c>
      <c r="C9" s="205">
        <v>18989</v>
      </c>
      <c r="D9" s="205">
        <v>17396</v>
      </c>
      <c r="E9" s="205">
        <v>15738</v>
      </c>
      <c r="F9" s="205">
        <v>23585</v>
      </c>
      <c r="G9" s="205">
        <v>22338</v>
      </c>
      <c r="H9" s="205">
        <v>23900</v>
      </c>
      <c r="I9" s="205">
        <v>27861</v>
      </c>
      <c r="J9" s="205">
        <v>35756</v>
      </c>
      <c r="K9" s="205">
        <v>35782</v>
      </c>
      <c r="L9" s="205">
        <v>39679</v>
      </c>
      <c r="M9" s="205">
        <v>41429</v>
      </c>
      <c r="N9" s="188">
        <f t="shared" si="0"/>
        <v>38161.5</v>
      </c>
      <c r="O9" s="205">
        <v>52206</v>
      </c>
      <c r="P9" s="205">
        <v>52852</v>
      </c>
      <c r="Q9" s="205">
        <v>56529</v>
      </c>
      <c r="R9" s="205">
        <v>55254</v>
      </c>
      <c r="S9" s="188">
        <f t="shared" si="1"/>
        <v>54210.25</v>
      </c>
      <c r="T9" s="205">
        <v>58732</v>
      </c>
      <c r="U9" s="205">
        <v>56336</v>
      </c>
      <c r="V9" s="205">
        <v>59154</v>
      </c>
      <c r="W9" s="205">
        <v>58467</v>
      </c>
      <c r="X9" s="188">
        <f t="shared" si="2"/>
        <v>58172.25</v>
      </c>
      <c r="Y9" s="205">
        <v>61291</v>
      </c>
      <c r="Z9" s="205">
        <v>50531</v>
      </c>
      <c r="AA9" s="205">
        <v>51017</v>
      </c>
      <c r="AB9" s="205">
        <v>43875</v>
      </c>
      <c r="AC9" s="188">
        <f t="shared" si="3"/>
        <v>51678.5</v>
      </c>
      <c r="AD9" s="205">
        <v>45013</v>
      </c>
      <c r="AE9" s="210">
        <v>41947</v>
      </c>
      <c r="AF9" s="205">
        <v>46506</v>
      </c>
      <c r="AG9" s="205">
        <v>44793</v>
      </c>
      <c r="AH9" s="192">
        <f t="shared" si="4"/>
        <v>44564.75</v>
      </c>
    </row>
    <row r="10" spans="1:38" s="211" customFormat="1" ht="18.75" customHeight="1">
      <c r="A10" s="209" t="s">
        <v>131</v>
      </c>
      <c r="B10" s="205"/>
      <c r="C10" s="205"/>
      <c r="D10" s="205"/>
      <c r="E10" s="205"/>
      <c r="F10" s="205"/>
      <c r="G10" s="205"/>
      <c r="H10" s="205"/>
      <c r="I10" s="205"/>
      <c r="J10" s="205"/>
      <c r="K10" s="206">
        <f t="shared" ref="K10:AG10" si="5">(K9/J9)*100-100</f>
        <v>7.2715068799638516E-2</v>
      </c>
      <c r="L10" s="206">
        <f t="shared" si="5"/>
        <v>10.890950757364038</v>
      </c>
      <c r="M10" s="206">
        <f t="shared" si="5"/>
        <v>4.4103934070919024</v>
      </c>
      <c r="N10" s="192">
        <f t="shared" si="0"/>
        <v>5.1246864110851931</v>
      </c>
      <c r="O10" s="206">
        <f>(O9/M9)*100-100</f>
        <v>26.013179174008542</v>
      </c>
      <c r="P10" s="206">
        <f t="shared" si="5"/>
        <v>1.2374056621844147</v>
      </c>
      <c r="Q10" s="206">
        <f t="shared" si="5"/>
        <v>6.9571633996821305</v>
      </c>
      <c r="R10" s="206">
        <f t="shared" si="5"/>
        <v>-2.2554794884041769</v>
      </c>
      <c r="S10" s="192">
        <f t="shared" si="1"/>
        <v>7.9880671868677275</v>
      </c>
      <c r="T10" s="206">
        <f>(T9/R9)*100-100</f>
        <v>6.2945669091830467</v>
      </c>
      <c r="U10" s="206">
        <f t="shared" si="5"/>
        <v>-4.079547776339993</v>
      </c>
      <c r="V10" s="206">
        <f t="shared" si="5"/>
        <v>5.0021300766827608</v>
      </c>
      <c r="W10" s="206">
        <f t="shared" si="5"/>
        <v>-1.1613753930418795</v>
      </c>
      <c r="X10" s="192">
        <f t="shared" si="2"/>
        <v>1.5139434541209837</v>
      </c>
      <c r="Y10" s="206">
        <f>(Y9/W9)*100-100</f>
        <v>4.8300750850907406</v>
      </c>
      <c r="Z10" s="206">
        <f t="shared" si="5"/>
        <v>-17.555595438155677</v>
      </c>
      <c r="AA10" s="206">
        <f t="shared" si="5"/>
        <v>0.96178583443827392</v>
      </c>
      <c r="AB10" s="206">
        <f t="shared" si="5"/>
        <v>-13.999255150244039</v>
      </c>
      <c r="AC10" s="192">
        <f t="shared" si="3"/>
        <v>-6.4407474172176755</v>
      </c>
      <c r="AD10" s="206">
        <f>(AD9/AB9)*100-100</f>
        <v>2.593732193732194</v>
      </c>
      <c r="AE10" s="206">
        <f t="shared" si="5"/>
        <v>-6.8113656054917442</v>
      </c>
      <c r="AF10" s="206">
        <f t="shared" si="5"/>
        <v>10.868476887500904</v>
      </c>
      <c r="AG10" s="206">
        <f t="shared" si="5"/>
        <v>-3.6833956908785979</v>
      </c>
      <c r="AH10" s="192">
        <f t="shared" si="4"/>
        <v>0.74186194621568902</v>
      </c>
    </row>
    <row r="11" spans="1:38" s="211" customFormat="1" ht="18.75" customHeight="1">
      <c r="A11" s="209" t="s">
        <v>47</v>
      </c>
      <c r="B11" s="205">
        <v>5668</v>
      </c>
      <c r="C11" s="205">
        <v>5932</v>
      </c>
      <c r="D11" s="205">
        <v>4602</v>
      </c>
      <c r="E11" s="205">
        <v>5103</v>
      </c>
      <c r="F11" s="205">
        <v>7297</v>
      </c>
      <c r="G11" s="205">
        <v>7101</v>
      </c>
      <c r="H11" s="205">
        <v>7627</v>
      </c>
      <c r="I11" s="205">
        <v>8761</v>
      </c>
      <c r="J11" s="205">
        <v>9617</v>
      </c>
      <c r="K11" s="205">
        <v>11010</v>
      </c>
      <c r="L11" s="205">
        <v>9787</v>
      </c>
      <c r="M11" s="205">
        <v>11008</v>
      </c>
      <c r="N11" s="188">
        <f t="shared" si="0"/>
        <v>10355.5</v>
      </c>
      <c r="O11" s="205">
        <v>12906</v>
      </c>
      <c r="P11" s="205">
        <v>10374</v>
      </c>
      <c r="Q11" s="205">
        <v>10601</v>
      </c>
      <c r="R11" s="205">
        <v>10372</v>
      </c>
      <c r="S11" s="188">
        <f t="shared" si="1"/>
        <v>11063.25</v>
      </c>
      <c r="T11" s="205">
        <v>10489</v>
      </c>
      <c r="U11" s="205">
        <v>7226</v>
      </c>
      <c r="V11" s="205">
        <v>7372</v>
      </c>
      <c r="W11" s="205">
        <v>8563</v>
      </c>
      <c r="X11" s="188">
        <f t="shared" si="2"/>
        <v>8412.5</v>
      </c>
      <c r="Y11" s="205">
        <v>10825</v>
      </c>
      <c r="Z11" s="205">
        <v>8397</v>
      </c>
      <c r="AA11" s="205">
        <v>8111</v>
      </c>
      <c r="AB11" s="205">
        <v>6745</v>
      </c>
      <c r="AC11" s="188">
        <f t="shared" si="3"/>
        <v>8519.5</v>
      </c>
      <c r="AD11" s="205">
        <v>8822</v>
      </c>
      <c r="AE11" s="212">
        <v>6181</v>
      </c>
      <c r="AF11" s="205">
        <v>6213</v>
      </c>
      <c r="AG11" s="205">
        <v>7883</v>
      </c>
      <c r="AH11" s="192">
        <f t="shared" si="4"/>
        <v>7274.75</v>
      </c>
    </row>
    <row r="12" spans="1:38" s="211" customFormat="1" ht="18.75" customHeight="1">
      <c r="A12" s="209" t="s">
        <v>131</v>
      </c>
      <c r="B12" s="205"/>
      <c r="C12" s="205"/>
      <c r="D12" s="205"/>
      <c r="E12" s="205"/>
      <c r="F12" s="205"/>
      <c r="G12" s="205"/>
      <c r="H12" s="205"/>
      <c r="I12" s="205"/>
      <c r="J12" s="205"/>
      <c r="K12" s="205"/>
      <c r="L12" s="205"/>
      <c r="M12" s="205"/>
      <c r="N12" s="188"/>
      <c r="O12" s="206">
        <f>(O11/M11)*100-100</f>
        <v>17.242005813953497</v>
      </c>
      <c r="P12" s="206">
        <f t="shared" ref="P12:AG12" si="6">(P11/O11)*100-100</f>
        <v>-19.618781961878199</v>
      </c>
      <c r="Q12" s="206">
        <f t="shared" si="6"/>
        <v>2.1881627144785085</v>
      </c>
      <c r="R12" s="206">
        <f t="shared" si="6"/>
        <v>-2.1601735685312775</v>
      </c>
      <c r="S12" s="192">
        <f t="shared" si="1"/>
        <v>-0.58719675049436759</v>
      </c>
      <c r="T12" s="206">
        <f>(T11/R11)*100-100</f>
        <v>1.1280370227535741</v>
      </c>
      <c r="U12" s="206">
        <f t="shared" si="6"/>
        <v>-31.108780627323867</v>
      </c>
      <c r="V12" s="206">
        <f t="shared" si="6"/>
        <v>2.020481594243023</v>
      </c>
      <c r="W12" s="206">
        <f t="shared" si="6"/>
        <v>16.155724362452517</v>
      </c>
      <c r="X12" s="192">
        <f t="shared" si="2"/>
        <v>-2.9511344119686882</v>
      </c>
      <c r="Y12" s="206">
        <f>(Y11/W11)*100-100</f>
        <v>26.415975709447622</v>
      </c>
      <c r="Z12" s="206">
        <f t="shared" si="6"/>
        <v>-22.429561200923786</v>
      </c>
      <c r="AA12" s="206">
        <f t="shared" si="6"/>
        <v>-3.4059783255924714</v>
      </c>
      <c r="AB12" s="206">
        <f t="shared" si="6"/>
        <v>-16.841326593514978</v>
      </c>
      <c r="AC12" s="192">
        <f t="shared" si="3"/>
        <v>-4.0652226026459033</v>
      </c>
      <c r="AD12" s="206">
        <f>(AD11/AB11)*100-100</f>
        <v>30.793180133432173</v>
      </c>
      <c r="AE12" s="206">
        <f t="shared" si="6"/>
        <v>-29.936522330537301</v>
      </c>
      <c r="AF12" s="206">
        <f t="shared" si="6"/>
        <v>0.51771558000324092</v>
      </c>
      <c r="AG12" s="206">
        <f t="shared" si="6"/>
        <v>26.879124416545963</v>
      </c>
      <c r="AH12" s="192">
        <f t="shared" si="4"/>
        <v>7.0633744498610191</v>
      </c>
    </row>
    <row r="13" spans="1:38" s="211" customFormat="1" ht="18.75" customHeight="1">
      <c r="A13" s="209" t="s">
        <v>48</v>
      </c>
      <c r="B13" s="205">
        <v>2570</v>
      </c>
      <c r="C13" s="205">
        <v>2294</v>
      </c>
      <c r="D13" s="205">
        <v>2539</v>
      </c>
      <c r="E13" s="205">
        <v>2333</v>
      </c>
      <c r="F13" s="205">
        <v>1454</v>
      </c>
      <c r="G13" s="205">
        <v>1926</v>
      </c>
      <c r="H13" s="205">
        <v>1793</v>
      </c>
      <c r="I13" s="205">
        <v>2164</v>
      </c>
      <c r="J13" s="205">
        <v>2850</v>
      </c>
      <c r="K13" s="205">
        <v>2543</v>
      </c>
      <c r="L13" s="205">
        <v>3316</v>
      </c>
      <c r="M13" s="205">
        <v>3281</v>
      </c>
      <c r="N13" s="188">
        <f t="shared" si="0"/>
        <v>2997.5</v>
      </c>
      <c r="O13" s="205">
        <v>4120</v>
      </c>
      <c r="P13" s="205">
        <v>3347</v>
      </c>
      <c r="Q13" s="205">
        <v>3364</v>
      </c>
      <c r="R13" s="205">
        <v>3560</v>
      </c>
      <c r="S13" s="188">
        <f t="shared" si="1"/>
        <v>3597.75</v>
      </c>
      <c r="T13" s="205">
        <v>3431</v>
      </c>
      <c r="U13" s="205">
        <v>2824</v>
      </c>
      <c r="V13" s="205">
        <v>2936</v>
      </c>
      <c r="W13" s="205">
        <v>2656</v>
      </c>
      <c r="X13" s="188">
        <f t="shared" si="2"/>
        <v>2961.75</v>
      </c>
      <c r="Y13" s="205">
        <v>3452</v>
      </c>
      <c r="Z13" s="205">
        <v>2609</v>
      </c>
      <c r="AA13" s="205">
        <v>2259</v>
      </c>
      <c r="AB13" s="205">
        <v>1922</v>
      </c>
      <c r="AC13" s="188">
        <f t="shared" si="3"/>
        <v>2560.5</v>
      </c>
      <c r="AD13" s="205">
        <v>3748</v>
      </c>
      <c r="AE13" s="212">
        <v>2942</v>
      </c>
      <c r="AF13" s="205">
        <v>2854</v>
      </c>
      <c r="AG13" s="205">
        <v>2841</v>
      </c>
      <c r="AH13" s="192">
        <f t="shared" si="4"/>
        <v>3096.25</v>
      </c>
    </row>
    <row r="14" spans="1:38" s="211" customFormat="1" ht="18.75" customHeight="1">
      <c r="A14" s="209" t="s">
        <v>131</v>
      </c>
      <c r="B14" s="205"/>
      <c r="C14" s="205"/>
      <c r="D14" s="205"/>
      <c r="E14" s="205"/>
      <c r="F14" s="205"/>
      <c r="G14" s="205"/>
      <c r="H14" s="205"/>
      <c r="I14" s="205"/>
      <c r="J14" s="205"/>
      <c r="K14" s="206">
        <f>(K13/J13)*100-100</f>
        <v>-10.771929824561397</v>
      </c>
      <c r="L14" s="206">
        <f t="shared" ref="L14:W14" si="7">(L13/K13)*100-100</f>
        <v>30.397168698387731</v>
      </c>
      <c r="M14" s="206">
        <f t="shared" si="7"/>
        <v>-1.0554885404101384</v>
      </c>
      <c r="N14" s="192">
        <f t="shared" si="0"/>
        <v>6.1899167778053981</v>
      </c>
      <c r="O14" s="206">
        <f>(O13/M13)*100-100</f>
        <v>25.571472112160933</v>
      </c>
      <c r="P14" s="206">
        <f t="shared" si="7"/>
        <v>-18.762135922330089</v>
      </c>
      <c r="Q14" s="206">
        <f t="shared" si="7"/>
        <v>0.5079175380938068</v>
      </c>
      <c r="R14" s="206">
        <f t="shared" si="7"/>
        <v>5.8263971462544646</v>
      </c>
      <c r="S14" s="192">
        <f t="shared" si="1"/>
        <v>3.285912718544779</v>
      </c>
      <c r="T14" s="206">
        <f>(T13/R13)*100-100</f>
        <v>-3.6235955056179847</v>
      </c>
      <c r="U14" s="206">
        <f t="shared" si="7"/>
        <v>-17.691635091809971</v>
      </c>
      <c r="V14" s="206">
        <f t="shared" si="7"/>
        <v>3.9660056657223777</v>
      </c>
      <c r="W14" s="206">
        <f t="shared" si="7"/>
        <v>-9.536784741144416</v>
      </c>
      <c r="X14" s="192">
        <f t="shared" si="2"/>
        <v>-6.7215024182124985</v>
      </c>
      <c r="Y14" s="206">
        <f>(Y13/W13)*100-100</f>
        <v>29.969879518072275</v>
      </c>
      <c r="Z14" s="206">
        <f t="shared" ref="Z14" si="8">(Z13/Y13)*100-100</f>
        <v>-24.420625724217842</v>
      </c>
      <c r="AA14" s="206">
        <f t="shared" ref="AA14" si="9">(AA13/Z13)*100-100</f>
        <v>-13.415101571483319</v>
      </c>
      <c r="AB14" s="206">
        <f t="shared" ref="AB14" si="10">(AB13/AA13)*100-100</f>
        <v>-14.91810535635237</v>
      </c>
      <c r="AC14" s="192">
        <f t="shared" si="3"/>
        <v>-5.6959882834953142</v>
      </c>
      <c r="AD14" s="206">
        <f t="shared" ref="AD14" si="11">(AD13/AB13)*100-100</f>
        <v>95.005202913631649</v>
      </c>
      <c r="AE14" s="206">
        <f t="shared" ref="AE14" si="12">(AE13/AD13)*100-100</f>
        <v>-21.504802561366063</v>
      </c>
      <c r="AF14" s="206">
        <f t="shared" ref="AF14:AG14" si="13">(AF13/AE13)*100-100</f>
        <v>-2.991162474507135</v>
      </c>
      <c r="AG14" s="206">
        <f t="shared" si="13"/>
        <v>-0.45550105115627559</v>
      </c>
      <c r="AH14" s="192">
        <f t="shared" si="4"/>
        <v>17.513434206650544</v>
      </c>
    </row>
    <row r="15" spans="1:38" s="211" customFormat="1" ht="18.75" customHeight="1">
      <c r="A15" s="209"/>
      <c r="B15" s="205"/>
      <c r="C15" s="205"/>
      <c r="D15" s="205"/>
      <c r="E15" s="205"/>
      <c r="F15" s="205"/>
      <c r="G15" s="205"/>
      <c r="H15" s="205"/>
      <c r="I15" s="205"/>
      <c r="J15" s="205"/>
      <c r="K15" s="205"/>
      <c r="L15" s="205"/>
      <c r="M15" s="205"/>
      <c r="N15" s="188"/>
      <c r="O15" s="205"/>
      <c r="P15" s="205"/>
      <c r="Q15" s="205"/>
      <c r="R15" s="205"/>
      <c r="S15" s="188"/>
      <c r="T15" s="205"/>
      <c r="U15" s="205"/>
      <c r="V15" s="205"/>
      <c r="W15" s="205"/>
      <c r="X15" s="188"/>
      <c r="Y15" s="205"/>
      <c r="Z15" s="205"/>
      <c r="AA15" s="205"/>
      <c r="AB15" s="205"/>
      <c r="AC15" s="188"/>
      <c r="AD15" s="205"/>
      <c r="AE15" s="212"/>
      <c r="AF15" s="205"/>
      <c r="AG15" s="213"/>
      <c r="AH15" s="192"/>
    </row>
    <row r="16" spans="1:38" s="185" customFormat="1" ht="18.75" customHeight="1">
      <c r="A16" s="214" t="s">
        <v>52</v>
      </c>
      <c r="B16" s="215"/>
      <c r="C16" s="215"/>
      <c r="D16" s="215"/>
      <c r="E16" s="215"/>
      <c r="F16" s="215"/>
      <c r="G16" s="215"/>
      <c r="H16" s="215"/>
      <c r="I16" s="215"/>
      <c r="J16" s="215"/>
      <c r="K16" s="215"/>
      <c r="L16" s="215"/>
      <c r="M16" s="215"/>
      <c r="N16" s="188"/>
      <c r="O16" s="215"/>
      <c r="P16" s="215"/>
      <c r="Q16" s="215"/>
      <c r="R16" s="215"/>
      <c r="S16" s="188"/>
      <c r="T16" s="215"/>
      <c r="U16" s="215"/>
      <c r="V16" s="215"/>
      <c r="W16" s="215"/>
      <c r="X16" s="188"/>
      <c r="Y16" s="215"/>
      <c r="Z16" s="215"/>
      <c r="AA16" s="215"/>
      <c r="AB16" s="215"/>
      <c r="AC16" s="188"/>
      <c r="AD16" s="215"/>
      <c r="AE16" s="215"/>
      <c r="AF16" s="215"/>
      <c r="AG16" s="183"/>
      <c r="AH16" s="192"/>
    </row>
    <row r="17" spans="1:34" s="185" customFormat="1" ht="18.75" customHeight="1">
      <c r="A17" s="209" t="s">
        <v>53</v>
      </c>
      <c r="B17" s="205">
        <v>18928</v>
      </c>
      <c r="C17" s="205">
        <v>15320</v>
      </c>
      <c r="D17" s="205">
        <v>13355</v>
      </c>
      <c r="E17" s="205">
        <v>13068</v>
      </c>
      <c r="F17" s="205">
        <v>22713</v>
      </c>
      <c r="G17" s="205">
        <v>17685</v>
      </c>
      <c r="H17" s="205">
        <v>16372</v>
      </c>
      <c r="I17" s="205">
        <v>20843</v>
      </c>
      <c r="J17" s="205">
        <v>25633</v>
      </c>
      <c r="K17" s="205">
        <v>22312</v>
      </c>
      <c r="L17" s="205">
        <v>23595</v>
      </c>
      <c r="M17" s="205">
        <v>25448</v>
      </c>
      <c r="N17" s="188">
        <f t="shared" si="0"/>
        <v>24247</v>
      </c>
      <c r="O17" s="205">
        <v>30704</v>
      </c>
      <c r="P17" s="205">
        <v>26390</v>
      </c>
      <c r="Q17" s="205">
        <v>27986</v>
      </c>
      <c r="R17" s="205">
        <v>25147</v>
      </c>
      <c r="S17" s="188">
        <f t="shared" si="1"/>
        <v>27556.75</v>
      </c>
      <c r="T17" s="205">
        <v>25104</v>
      </c>
      <c r="U17" s="205">
        <v>19478</v>
      </c>
      <c r="V17" s="205">
        <v>24801</v>
      </c>
      <c r="W17" s="205">
        <v>25641</v>
      </c>
      <c r="X17" s="188">
        <f t="shared" si="2"/>
        <v>23756</v>
      </c>
      <c r="Y17" s="205">
        <v>30604</v>
      </c>
      <c r="Z17" s="205">
        <v>20778</v>
      </c>
      <c r="AA17" s="205">
        <v>22832</v>
      </c>
      <c r="AB17" s="205">
        <v>17144</v>
      </c>
      <c r="AC17" s="188">
        <f t="shared" si="3"/>
        <v>22839.5</v>
      </c>
      <c r="AD17" s="205">
        <v>23609</v>
      </c>
      <c r="AE17" s="205">
        <v>17780</v>
      </c>
      <c r="AF17" s="205">
        <v>22728</v>
      </c>
      <c r="AG17" s="205">
        <v>22001</v>
      </c>
      <c r="AH17" s="188">
        <f t="shared" si="4"/>
        <v>21529.5</v>
      </c>
    </row>
    <row r="18" spans="1:34" s="211" customFormat="1" ht="18.75" customHeight="1">
      <c r="A18" s="209" t="s">
        <v>55</v>
      </c>
      <c r="B18" s="205">
        <v>6587</v>
      </c>
      <c r="C18" s="205">
        <v>6924</v>
      </c>
      <c r="D18" s="205">
        <v>5782</v>
      </c>
      <c r="E18" s="215"/>
      <c r="F18" s="205">
        <v>4062</v>
      </c>
      <c r="G18" s="205">
        <v>8388</v>
      </c>
      <c r="H18" s="205">
        <v>9090</v>
      </c>
      <c r="I18" s="205">
        <v>8411</v>
      </c>
      <c r="J18" s="205">
        <v>10773</v>
      </c>
      <c r="K18" s="205">
        <v>12989</v>
      </c>
      <c r="L18" s="205">
        <v>12216</v>
      </c>
      <c r="M18" s="205">
        <v>11122</v>
      </c>
      <c r="N18" s="188">
        <f t="shared" si="0"/>
        <v>11775</v>
      </c>
      <c r="O18" s="205">
        <v>14497</v>
      </c>
      <c r="P18" s="205">
        <v>15867</v>
      </c>
      <c r="Q18" s="205">
        <v>14782</v>
      </c>
      <c r="R18" s="205">
        <v>14734</v>
      </c>
      <c r="S18" s="188">
        <f t="shared" si="1"/>
        <v>14970</v>
      </c>
      <c r="T18" s="205">
        <v>15387</v>
      </c>
      <c r="U18" s="205">
        <v>13641</v>
      </c>
      <c r="V18" s="205">
        <v>10966</v>
      </c>
      <c r="W18" s="205">
        <v>10489</v>
      </c>
      <c r="X18" s="188">
        <f t="shared" si="2"/>
        <v>12620.75</v>
      </c>
      <c r="Y18" s="205">
        <v>12224</v>
      </c>
      <c r="Z18" s="205">
        <v>11936</v>
      </c>
      <c r="AA18" s="205">
        <v>10948</v>
      </c>
      <c r="AB18" s="205">
        <v>10026</v>
      </c>
      <c r="AC18" s="188">
        <f t="shared" si="3"/>
        <v>11283.5</v>
      </c>
      <c r="AD18" s="205">
        <v>10263</v>
      </c>
      <c r="AE18" s="205">
        <v>9528</v>
      </c>
      <c r="AF18" s="205">
        <v>8022</v>
      </c>
      <c r="AG18" s="205">
        <v>8864</v>
      </c>
      <c r="AH18" s="188">
        <f t="shared" si="4"/>
        <v>9169.25</v>
      </c>
    </row>
    <row r="19" spans="1:34" s="211" customFormat="1" ht="18.75" customHeight="1">
      <c r="A19" s="209" t="s">
        <v>54</v>
      </c>
      <c r="B19" s="216">
        <v>5183</v>
      </c>
      <c r="C19" s="216">
        <v>4972</v>
      </c>
      <c r="D19" s="216">
        <v>5399</v>
      </c>
      <c r="E19" s="216">
        <v>5955</v>
      </c>
      <c r="F19" s="216">
        <v>5562</v>
      </c>
      <c r="G19" s="216">
        <v>5293</v>
      </c>
      <c r="H19" s="216">
        <v>7856</v>
      </c>
      <c r="I19" s="216">
        <v>9531</v>
      </c>
      <c r="J19" s="217">
        <v>11817</v>
      </c>
      <c r="K19" s="217">
        <v>14033</v>
      </c>
      <c r="L19" s="217">
        <v>16971</v>
      </c>
      <c r="M19" s="217">
        <v>19150</v>
      </c>
      <c r="N19" s="188">
        <f t="shared" si="0"/>
        <v>15492.75</v>
      </c>
      <c r="O19" s="217">
        <v>24030</v>
      </c>
      <c r="P19" s="217">
        <v>24314</v>
      </c>
      <c r="Q19" s="217">
        <v>27725</v>
      </c>
      <c r="R19" s="217">
        <v>29306</v>
      </c>
      <c r="S19" s="188">
        <f t="shared" si="1"/>
        <v>26343.75</v>
      </c>
      <c r="T19" s="217">
        <v>32160</v>
      </c>
      <c r="U19" s="217">
        <v>33267</v>
      </c>
      <c r="V19" s="217">
        <v>33694</v>
      </c>
      <c r="W19" s="217">
        <v>33557</v>
      </c>
      <c r="X19" s="188">
        <f t="shared" si="2"/>
        <v>33169.5</v>
      </c>
      <c r="Y19" s="217">
        <v>32740</v>
      </c>
      <c r="Z19" s="217">
        <v>28823</v>
      </c>
      <c r="AA19" s="217">
        <v>27608</v>
      </c>
      <c r="AB19" s="217">
        <v>25372</v>
      </c>
      <c r="AC19" s="188">
        <f t="shared" si="3"/>
        <v>28635.75</v>
      </c>
      <c r="AD19" s="218">
        <v>23711</v>
      </c>
      <c r="AE19" s="205">
        <v>23761</v>
      </c>
      <c r="AF19" s="205">
        <v>24823</v>
      </c>
      <c r="AG19" s="205">
        <v>24652</v>
      </c>
      <c r="AH19" s="188">
        <f t="shared" si="4"/>
        <v>24236.75</v>
      </c>
    </row>
    <row r="20" spans="1:34" s="185" customFormat="1" ht="18.75" customHeight="1">
      <c r="A20" s="219" t="s">
        <v>8</v>
      </c>
      <c r="B20" s="216">
        <v>2473</v>
      </c>
      <c r="C20" s="216">
        <v>2343</v>
      </c>
      <c r="D20" s="216">
        <v>2868</v>
      </c>
      <c r="E20" s="216">
        <v>3732</v>
      </c>
      <c r="F20" s="216">
        <v>3095</v>
      </c>
      <c r="G20" s="216">
        <v>2230</v>
      </c>
      <c r="H20" s="216">
        <v>4354</v>
      </c>
      <c r="I20" s="216">
        <v>6022</v>
      </c>
      <c r="J20" s="216">
        <v>7389</v>
      </c>
      <c r="K20" s="216">
        <v>8500</v>
      </c>
      <c r="L20" s="216">
        <v>9746</v>
      </c>
      <c r="M20" s="216">
        <v>10443</v>
      </c>
      <c r="N20" s="188">
        <f t="shared" si="0"/>
        <v>9019.5</v>
      </c>
      <c r="O20" s="216">
        <v>13704</v>
      </c>
      <c r="P20" s="216">
        <v>14092</v>
      </c>
      <c r="Q20" s="216">
        <v>14872</v>
      </c>
      <c r="R20" s="216">
        <v>16209</v>
      </c>
      <c r="S20" s="188">
        <f t="shared" si="1"/>
        <v>14719.25</v>
      </c>
      <c r="T20" s="216">
        <v>18351</v>
      </c>
      <c r="U20" s="216">
        <v>18301</v>
      </c>
      <c r="V20" s="216">
        <v>18759</v>
      </c>
      <c r="W20" s="216">
        <v>18510</v>
      </c>
      <c r="X20" s="188">
        <f t="shared" si="2"/>
        <v>18480.25</v>
      </c>
      <c r="Y20" s="216">
        <v>14173</v>
      </c>
      <c r="Z20" s="216">
        <v>12911</v>
      </c>
      <c r="AA20" s="216">
        <v>13281</v>
      </c>
      <c r="AB20" s="216">
        <v>10251</v>
      </c>
      <c r="AC20" s="188">
        <f t="shared" si="3"/>
        <v>12654</v>
      </c>
      <c r="AD20" s="216">
        <v>10754</v>
      </c>
      <c r="AE20" s="215"/>
      <c r="AF20" s="215"/>
      <c r="AG20" s="205"/>
      <c r="AH20" s="192">
        <f t="shared" si="4"/>
        <v>10754</v>
      </c>
    </row>
    <row r="21" spans="1:34" s="193" customFormat="1" ht="18.75" customHeight="1">
      <c r="A21" s="219" t="s">
        <v>9</v>
      </c>
      <c r="B21" s="216">
        <v>2710</v>
      </c>
      <c r="C21" s="216">
        <v>2629</v>
      </c>
      <c r="D21" s="216">
        <v>2531</v>
      </c>
      <c r="E21" s="216">
        <v>2223</v>
      </c>
      <c r="F21" s="216">
        <v>2467</v>
      </c>
      <c r="G21" s="216">
        <v>3063</v>
      </c>
      <c r="H21" s="216">
        <v>3502</v>
      </c>
      <c r="I21" s="216">
        <v>3509</v>
      </c>
      <c r="J21" s="216">
        <v>4428</v>
      </c>
      <c r="K21" s="216">
        <v>5533</v>
      </c>
      <c r="L21" s="216">
        <v>7225</v>
      </c>
      <c r="M21" s="216">
        <v>8707</v>
      </c>
      <c r="N21" s="188">
        <f t="shared" si="0"/>
        <v>6473.25</v>
      </c>
      <c r="O21" s="216">
        <v>10326</v>
      </c>
      <c r="P21" s="216">
        <v>10222</v>
      </c>
      <c r="Q21" s="216">
        <v>12853</v>
      </c>
      <c r="R21" s="216">
        <v>13097</v>
      </c>
      <c r="S21" s="188">
        <f t="shared" si="1"/>
        <v>11624.5</v>
      </c>
      <c r="T21" s="216">
        <v>13809</v>
      </c>
      <c r="U21" s="216">
        <v>14966</v>
      </c>
      <c r="V21" s="216">
        <v>14935</v>
      </c>
      <c r="W21" s="216">
        <v>15047</v>
      </c>
      <c r="X21" s="188">
        <f t="shared" si="2"/>
        <v>14689.25</v>
      </c>
      <c r="Y21" s="216">
        <v>18567</v>
      </c>
      <c r="Z21" s="216">
        <v>15912</v>
      </c>
      <c r="AA21" s="216">
        <v>14327</v>
      </c>
      <c r="AB21" s="216">
        <v>15121</v>
      </c>
      <c r="AC21" s="188">
        <f t="shared" si="3"/>
        <v>15981.75</v>
      </c>
      <c r="AD21" s="220">
        <v>12957</v>
      </c>
      <c r="AE21" s="205"/>
      <c r="AF21" s="205"/>
      <c r="AG21" s="205"/>
      <c r="AH21" s="192">
        <f t="shared" si="4"/>
        <v>12957</v>
      </c>
    </row>
    <row r="22" spans="1:34" s="222" customFormat="1" ht="18.75" customHeight="1">
      <c r="A22" s="219" t="s">
        <v>10</v>
      </c>
      <c r="B22" s="221">
        <v>5.929588237691849E-4</v>
      </c>
      <c r="C22" s="221">
        <v>5.5520011374138051E-4</v>
      </c>
      <c r="D22" s="221">
        <v>6.7867199886414726E-4</v>
      </c>
      <c r="E22" s="221">
        <v>8.7842147754635131E-4</v>
      </c>
      <c r="F22" s="221">
        <v>7.1647664795416403E-4</v>
      </c>
      <c r="G22" s="221">
        <v>5.1439142650199995E-4</v>
      </c>
      <c r="H22" s="221">
        <v>1.0143107741982075E-3</v>
      </c>
      <c r="I22" s="221">
        <v>1.3878550011868903E-3</v>
      </c>
      <c r="J22" s="221">
        <v>1.6996522027161311E-3</v>
      </c>
      <c r="K22" s="221">
        <v>1.9476026157448775E-3</v>
      </c>
      <c r="L22" s="221">
        <v>2.2293132040944702E-3</v>
      </c>
      <c r="M22" s="221">
        <v>2.3808655288608412E-3</v>
      </c>
      <c r="N22" s="188">
        <f t="shared" si="0"/>
        <v>2.0643583878540801E-3</v>
      </c>
      <c r="O22" s="221">
        <v>3.1357760839868104E-3</v>
      </c>
      <c r="P22" s="221">
        <v>3.2688850485391853E-3</v>
      </c>
      <c r="Q22" s="221">
        <v>3.4227533003148417E-3</v>
      </c>
      <c r="R22" s="221">
        <v>3.7418970580087537E-3</v>
      </c>
      <c r="S22" s="188">
        <f t="shared" si="1"/>
        <v>3.3923278727123977E-3</v>
      </c>
      <c r="T22" s="221">
        <v>4.265462330000953E-3</v>
      </c>
      <c r="U22" s="221">
        <v>4.257194964222907E-3</v>
      </c>
      <c r="V22" s="221">
        <v>4.3268066418638545E-3</v>
      </c>
      <c r="W22" s="221">
        <v>4.250374864233704E-3</v>
      </c>
      <c r="X22" s="188">
        <f t="shared" si="2"/>
        <v>4.2749597000803548E-3</v>
      </c>
      <c r="Y22" s="221">
        <v>3.303537089913175E-3</v>
      </c>
      <c r="Z22" s="221">
        <v>3.0569722455048702E-3</v>
      </c>
      <c r="AA22" s="221">
        <v>3.1734994516089722E-3</v>
      </c>
      <c r="AB22" s="221">
        <v>2.4762364877106108E-3</v>
      </c>
      <c r="AC22" s="188">
        <f t="shared" si="3"/>
        <v>3.0025613186844069E-3</v>
      </c>
      <c r="AD22" s="221">
        <v>2.6254946911491482E-3</v>
      </c>
      <c r="AE22" s="215"/>
      <c r="AF22" s="215"/>
      <c r="AG22" s="205"/>
      <c r="AH22" s="192">
        <f t="shared" si="4"/>
        <v>2.6254946911491482E-3</v>
      </c>
    </row>
    <row r="23" spans="1:34" s="203" customFormat="1" ht="18.75" customHeight="1">
      <c r="A23" s="219" t="s">
        <v>11</v>
      </c>
      <c r="B23" s="221">
        <v>6.4978504343489321E-4</v>
      </c>
      <c r="C23" s="221">
        <v>6.2297101964408426E-4</v>
      </c>
      <c r="D23" s="221">
        <v>5.9892567263778135E-4</v>
      </c>
      <c r="E23" s="221">
        <v>5.2323980294360635E-4</v>
      </c>
      <c r="F23" s="221">
        <v>5.7109786445974891E-4</v>
      </c>
      <c r="G23" s="221">
        <v>7.0653853783660342E-4</v>
      </c>
      <c r="H23" s="221">
        <v>8.1582828002804849E-4</v>
      </c>
      <c r="I23" s="221">
        <v>8.0869863818744565E-4</v>
      </c>
      <c r="J23" s="221">
        <v>1.0185491884730042E-3</v>
      </c>
      <c r="K23" s="221">
        <v>1.2677747379901659E-3</v>
      </c>
      <c r="L23" s="221">
        <v>1.652656258935209E-3</v>
      </c>
      <c r="M23" s="221">
        <v>1.9850805477153446E-3</v>
      </c>
      <c r="N23" s="188">
        <f t="shared" si="0"/>
        <v>1.4810151832784309E-3</v>
      </c>
      <c r="O23" s="221">
        <v>2.362815516874475E-3</v>
      </c>
      <c r="P23" s="221">
        <v>2.3711710875793037E-3</v>
      </c>
      <c r="Q23" s="221">
        <v>2.9580855412148104E-3</v>
      </c>
      <c r="R23" s="221">
        <v>3.0234823720612408E-3</v>
      </c>
      <c r="S23" s="188">
        <f t="shared" si="1"/>
        <v>2.6788886294324575E-3</v>
      </c>
      <c r="T23" s="221">
        <v>3.2097307675321867E-3</v>
      </c>
      <c r="U23" s="221">
        <v>3.4814042858073335E-3</v>
      </c>
      <c r="V23" s="221">
        <v>3.4447922168685261E-3</v>
      </c>
      <c r="W23" s="221">
        <v>3.4551804744529734E-3</v>
      </c>
      <c r="X23" s="188">
        <f t="shared" si="2"/>
        <v>3.397776936165255E-3</v>
      </c>
      <c r="Y23" s="221">
        <v>4.327719829846745E-3</v>
      </c>
      <c r="Z23" s="221">
        <v>3.7675270986347684E-3</v>
      </c>
      <c r="AA23" s="221">
        <v>3.4234415061517769E-3</v>
      </c>
      <c r="AB23" s="221">
        <v>3.6526360287456967E-3</v>
      </c>
      <c r="AC23" s="188">
        <f t="shared" si="3"/>
        <v>3.792831115844747E-3</v>
      </c>
      <c r="AD23" s="221">
        <v>3.1633378011176787E-3</v>
      </c>
      <c r="AE23" s="215"/>
      <c r="AF23" s="215"/>
      <c r="AG23" s="205"/>
      <c r="AH23" s="192">
        <f t="shared" si="4"/>
        <v>3.1633378011176787E-3</v>
      </c>
    </row>
    <row r="24" spans="1:34" s="203" customFormat="1" ht="20.25" customHeight="1">
      <c r="A24" s="209" t="s">
        <v>64</v>
      </c>
      <c r="B24" s="223">
        <v>1.2</v>
      </c>
      <c r="C24" s="223">
        <v>1.2</v>
      </c>
      <c r="D24" s="206">
        <v>1.3</v>
      </c>
      <c r="E24" s="206">
        <v>1.4</v>
      </c>
      <c r="F24" s="206">
        <v>1.3</v>
      </c>
      <c r="G24" s="206">
        <v>1.2</v>
      </c>
      <c r="H24" s="206">
        <v>1.6</v>
      </c>
      <c r="I24" s="206">
        <v>2.2000000000000002</v>
      </c>
      <c r="J24" s="206">
        <v>2.7</v>
      </c>
      <c r="K24" s="206">
        <v>3.2</v>
      </c>
      <c r="L24" s="206">
        <v>3.8</v>
      </c>
      <c r="M24" s="206">
        <v>4.3</v>
      </c>
      <c r="N24" s="192">
        <f t="shared" si="0"/>
        <v>3.5</v>
      </c>
      <c r="O24" s="206">
        <v>5.5</v>
      </c>
      <c r="P24" s="206">
        <v>5.6</v>
      </c>
      <c r="Q24" s="206">
        <v>6.3</v>
      </c>
      <c r="R24" s="206">
        <v>6.7</v>
      </c>
      <c r="S24" s="192">
        <f t="shared" si="1"/>
        <v>6.0249999999999995</v>
      </c>
      <c r="T24" s="206">
        <v>7.4</v>
      </c>
      <c r="U24" s="206">
        <v>7.7</v>
      </c>
      <c r="V24" s="206">
        <v>7.7</v>
      </c>
      <c r="W24" s="206">
        <v>7.7</v>
      </c>
      <c r="X24" s="192">
        <f t="shared" si="2"/>
        <v>7.625</v>
      </c>
      <c r="Y24" s="206">
        <v>7.6</v>
      </c>
      <c r="Z24" s="206">
        <v>6.8</v>
      </c>
      <c r="AA24" s="206">
        <v>6.6</v>
      </c>
      <c r="AB24" s="206">
        <v>6.1</v>
      </c>
      <c r="AC24" s="192">
        <f t="shared" si="3"/>
        <v>6.7750000000000004</v>
      </c>
      <c r="AD24" s="206">
        <v>5.8</v>
      </c>
      <c r="AE24" s="206">
        <v>5.6</v>
      </c>
      <c r="AF24" s="205">
        <v>5.8</v>
      </c>
      <c r="AG24" s="205">
        <v>5.7</v>
      </c>
      <c r="AH24" s="192">
        <f t="shared" si="4"/>
        <v>5.7249999999999996</v>
      </c>
    </row>
    <row r="25" spans="1:34" ht="18.75" customHeight="1">
      <c r="A25" s="129"/>
      <c r="B25" s="88"/>
      <c r="C25" s="88"/>
      <c r="D25" s="88"/>
      <c r="E25" s="88"/>
      <c r="F25" s="88"/>
      <c r="G25" s="88"/>
      <c r="H25" s="88"/>
      <c r="I25" s="88"/>
      <c r="J25" s="88"/>
      <c r="K25" s="88"/>
      <c r="L25" s="88"/>
      <c r="M25" s="88"/>
      <c r="N25" s="88"/>
      <c r="O25" s="88"/>
      <c r="P25" s="88"/>
      <c r="Q25" s="88"/>
      <c r="R25" s="88"/>
      <c r="S25" s="88"/>
      <c r="T25" s="88"/>
      <c r="U25" s="88"/>
      <c r="V25" s="88"/>
      <c r="W25" s="88"/>
      <c r="X25" s="88"/>
      <c r="Y25" s="88"/>
      <c r="Z25" s="88"/>
      <c r="AA25" s="88"/>
      <c r="AB25" s="88"/>
      <c r="AC25" s="88"/>
      <c r="AD25" s="88"/>
      <c r="AE25" s="88"/>
      <c r="AF25" s="88"/>
      <c r="AG25" s="88"/>
      <c r="AH25" s="114"/>
    </row>
    <row r="26" spans="1:34" s="134" customFormat="1">
      <c r="A26" s="136"/>
      <c r="B26" s="137"/>
      <c r="C26" s="137"/>
      <c r="D26" s="137"/>
      <c r="E26" s="137"/>
      <c r="F26" s="137"/>
      <c r="G26" s="137"/>
      <c r="H26" s="137"/>
      <c r="I26" s="137"/>
      <c r="J26" s="137"/>
      <c r="K26" s="137"/>
      <c r="L26" s="137"/>
      <c r="M26" s="137"/>
      <c r="N26" s="137"/>
      <c r="O26" s="137"/>
      <c r="P26" s="137"/>
      <c r="Q26" s="137"/>
      <c r="R26" s="137"/>
      <c r="S26" s="137"/>
      <c r="T26" s="137"/>
      <c r="U26" s="137"/>
      <c r="V26" s="137"/>
      <c r="W26" s="137"/>
      <c r="X26" s="137"/>
      <c r="Y26" s="137"/>
      <c r="Z26" s="137"/>
      <c r="AA26" s="137"/>
      <c r="AB26" s="137"/>
      <c r="AC26" s="137"/>
      <c r="AD26" s="137"/>
      <c r="AE26" s="135"/>
      <c r="AF26" s="135"/>
      <c r="AG26" s="135"/>
      <c r="AH26" s="138"/>
    </row>
    <row r="27" spans="1:34" s="134" customFormat="1">
      <c r="A27" s="136"/>
      <c r="B27" s="137"/>
      <c r="C27" s="137"/>
      <c r="D27" s="137"/>
      <c r="E27" s="137"/>
      <c r="F27" s="137"/>
      <c r="G27" s="137"/>
      <c r="H27" s="137"/>
      <c r="I27" s="137"/>
      <c r="J27" s="137"/>
      <c r="K27" s="137"/>
      <c r="L27" s="137"/>
      <c r="M27" s="137"/>
      <c r="N27" s="137"/>
      <c r="O27" s="137"/>
      <c r="P27" s="137"/>
      <c r="Q27" s="137"/>
      <c r="R27" s="137"/>
      <c r="S27" s="137"/>
      <c r="T27" s="137"/>
      <c r="U27" s="137"/>
      <c r="V27" s="137"/>
      <c r="W27" s="137"/>
      <c r="X27" s="137"/>
      <c r="Y27" s="137"/>
      <c r="Z27" s="137"/>
      <c r="AA27" s="137"/>
      <c r="AB27" s="137"/>
      <c r="AC27" s="137"/>
      <c r="AD27" s="137"/>
      <c r="AE27" s="135"/>
      <c r="AF27" s="135"/>
      <c r="AG27" s="135"/>
      <c r="AH27" s="138"/>
    </row>
    <row r="28" spans="1:34" s="134" customFormat="1">
      <c r="A28" s="136"/>
      <c r="B28" s="136"/>
      <c r="C28" s="136"/>
      <c r="D28" s="137"/>
      <c r="E28" s="137"/>
      <c r="F28" s="137"/>
      <c r="G28" s="137"/>
      <c r="H28" s="137"/>
      <c r="I28" s="137"/>
      <c r="J28" s="137"/>
      <c r="K28" s="137"/>
      <c r="L28" s="137"/>
      <c r="M28" s="137"/>
      <c r="N28" s="137"/>
      <c r="O28" s="137"/>
      <c r="P28" s="137"/>
      <c r="Q28" s="137"/>
      <c r="R28" s="137"/>
      <c r="S28" s="137"/>
      <c r="T28" s="137"/>
      <c r="U28" s="137"/>
      <c r="V28" s="137"/>
      <c r="W28" s="137"/>
      <c r="X28" s="137"/>
      <c r="Y28" s="137"/>
      <c r="Z28" s="137"/>
      <c r="AA28" s="137"/>
      <c r="AB28" s="137"/>
      <c r="AC28" s="137"/>
      <c r="AD28" s="137"/>
      <c r="AE28" s="135"/>
      <c r="AF28" s="135"/>
      <c r="AG28" s="135"/>
      <c r="AH28" s="138"/>
    </row>
    <row r="29" spans="1:34" s="134" customFormat="1">
      <c r="A29" s="136"/>
      <c r="B29" s="136"/>
      <c r="C29" s="136"/>
      <c r="D29" s="137"/>
      <c r="E29" s="137"/>
      <c r="F29" s="137"/>
      <c r="G29" s="137"/>
      <c r="H29" s="137"/>
      <c r="I29" s="137"/>
      <c r="J29" s="137"/>
      <c r="K29" s="137"/>
      <c r="L29" s="137"/>
      <c r="M29" s="137"/>
      <c r="N29" s="137"/>
      <c r="O29" s="137"/>
      <c r="P29" s="137"/>
      <c r="Q29" s="137"/>
      <c r="R29" s="137"/>
      <c r="S29" s="137"/>
      <c r="T29" s="137"/>
      <c r="U29" s="137"/>
      <c r="V29" s="137"/>
      <c r="W29" s="137"/>
      <c r="X29" s="137"/>
      <c r="Y29" s="137"/>
      <c r="Z29" s="137"/>
      <c r="AA29" s="137"/>
      <c r="AB29" s="137"/>
      <c r="AC29" s="137"/>
      <c r="AD29" s="137"/>
      <c r="AE29" s="135"/>
      <c r="AF29" s="135"/>
      <c r="AG29" s="135"/>
      <c r="AH29" s="138"/>
    </row>
    <row r="30" spans="1:34" s="134" customFormat="1">
      <c r="A30" s="136"/>
      <c r="B30" s="136"/>
      <c r="C30" s="136"/>
      <c r="D30" s="136"/>
      <c r="E30" s="136"/>
      <c r="F30" s="136"/>
      <c r="G30" s="136"/>
      <c r="H30" s="136"/>
      <c r="I30" s="136"/>
      <c r="J30" s="137"/>
      <c r="K30" s="137"/>
      <c r="L30" s="137"/>
      <c r="M30" s="137"/>
      <c r="N30" s="137"/>
      <c r="O30" s="137"/>
      <c r="P30" s="137"/>
      <c r="Q30" s="137"/>
      <c r="R30" s="137"/>
      <c r="S30" s="137"/>
      <c r="T30" s="137"/>
      <c r="U30" s="137"/>
      <c r="V30" s="137"/>
      <c r="W30" s="137"/>
      <c r="X30" s="137"/>
      <c r="Y30" s="137"/>
      <c r="Z30" s="137"/>
      <c r="AA30" s="137"/>
      <c r="AB30" s="137"/>
      <c r="AC30" s="137"/>
      <c r="AD30" s="137"/>
      <c r="AE30" s="135"/>
      <c r="AF30" s="135"/>
      <c r="AG30" s="135"/>
      <c r="AH30" s="138"/>
    </row>
  </sheetData>
  <pageMargins left="0.70866141732283472" right="0.70866141732283472" top="0.74803149606299213" bottom="0.74803149606299213" header="0.31496062992125984" footer="0.31496062992125984"/>
  <pageSetup paperSize="9" scale="44" fitToWidth="0" fitToHeight="0" orientation="landscape"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10"/>
  <sheetViews>
    <sheetView view="pageBreakPreview" zoomScale="40" zoomScaleNormal="70" zoomScaleSheetLayoutView="40" workbookViewId="0">
      <pane xSplit="1" ySplit="1" topLeftCell="M2" activePane="bottomRight" state="frozen"/>
      <selection pane="topRight" activeCell="B1" sqref="B1"/>
      <selection pane="bottomLeft" activeCell="A2" sqref="A2"/>
      <selection pane="bottomRight" activeCell="A6" sqref="A6"/>
    </sheetView>
  </sheetViews>
  <sheetFormatPr defaultRowHeight="18"/>
  <cols>
    <col min="1" max="1" width="60.140625" style="31" customWidth="1"/>
    <col min="2" max="6" width="7.7109375" style="31" hidden="1" customWidth="1"/>
    <col min="7" max="9" width="7.42578125" style="31" hidden="1" customWidth="1"/>
    <col min="10" max="10" width="11.7109375" style="31" bestFit="1" customWidth="1"/>
    <col min="11" max="11" width="12" style="31" bestFit="1" customWidth="1"/>
    <col min="12" max="12" width="11.7109375" style="31" bestFit="1" customWidth="1"/>
    <col min="13" max="13" width="12" style="31" bestFit="1" customWidth="1"/>
    <col min="14" max="14" width="8.42578125" style="31" hidden="1" customWidth="1"/>
    <col min="15" max="15" width="11.42578125" style="31" bestFit="1" customWidth="1"/>
    <col min="16" max="17" width="11.5703125" style="31" bestFit="1" customWidth="1"/>
    <col min="18" max="18" width="11.7109375" style="31" bestFit="1" customWidth="1"/>
    <col min="19" max="19" width="8.28515625" style="31" hidden="1" customWidth="1"/>
    <col min="20" max="20" width="11.7109375" style="31" bestFit="1" customWidth="1"/>
    <col min="21" max="21" width="11.5703125" style="31" bestFit="1" customWidth="1"/>
    <col min="22" max="22" width="11.140625" style="31" bestFit="1" customWidth="1"/>
    <col min="23" max="23" width="11.5703125" style="31" bestFit="1" customWidth="1"/>
    <col min="24" max="24" width="9.28515625" style="31" hidden="1" customWidth="1"/>
    <col min="25" max="25" width="11.7109375" style="31" bestFit="1" customWidth="1"/>
    <col min="26" max="26" width="11.5703125" style="31" bestFit="1" customWidth="1"/>
    <col min="27" max="28" width="11.7109375" style="31" bestFit="1" customWidth="1"/>
    <col min="29" max="29" width="10.7109375" style="31" hidden="1" customWidth="1"/>
    <col min="30" max="31" width="11.7109375" style="31" bestFit="1" customWidth="1"/>
    <col min="32" max="33" width="12.85546875" style="31" bestFit="1" customWidth="1"/>
    <col min="34" max="34" width="0" style="31" hidden="1" customWidth="1"/>
    <col min="35" max="16384" width="9.140625" style="31"/>
  </cols>
  <sheetData>
    <row r="1" spans="1:38" s="128" customFormat="1" ht="15.75" customHeight="1">
      <c r="A1" s="127"/>
      <c r="B1" s="86" t="s">
        <v>36</v>
      </c>
      <c r="C1" s="85" t="s">
        <v>37</v>
      </c>
      <c r="D1" s="85" t="s">
        <v>38</v>
      </c>
      <c r="E1" s="85" t="s">
        <v>39</v>
      </c>
      <c r="F1" s="86" t="s">
        <v>16</v>
      </c>
      <c r="G1" s="85" t="s">
        <v>17</v>
      </c>
      <c r="H1" s="85" t="s">
        <v>18</v>
      </c>
      <c r="I1" s="85" t="s">
        <v>20</v>
      </c>
      <c r="J1" s="86" t="s">
        <v>19</v>
      </c>
      <c r="K1" s="85" t="s">
        <v>45</v>
      </c>
      <c r="L1" s="85" t="s">
        <v>21</v>
      </c>
      <c r="M1" s="85" t="s">
        <v>22</v>
      </c>
      <c r="N1" s="86">
        <v>2012</v>
      </c>
      <c r="O1" s="86" t="s">
        <v>23</v>
      </c>
      <c r="P1" s="85" t="s">
        <v>24</v>
      </c>
      <c r="Q1" s="85" t="s">
        <v>25</v>
      </c>
      <c r="R1" s="85" t="s">
        <v>26</v>
      </c>
      <c r="S1" s="86">
        <v>2013</v>
      </c>
      <c r="T1" s="86" t="s">
        <v>27</v>
      </c>
      <c r="U1" s="85" t="s">
        <v>28</v>
      </c>
      <c r="V1" s="85" t="s">
        <v>29</v>
      </c>
      <c r="W1" s="85" t="s">
        <v>30</v>
      </c>
      <c r="X1" s="86">
        <v>2014</v>
      </c>
      <c r="Y1" s="86" t="s">
        <v>31</v>
      </c>
      <c r="Z1" s="85" t="s">
        <v>32</v>
      </c>
      <c r="AA1" s="85" t="s">
        <v>33</v>
      </c>
      <c r="AB1" s="85" t="s">
        <v>34</v>
      </c>
      <c r="AC1" s="86">
        <v>2015</v>
      </c>
      <c r="AD1" s="86" t="s">
        <v>35</v>
      </c>
      <c r="AE1" s="86" t="s">
        <v>57</v>
      </c>
      <c r="AF1" s="86" t="s">
        <v>42</v>
      </c>
      <c r="AG1" s="86" t="s">
        <v>56</v>
      </c>
      <c r="AH1" s="86">
        <v>2016</v>
      </c>
      <c r="AI1" s="85" t="s">
        <v>144</v>
      </c>
      <c r="AJ1" s="85" t="s">
        <v>145</v>
      </c>
      <c r="AK1" s="85" t="s">
        <v>146</v>
      </c>
      <c r="AL1" s="85" t="s">
        <v>147</v>
      </c>
    </row>
    <row r="2" spans="1:38">
      <c r="A2" s="129" t="s">
        <v>43</v>
      </c>
      <c r="B2" s="140">
        <v>232453</v>
      </c>
      <c r="C2" s="140">
        <v>232201</v>
      </c>
      <c r="D2" s="140">
        <v>234929</v>
      </c>
      <c r="E2" s="140">
        <v>237951</v>
      </c>
      <c r="F2" s="140">
        <v>238589</v>
      </c>
      <c r="G2" s="140">
        <v>242367</v>
      </c>
      <c r="H2" s="140">
        <v>250265</v>
      </c>
      <c r="I2" s="140">
        <v>252304</v>
      </c>
      <c r="J2" s="97">
        <v>252920</v>
      </c>
      <c r="K2" s="97">
        <v>252500</v>
      </c>
      <c r="L2" s="97">
        <v>251057</v>
      </c>
      <c r="M2" s="97">
        <v>250837</v>
      </c>
      <c r="N2" s="130">
        <f>AVERAGE(J2:M2)</f>
        <v>251828.5</v>
      </c>
      <c r="O2" s="97">
        <v>251264</v>
      </c>
      <c r="P2" s="97">
        <v>255635</v>
      </c>
      <c r="Q2" s="97">
        <v>249529</v>
      </c>
      <c r="R2" s="97">
        <v>250061</v>
      </c>
      <c r="S2" s="130">
        <f>AVERAGE(O2:R2)</f>
        <v>251622.25</v>
      </c>
      <c r="T2" s="97">
        <v>250713</v>
      </c>
      <c r="U2" s="97">
        <v>248846</v>
      </c>
      <c r="V2" s="97">
        <v>242911</v>
      </c>
      <c r="W2" s="97">
        <v>240814</v>
      </c>
      <c r="X2" s="130">
        <f>AVERAGE(T2:W2)</f>
        <v>245821</v>
      </c>
      <c r="Y2" s="97">
        <v>246064</v>
      </c>
      <c r="Z2" s="97">
        <v>252889</v>
      </c>
      <c r="AA2" s="97">
        <v>257484</v>
      </c>
      <c r="AB2" s="97">
        <v>262905</v>
      </c>
      <c r="AC2" s="130">
        <f>AVERAGE(Y2:AB2)</f>
        <v>254835.5</v>
      </c>
      <c r="AD2" s="97">
        <v>269567</v>
      </c>
      <c r="AE2" s="97">
        <v>259650</v>
      </c>
      <c r="AF2" s="131">
        <v>254753</v>
      </c>
      <c r="AG2" s="88">
        <v>253888</v>
      </c>
      <c r="AH2" s="130">
        <f>AVERAGE(AD2:AG2)</f>
        <v>259464.5</v>
      </c>
    </row>
    <row r="3" spans="1:38">
      <c r="A3" s="129" t="s">
        <v>44</v>
      </c>
      <c r="B3" s="133"/>
      <c r="C3" s="141">
        <v>-0.10840901171420114</v>
      </c>
      <c r="D3" s="141">
        <v>1.1748442082506045</v>
      </c>
      <c r="E3" s="141">
        <v>1.2863460875413466</v>
      </c>
      <c r="F3" s="141">
        <v>0.26812242856722435</v>
      </c>
      <c r="G3" s="141">
        <v>1.5834761870832352</v>
      </c>
      <c r="H3" s="141">
        <v>3.25869445922919</v>
      </c>
      <c r="I3" s="141">
        <v>0.81473637943778954</v>
      </c>
      <c r="J3" s="109">
        <v>0.24414991438899847</v>
      </c>
      <c r="K3" s="109">
        <v>-0.16606041436027397</v>
      </c>
      <c r="L3" s="109">
        <v>-0.57148514851485288</v>
      </c>
      <c r="M3" s="109">
        <v>-8.7629502463585141E-2</v>
      </c>
      <c r="N3" s="132">
        <f>AVERAGE(J3:M3)</f>
        <v>-0.14525628773742838</v>
      </c>
      <c r="O3" s="109">
        <v>0.17023006972655708</v>
      </c>
      <c r="P3" s="109">
        <v>1.7396045593479386</v>
      </c>
      <c r="Q3" s="109">
        <v>-2.3885618166526399</v>
      </c>
      <c r="R3" s="109">
        <v>0.21320167194996031</v>
      </c>
      <c r="S3" s="132">
        <f>AVERAGE(O3:R3)</f>
        <v>-6.6381378907045985E-2</v>
      </c>
      <c r="T3" s="109">
        <v>0.26073638032319479</v>
      </c>
      <c r="U3" s="109">
        <v>-0.74467618352458942</v>
      </c>
      <c r="V3" s="109">
        <v>-2.385009202478642</v>
      </c>
      <c r="W3" s="109">
        <v>-0.86327914338995981</v>
      </c>
      <c r="X3" s="132">
        <f>AVERAGE(T3:W3)</f>
        <v>-0.93305703726749911</v>
      </c>
      <c r="Y3" s="109">
        <v>2.1801058078018798</v>
      </c>
      <c r="Z3" s="109">
        <v>2.7736686390532554</v>
      </c>
      <c r="AA3" s="109">
        <v>1.8170027166068934</v>
      </c>
      <c r="AB3" s="109">
        <v>2.1053735377732323</v>
      </c>
      <c r="AC3" s="132">
        <f>AVERAGE(Y3:AB3)</f>
        <v>2.2190376753088152</v>
      </c>
      <c r="AD3" s="103">
        <v>2.5339951693577518</v>
      </c>
      <c r="AE3" s="103">
        <f>(AE2/AD2)*100-100</f>
        <v>-3.6788627688107169</v>
      </c>
      <c r="AF3" s="103">
        <v>-1.9</v>
      </c>
      <c r="AG3" s="103">
        <f>1-(AG2/AF2)</f>
        <v>3.3954457847404917E-3</v>
      </c>
      <c r="AH3" s="132">
        <f>AVERAGE(AD3:AG3)</f>
        <v>-0.76036803841705614</v>
      </c>
    </row>
    <row r="4" spans="1:38" s="144" customFormat="1">
      <c r="A4" s="142"/>
      <c r="B4" s="143"/>
      <c r="C4" s="143"/>
      <c r="D4" s="143"/>
      <c r="E4" s="143"/>
      <c r="J4" s="139"/>
      <c r="K4" s="139"/>
      <c r="L4" s="139"/>
      <c r="M4" s="139"/>
      <c r="N4" s="139"/>
      <c r="O4" s="139"/>
      <c r="P4" s="139"/>
      <c r="Q4" s="139"/>
      <c r="R4" s="139"/>
      <c r="S4" s="139"/>
      <c r="T4" s="139"/>
      <c r="U4" s="139"/>
      <c r="V4" s="139"/>
      <c r="W4" s="139"/>
      <c r="X4" s="139"/>
      <c r="Y4" s="139"/>
      <c r="Z4" s="139"/>
      <c r="AA4" s="139"/>
      <c r="AB4" s="139"/>
      <c r="AC4" s="139"/>
      <c r="AD4" s="139"/>
      <c r="AE4" s="139"/>
      <c r="AF4" s="139"/>
      <c r="AG4" s="139"/>
      <c r="AH4" s="139"/>
    </row>
    <row r="5" spans="1:38">
      <c r="A5" s="145"/>
      <c r="B5" s="133"/>
      <c r="C5" s="133"/>
    </row>
    <row r="6" spans="1:38">
      <c r="A6" s="145"/>
      <c r="B6" s="133"/>
      <c r="C6" s="133"/>
    </row>
    <row r="7" spans="1:38">
      <c r="A7" s="145"/>
      <c r="B7" s="133"/>
      <c r="C7" s="133"/>
    </row>
    <row r="8" spans="1:38">
      <c r="A8" s="145"/>
      <c r="B8" s="133"/>
      <c r="C8" s="133"/>
    </row>
    <row r="9" spans="1:38">
      <c r="A9" s="145"/>
      <c r="B9" s="133"/>
      <c r="C9" s="133"/>
    </row>
    <row r="10" spans="1:38">
      <c r="A10" s="145"/>
      <c r="B10" s="133"/>
      <c r="C10" s="133"/>
    </row>
  </sheetData>
  <pageMargins left="0.70866141732283472" right="0.70866141732283472" top="0.74803149606299213" bottom="0.74803149606299213" header="0.31496062992125984" footer="0.31496062992125984"/>
  <pageSetup paperSize="9" scale="36" fitToWidth="0" fitToHeight="0" orientation="landscape"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4"/>
  <sheetViews>
    <sheetView view="pageBreakPreview" topLeftCell="A16" zoomScale="40" zoomScaleNormal="40" zoomScaleSheetLayoutView="40" workbookViewId="0">
      <selection activeCell="A28" sqref="A28"/>
    </sheetView>
  </sheetViews>
  <sheetFormatPr defaultRowHeight="15"/>
  <cols>
    <col min="1" max="1" width="9.28515625" style="146" bestFit="1" customWidth="1"/>
    <col min="2" max="2" width="19.42578125" style="146" customWidth="1"/>
    <col min="3" max="3" width="13.140625" style="146" customWidth="1"/>
    <col min="4" max="4" width="9.140625" style="146"/>
    <col min="5" max="5" width="9.28515625" style="146" bestFit="1" customWidth="1"/>
    <col min="6" max="6" width="12.140625" style="146" bestFit="1" customWidth="1"/>
    <col min="7" max="8" width="11.85546875" style="146" bestFit="1" customWidth="1"/>
    <col min="9" max="9" width="12.140625" style="146" bestFit="1" customWidth="1"/>
    <col min="10" max="10" width="10.5703125" style="146" customWidth="1"/>
    <col min="11" max="11" width="9.28515625" style="146" bestFit="1" customWidth="1"/>
    <col min="12" max="12" width="11.140625" style="146" customWidth="1"/>
    <col min="13" max="13" width="14.7109375" style="146" customWidth="1"/>
    <col min="14" max="14" width="15" style="146" customWidth="1"/>
    <col min="15" max="15" width="11.28515625" style="146" customWidth="1"/>
    <col min="16" max="16" width="9.28515625" style="146" bestFit="1" customWidth="1"/>
    <col min="17" max="17" width="12.28515625" style="146" customWidth="1"/>
    <col min="18" max="18" width="11.85546875" style="146" customWidth="1"/>
    <col min="19" max="19" width="22.42578125" style="146" customWidth="1"/>
    <col min="20" max="20" width="18" style="146" customWidth="1"/>
    <col min="21" max="16384" width="9.140625" style="146"/>
  </cols>
  <sheetData>
    <row r="1" spans="1:20" ht="51">
      <c r="A1" s="147" t="s">
        <v>148</v>
      </c>
      <c r="B1" s="148" t="s">
        <v>149</v>
      </c>
      <c r="C1" s="149" t="s">
        <v>150</v>
      </c>
      <c r="D1" s="149" t="s">
        <v>151</v>
      </c>
      <c r="E1" s="149" t="s">
        <v>152</v>
      </c>
      <c r="F1" s="150" t="s">
        <v>153</v>
      </c>
      <c r="G1" s="150" t="s">
        <v>154</v>
      </c>
      <c r="H1" s="150" t="s">
        <v>155</v>
      </c>
      <c r="I1" s="150" t="s">
        <v>156</v>
      </c>
      <c r="J1" s="151" t="s">
        <v>157</v>
      </c>
      <c r="K1" s="151" t="s">
        <v>158</v>
      </c>
      <c r="L1" s="151" t="s">
        <v>159</v>
      </c>
      <c r="M1" s="151" t="s">
        <v>160</v>
      </c>
      <c r="N1" s="151" t="s">
        <v>161</v>
      </c>
      <c r="O1" s="151" t="s">
        <v>162</v>
      </c>
      <c r="P1" s="151" t="s">
        <v>163</v>
      </c>
      <c r="Q1" s="151" t="s">
        <v>164</v>
      </c>
      <c r="R1" s="151" t="s">
        <v>165</v>
      </c>
      <c r="S1" s="152" t="s">
        <v>166</v>
      </c>
      <c r="T1" s="153" t="s">
        <v>167</v>
      </c>
    </row>
    <row r="2" spans="1:20" ht="76.5">
      <c r="A2" s="154">
        <v>1</v>
      </c>
      <c r="B2" s="154" t="s">
        <v>168</v>
      </c>
      <c r="C2" s="155" t="s">
        <v>169</v>
      </c>
      <c r="D2" s="155" t="s">
        <v>170</v>
      </c>
      <c r="E2" s="156" t="s">
        <v>171</v>
      </c>
      <c r="F2" s="157">
        <v>5000000</v>
      </c>
      <c r="G2" s="158">
        <v>0</v>
      </c>
      <c r="H2" s="158">
        <v>10</v>
      </c>
      <c r="I2" s="158">
        <v>2500000</v>
      </c>
      <c r="J2" s="159">
        <v>12</v>
      </c>
      <c r="K2" s="160">
        <v>850</v>
      </c>
      <c r="L2" s="160" t="e">
        <f>[1]Sheet1!$K2*([1]Sheet1!$G2/[1]Sheet1!$F2)</f>
        <v>#VALUE!</v>
      </c>
      <c r="M2" s="160" t="e">
        <f>L2*J2/12</f>
        <v>#VALUE!</v>
      </c>
      <c r="N2" s="161" t="e">
        <f>100*M2/$I$1</f>
        <v>#VALUE!</v>
      </c>
      <c r="O2" s="161" t="e">
        <f t="shared" ref="O2:O18" si="0">100*M2/$I$3</f>
        <v>#VALUE!</v>
      </c>
      <c r="P2" s="161" t="s">
        <v>172</v>
      </c>
      <c r="Q2" s="161"/>
      <c r="R2" s="161"/>
      <c r="S2" s="162"/>
      <c r="T2" s="154" t="s">
        <v>173</v>
      </c>
    </row>
    <row r="3" spans="1:20" ht="89.25">
      <c r="A3" s="154">
        <v>2</v>
      </c>
      <c r="B3" s="154" t="s">
        <v>174</v>
      </c>
      <c r="C3" s="155" t="s">
        <v>175</v>
      </c>
      <c r="D3" s="163" t="s">
        <v>176</v>
      </c>
      <c r="E3" s="156" t="s">
        <v>177</v>
      </c>
      <c r="F3" s="157">
        <v>0</v>
      </c>
      <c r="G3" s="158">
        <v>0</v>
      </c>
      <c r="H3" s="158">
        <v>0</v>
      </c>
      <c r="I3" s="158">
        <v>0</v>
      </c>
      <c r="J3" s="159">
        <v>12</v>
      </c>
      <c r="K3" s="160">
        <v>200</v>
      </c>
      <c r="L3" s="160" t="e">
        <f>[1]Sheet1!$K3*([1]Sheet1!$G3/[1]Sheet1!$F3)</f>
        <v>#VALUE!</v>
      </c>
      <c r="M3" s="160" t="e">
        <f t="shared" ref="M3:M10" si="1">L3*J3/12</f>
        <v>#VALUE!</v>
      </c>
      <c r="N3" s="161" t="e">
        <f>100*M3/$I$1</f>
        <v>#VALUE!</v>
      </c>
      <c r="O3" s="161" t="e">
        <f t="shared" si="0"/>
        <v>#VALUE!</v>
      </c>
      <c r="P3" s="161" t="s">
        <v>172</v>
      </c>
      <c r="Q3" s="161"/>
      <c r="R3" s="161"/>
      <c r="S3" s="162"/>
      <c r="T3" s="154" t="s">
        <v>178</v>
      </c>
    </row>
    <row r="4" spans="1:20" ht="114.75">
      <c r="A4" s="154">
        <v>3</v>
      </c>
      <c r="B4" s="154" t="s">
        <v>179</v>
      </c>
      <c r="C4" s="155" t="s">
        <v>180</v>
      </c>
      <c r="D4" s="163" t="s">
        <v>181</v>
      </c>
      <c r="E4" s="159" t="s">
        <v>182</v>
      </c>
      <c r="F4" s="158">
        <v>1100000</v>
      </c>
      <c r="G4" s="158">
        <v>245000</v>
      </c>
      <c r="H4" s="158">
        <v>855000</v>
      </c>
      <c r="I4" s="164" t="s">
        <v>183</v>
      </c>
      <c r="J4" s="159">
        <v>6</v>
      </c>
      <c r="K4" s="160">
        <v>275</v>
      </c>
      <c r="L4" s="160" t="e">
        <f>[1]Sheet1!$K4*([1]Sheet1!$G4/[1]Sheet1!$F4)</f>
        <v>#DIV/0!</v>
      </c>
      <c r="M4" s="160" t="e">
        <f t="shared" si="1"/>
        <v>#DIV/0!</v>
      </c>
      <c r="N4" s="161" t="e">
        <f>100*M4/$I$1</f>
        <v>#DIV/0!</v>
      </c>
      <c r="O4" s="161" t="e">
        <f t="shared" si="0"/>
        <v>#DIV/0!</v>
      </c>
      <c r="P4" s="161"/>
      <c r="Q4" s="161"/>
      <c r="R4" s="161"/>
      <c r="S4" s="154" t="s">
        <v>184</v>
      </c>
      <c r="T4" s="154" t="s">
        <v>185</v>
      </c>
    </row>
    <row r="5" spans="1:20" ht="229.5">
      <c r="A5" s="154">
        <v>4</v>
      </c>
      <c r="B5" s="154" t="s">
        <v>179</v>
      </c>
      <c r="C5" s="155" t="s">
        <v>186</v>
      </c>
      <c r="D5" s="163" t="s">
        <v>187</v>
      </c>
      <c r="E5" s="156" t="s">
        <v>140</v>
      </c>
      <c r="F5" s="157">
        <v>2000000</v>
      </c>
      <c r="G5" s="158">
        <v>1000000</v>
      </c>
      <c r="H5" s="158">
        <v>1000000</v>
      </c>
      <c r="I5" s="158">
        <v>0</v>
      </c>
      <c r="J5" s="159" t="s">
        <v>188</v>
      </c>
      <c r="K5" s="159">
        <v>525</v>
      </c>
      <c r="L5" s="160"/>
      <c r="M5" s="160"/>
      <c r="N5" s="161"/>
      <c r="O5" s="161" t="e">
        <f t="shared" si="0"/>
        <v>#DIV/0!</v>
      </c>
      <c r="P5" s="161"/>
      <c r="Q5" s="161"/>
      <c r="R5" s="161"/>
      <c r="S5" s="155" t="s">
        <v>189</v>
      </c>
      <c r="T5" s="154" t="s">
        <v>190</v>
      </c>
    </row>
    <row r="6" spans="1:20" ht="63.75">
      <c r="A6" s="154">
        <v>5</v>
      </c>
      <c r="B6" s="154" t="s">
        <v>179</v>
      </c>
      <c r="C6" s="155" t="s">
        <v>191</v>
      </c>
      <c r="D6" s="163" t="s">
        <v>192</v>
      </c>
      <c r="E6" s="159" t="s">
        <v>140</v>
      </c>
      <c r="F6" s="158">
        <v>7990000</v>
      </c>
      <c r="G6" s="158">
        <v>3990000</v>
      </c>
      <c r="H6" s="164">
        <v>4000000</v>
      </c>
      <c r="I6" s="164" t="s">
        <v>183</v>
      </c>
      <c r="J6" s="159">
        <v>8</v>
      </c>
      <c r="K6" s="159">
        <v>1380</v>
      </c>
      <c r="L6" s="160">
        <f>[1]Sheet1!$K6*([1]Sheet1!$G6/[1]Sheet1!$F6)</f>
        <v>0</v>
      </c>
      <c r="M6" s="160">
        <f t="shared" si="1"/>
        <v>0</v>
      </c>
      <c r="N6" s="161" t="e">
        <f>100*M6/$I$1</f>
        <v>#VALUE!</v>
      </c>
      <c r="O6" s="161" t="e">
        <f t="shared" si="0"/>
        <v>#DIV/0!</v>
      </c>
      <c r="P6" s="161"/>
      <c r="Q6" s="161"/>
      <c r="R6" s="161"/>
      <c r="S6" s="154" t="s">
        <v>193</v>
      </c>
      <c r="T6" s="154" t="s">
        <v>190</v>
      </c>
    </row>
    <row r="7" spans="1:20" ht="102">
      <c r="A7" s="154">
        <v>6</v>
      </c>
      <c r="B7" s="154" t="s">
        <v>179</v>
      </c>
      <c r="C7" s="155" t="s">
        <v>194</v>
      </c>
      <c r="D7" s="163" t="s">
        <v>195</v>
      </c>
      <c r="E7" s="159" t="s">
        <v>140</v>
      </c>
      <c r="F7" s="165">
        <v>2000000</v>
      </c>
      <c r="G7" s="165">
        <v>500000</v>
      </c>
      <c r="H7" s="166">
        <v>1300000</v>
      </c>
      <c r="I7" s="164" t="s">
        <v>183</v>
      </c>
      <c r="J7" s="159">
        <v>6</v>
      </c>
      <c r="K7" s="159">
        <v>720</v>
      </c>
      <c r="L7" s="160" t="e">
        <f>[1]Sheet1!$K7*([1]Sheet1!$G7/[1]Sheet1!$F7)</f>
        <v>#DIV/0!</v>
      </c>
      <c r="M7" s="160" t="e">
        <f t="shared" si="1"/>
        <v>#DIV/0!</v>
      </c>
      <c r="N7" s="161" t="e">
        <f>100*M7/$I$1</f>
        <v>#DIV/0!</v>
      </c>
      <c r="O7" s="161" t="e">
        <f t="shared" si="0"/>
        <v>#DIV/0!</v>
      </c>
      <c r="P7" s="161"/>
      <c r="Q7" s="161"/>
      <c r="R7" s="161"/>
      <c r="S7" s="155" t="s">
        <v>196</v>
      </c>
      <c r="T7" s="154" t="s">
        <v>190</v>
      </c>
    </row>
    <row r="8" spans="1:20" ht="114.75">
      <c r="A8" s="154">
        <v>7</v>
      </c>
      <c r="B8" s="154" t="s">
        <v>179</v>
      </c>
      <c r="C8" s="155" t="s">
        <v>197</v>
      </c>
      <c r="D8" s="155" t="s">
        <v>198</v>
      </c>
      <c r="E8" s="159" t="s">
        <v>140</v>
      </c>
      <c r="F8" s="157">
        <v>1200000</v>
      </c>
      <c r="G8" s="158">
        <v>600000</v>
      </c>
      <c r="H8" s="164">
        <v>600000</v>
      </c>
      <c r="I8" s="164"/>
      <c r="J8" s="159"/>
      <c r="K8" s="159">
        <v>720</v>
      </c>
      <c r="L8" s="160"/>
      <c r="M8" s="160"/>
      <c r="N8" s="161"/>
      <c r="O8" s="161" t="e">
        <f t="shared" si="0"/>
        <v>#DIV/0!</v>
      </c>
      <c r="P8" s="161"/>
      <c r="Q8" s="161"/>
      <c r="R8" s="161"/>
      <c r="S8" s="154" t="s">
        <v>257</v>
      </c>
      <c r="T8" s="154" t="s">
        <v>199</v>
      </c>
    </row>
    <row r="9" spans="1:20" ht="102">
      <c r="A9" s="154">
        <v>8</v>
      </c>
      <c r="B9" s="154" t="s">
        <v>179</v>
      </c>
      <c r="C9" s="155" t="s">
        <v>200</v>
      </c>
      <c r="D9" s="163" t="s">
        <v>192</v>
      </c>
      <c r="E9" s="159" t="s">
        <v>142</v>
      </c>
      <c r="F9" s="158">
        <v>8500000</v>
      </c>
      <c r="G9" s="158">
        <v>2444570</v>
      </c>
      <c r="H9" s="158">
        <v>3237070</v>
      </c>
      <c r="I9" s="158">
        <v>0</v>
      </c>
      <c r="J9" s="159">
        <v>6</v>
      </c>
      <c r="K9" s="159">
        <v>2500</v>
      </c>
      <c r="L9" s="160">
        <f>[1]Sheet1!$K9*([1]Sheet1!$G9/[1]Sheet1!$F9)</f>
        <v>262.5</v>
      </c>
      <c r="M9" s="160">
        <f t="shared" si="1"/>
        <v>131.25</v>
      </c>
      <c r="N9" s="161" t="e">
        <f>100*M9/$I$1</f>
        <v>#VALUE!</v>
      </c>
      <c r="O9" s="161" t="e">
        <f t="shared" si="0"/>
        <v>#DIV/0!</v>
      </c>
      <c r="P9" s="167" t="s">
        <v>201</v>
      </c>
      <c r="Q9" s="167" t="s">
        <v>202</v>
      </c>
      <c r="R9" s="167" t="s">
        <v>203</v>
      </c>
      <c r="S9" s="162"/>
      <c r="T9" s="154" t="s">
        <v>204</v>
      </c>
    </row>
    <row r="10" spans="1:20" ht="114.75">
      <c r="A10" s="154">
        <v>9</v>
      </c>
      <c r="B10" s="154" t="s">
        <v>179</v>
      </c>
      <c r="C10" s="155" t="s">
        <v>205</v>
      </c>
      <c r="D10" s="163" t="s">
        <v>192</v>
      </c>
      <c r="E10" s="159" t="s">
        <v>142</v>
      </c>
      <c r="F10" s="158">
        <v>16500000</v>
      </c>
      <c r="G10" s="158">
        <v>5551150</v>
      </c>
      <c r="H10" s="158">
        <v>6370990</v>
      </c>
      <c r="I10" s="158">
        <v>0</v>
      </c>
      <c r="J10" s="159">
        <v>6</v>
      </c>
      <c r="K10" s="159">
        <v>4500</v>
      </c>
      <c r="L10" s="160">
        <f>[1]Sheet1!$K10*([1]Sheet1!$G10/[1]Sheet1!$F10)</f>
        <v>689.13642052565706</v>
      </c>
      <c r="M10" s="160">
        <f t="shared" si="1"/>
        <v>344.56821026282859</v>
      </c>
      <c r="N10" s="161" t="e">
        <f>100*M10/$I$1</f>
        <v>#VALUE!</v>
      </c>
      <c r="O10" s="161" t="e">
        <f t="shared" si="0"/>
        <v>#DIV/0!</v>
      </c>
      <c r="P10" s="167" t="s">
        <v>206</v>
      </c>
      <c r="Q10" s="167" t="s">
        <v>255</v>
      </c>
      <c r="R10" s="167" t="s">
        <v>256</v>
      </c>
      <c r="S10" s="154" t="s">
        <v>207</v>
      </c>
      <c r="T10" s="154" t="s">
        <v>208</v>
      </c>
    </row>
    <row r="11" spans="1:20" ht="89.25">
      <c r="A11" s="154">
        <v>10</v>
      </c>
      <c r="B11" s="154" t="s">
        <v>258</v>
      </c>
      <c r="C11" s="155" t="s">
        <v>209</v>
      </c>
      <c r="D11" s="163" t="s">
        <v>176</v>
      </c>
      <c r="E11" s="159" t="s">
        <v>210</v>
      </c>
      <c r="F11" s="158">
        <v>600000</v>
      </c>
      <c r="G11" s="158">
        <v>0</v>
      </c>
      <c r="H11" s="158">
        <v>600000</v>
      </c>
      <c r="I11" s="158">
        <v>0</v>
      </c>
      <c r="J11" s="159">
        <v>12</v>
      </c>
      <c r="K11" s="159">
        <v>114</v>
      </c>
      <c r="L11" s="160">
        <v>100</v>
      </c>
      <c r="M11" s="160">
        <f>L11*J11/12</f>
        <v>100</v>
      </c>
      <c r="N11" s="161" t="e">
        <f>100*M11/$I$1</f>
        <v>#VALUE!</v>
      </c>
      <c r="O11" s="161" t="e">
        <f>100*M11/$I$3</f>
        <v>#DIV/0!</v>
      </c>
      <c r="P11" s="161" t="s">
        <v>211</v>
      </c>
      <c r="Q11" s="160">
        <v>114</v>
      </c>
      <c r="R11" s="168">
        <v>102</v>
      </c>
      <c r="S11" s="162" t="s">
        <v>212</v>
      </c>
      <c r="T11" s="154" t="s">
        <v>213</v>
      </c>
    </row>
    <row r="12" spans="1:20" ht="89.25">
      <c r="A12" s="154">
        <v>11</v>
      </c>
      <c r="B12" s="154" t="s">
        <v>168</v>
      </c>
      <c r="C12" s="155" t="s">
        <v>214</v>
      </c>
      <c r="D12" s="155" t="s">
        <v>215</v>
      </c>
      <c r="E12" s="159" t="s">
        <v>177</v>
      </c>
      <c r="F12" s="158">
        <v>7300000</v>
      </c>
      <c r="G12" s="158">
        <v>0</v>
      </c>
      <c r="H12" s="158">
        <v>4000000</v>
      </c>
      <c r="I12" s="158">
        <v>2000000</v>
      </c>
      <c r="J12" s="159">
        <v>12</v>
      </c>
      <c r="K12" s="159">
        <v>1200</v>
      </c>
      <c r="L12" s="160">
        <v>1200</v>
      </c>
      <c r="M12" s="160">
        <f>L12*J12/12</f>
        <v>1200</v>
      </c>
      <c r="N12" s="161" t="e">
        <f>100*M12/$I$1</f>
        <v>#VALUE!</v>
      </c>
      <c r="O12" s="161" t="e">
        <f t="shared" si="0"/>
        <v>#DIV/0!</v>
      </c>
      <c r="P12" s="167" t="s">
        <v>216</v>
      </c>
      <c r="Q12" s="167" t="s">
        <v>217</v>
      </c>
      <c r="R12" s="167" t="s">
        <v>218</v>
      </c>
      <c r="S12" s="155" t="s">
        <v>219</v>
      </c>
      <c r="T12" s="154" t="s">
        <v>213</v>
      </c>
    </row>
    <row r="13" spans="1:20" ht="76.5">
      <c r="A13" s="154">
        <v>12</v>
      </c>
      <c r="B13" s="154" t="s">
        <v>168</v>
      </c>
      <c r="C13" s="155" t="s">
        <v>220</v>
      </c>
      <c r="D13" s="155" t="s">
        <v>221</v>
      </c>
      <c r="E13" s="159" t="s">
        <v>141</v>
      </c>
      <c r="F13" s="158">
        <v>4000000</v>
      </c>
      <c r="G13" s="158">
        <v>0</v>
      </c>
      <c r="H13" s="158">
        <v>2500000</v>
      </c>
      <c r="I13" s="158">
        <v>1500000</v>
      </c>
      <c r="J13" s="159">
        <v>12</v>
      </c>
      <c r="K13" s="159">
        <v>700</v>
      </c>
      <c r="L13" s="160"/>
      <c r="M13" s="160"/>
      <c r="N13" s="161"/>
      <c r="O13" s="161" t="e">
        <f t="shared" si="0"/>
        <v>#DIV/0!</v>
      </c>
      <c r="P13" s="161" t="s">
        <v>222</v>
      </c>
      <c r="Q13" s="169">
        <v>445</v>
      </c>
      <c r="R13" s="161"/>
      <c r="S13" s="154"/>
      <c r="T13" s="154" t="s">
        <v>213</v>
      </c>
    </row>
    <row r="14" spans="1:20" ht="76.5">
      <c r="A14" s="154">
        <v>13</v>
      </c>
      <c r="B14" s="154" t="s">
        <v>168</v>
      </c>
      <c r="C14" s="155" t="s">
        <v>223</v>
      </c>
      <c r="D14" s="155" t="s">
        <v>187</v>
      </c>
      <c r="E14" s="159" t="s">
        <v>224</v>
      </c>
      <c r="F14" s="158">
        <v>2400000</v>
      </c>
      <c r="G14" s="158">
        <v>0</v>
      </c>
      <c r="H14" s="158">
        <v>0</v>
      </c>
      <c r="I14" s="158">
        <v>1000000</v>
      </c>
      <c r="J14" s="159">
        <v>24</v>
      </c>
      <c r="K14" s="159">
        <v>100</v>
      </c>
      <c r="L14" s="160"/>
      <c r="M14" s="160"/>
      <c r="N14" s="161"/>
      <c r="O14" s="161" t="e">
        <f t="shared" si="0"/>
        <v>#DIV/0!</v>
      </c>
      <c r="P14" s="161" t="s">
        <v>225</v>
      </c>
      <c r="Q14" s="161"/>
      <c r="R14" s="161"/>
      <c r="S14" s="154"/>
      <c r="T14" s="154" t="s">
        <v>213</v>
      </c>
    </row>
    <row r="15" spans="1:20" ht="63.75">
      <c r="A15" s="154">
        <v>14</v>
      </c>
      <c r="B15" s="154" t="s">
        <v>168</v>
      </c>
      <c r="C15" s="155" t="s">
        <v>226</v>
      </c>
      <c r="D15" s="155" t="s">
        <v>227</v>
      </c>
      <c r="E15" s="159" t="s">
        <v>224</v>
      </c>
      <c r="F15" s="158">
        <v>2000000</v>
      </c>
      <c r="G15" s="158">
        <v>0</v>
      </c>
      <c r="H15" s="158">
        <v>0</v>
      </c>
      <c r="I15" s="158">
        <v>1000000</v>
      </c>
      <c r="J15" s="159">
        <v>24</v>
      </c>
      <c r="K15" s="159">
        <v>100</v>
      </c>
      <c r="L15" s="160"/>
      <c r="M15" s="160"/>
      <c r="N15" s="161"/>
      <c r="O15" s="161" t="e">
        <f t="shared" si="0"/>
        <v>#DIV/0!</v>
      </c>
      <c r="P15" s="161" t="s">
        <v>228</v>
      </c>
      <c r="Q15" s="161">
        <v>40</v>
      </c>
      <c r="R15" s="161"/>
      <c r="S15" s="154"/>
      <c r="T15" s="154" t="s">
        <v>213</v>
      </c>
    </row>
    <row r="16" spans="1:20" ht="76.5">
      <c r="A16" s="154">
        <v>15</v>
      </c>
      <c r="B16" s="154" t="s">
        <v>168</v>
      </c>
      <c r="C16" s="155" t="s">
        <v>229</v>
      </c>
      <c r="D16" s="155" t="s">
        <v>230</v>
      </c>
      <c r="E16" s="159" t="s">
        <v>141</v>
      </c>
      <c r="F16" s="158">
        <v>500000</v>
      </c>
      <c r="G16" s="158">
        <v>0</v>
      </c>
      <c r="H16" s="158">
        <v>0</v>
      </c>
      <c r="I16" s="158">
        <v>500000</v>
      </c>
      <c r="J16" s="159"/>
      <c r="K16" s="159">
        <v>1000</v>
      </c>
      <c r="L16" s="160"/>
      <c r="M16" s="160"/>
      <c r="N16" s="161"/>
      <c r="O16" s="161" t="e">
        <f t="shared" si="0"/>
        <v>#DIV/0!</v>
      </c>
      <c r="P16" s="161" t="s">
        <v>231</v>
      </c>
      <c r="Q16" s="161"/>
      <c r="R16" s="161"/>
      <c r="S16" s="154"/>
      <c r="T16" s="154" t="s">
        <v>213</v>
      </c>
    </row>
    <row r="17" spans="1:20" ht="25.5">
      <c r="A17" s="154">
        <v>16</v>
      </c>
      <c r="B17" s="154" t="s">
        <v>168</v>
      </c>
      <c r="C17" s="155" t="s">
        <v>232</v>
      </c>
      <c r="D17" s="155" t="s">
        <v>187</v>
      </c>
      <c r="E17" s="159" t="s">
        <v>142</v>
      </c>
      <c r="F17" s="158">
        <v>5500000</v>
      </c>
      <c r="G17" s="158"/>
      <c r="H17" s="158">
        <v>0</v>
      </c>
      <c r="I17" s="158">
        <v>0</v>
      </c>
      <c r="J17" s="159">
        <v>0</v>
      </c>
      <c r="K17" s="159">
        <v>0</v>
      </c>
      <c r="L17" s="160"/>
      <c r="M17" s="160"/>
      <c r="N17" s="161"/>
      <c r="O17" s="161" t="e">
        <f t="shared" si="0"/>
        <v>#DIV/0!</v>
      </c>
      <c r="P17" s="161" t="s">
        <v>172</v>
      </c>
      <c r="Q17" s="161"/>
      <c r="R17" s="161"/>
      <c r="S17" s="154"/>
      <c r="T17" s="154" t="s">
        <v>213</v>
      </c>
    </row>
    <row r="18" spans="1:20" ht="51">
      <c r="A18" s="154">
        <v>17</v>
      </c>
      <c r="B18" s="154" t="s">
        <v>168</v>
      </c>
      <c r="C18" s="155" t="s">
        <v>233</v>
      </c>
      <c r="D18" s="163" t="s">
        <v>234</v>
      </c>
      <c r="E18" s="159" t="s">
        <v>224</v>
      </c>
      <c r="F18" s="157">
        <v>4200000</v>
      </c>
      <c r="G18" s="158">
        <v>0</v>
      </c>
      <c r="H18" s="158">
        <v>0</v>
      </c>
      <c r="I18" s="158">
        <v>2000000</v>
      </c>
      <c r="J18" s="159">
        <v>12</v>
      </c>
      <c r="K18" s="159">
        <v>500</v>
      </c>
      <c r="L18" s="160"/>
      <c r="M18" s="160"/>
      <c r="N18" s="161"/>
      <c r="O18" s="161" t="e">
        <f t="shared" si="0"/>
        <v>#DIV/0!</v>
      </c>
      <c r="P18" s="161" t="s">
        <v>235</v>
      </c>
      <c r="Q18" s="169">
        <v>394</v>
      </c>
      <c r="R18" s="161"/>
      <c r="S18" s="154"/>
      <c r="T18" s="154" t="s">
        <v>213</v>
      </c>
    </row>
    <row r="19" spans="1:20" ht="63.75">
      <c r="A19" s="154">
        <v>18</v>
      </c>
      <c r="B19" s="154" t="s">
        <v>168</v>
      </c>
      <c r="C19" s="155" t="s">
        <v>236</v>
      </c>
      <c r="D19" s="155" t="s">
        <v>237</v>
      </c>
      <c r="E19" s="159" t="s">
        <v>224</v>
      </c>
      <c r="F19" s="157">
        <v>1000000</v>
      </c>
      <c r="G19" s="158">
        <v>0</v>
      </c>
      <c r="H19" s="158">
        <v>10</v>
      </c>
      <c r="I19" s="158">
        <v>800000</v>
      </c>
      <c r="J19" s="159">
        <v>12</v>
      </c>
      <c r="K19" s="159">
        <v>100</v>
      </c>
      <c r="L19" s="160"/>
      <c r="M19" s="160"/>
      <c r="N19" s="161"/>
      <c r="O19" s="161"/>
      <c r="P19" s="161" t="s">
        <v>238</v>
      </c>
      <c r="Q19" s="169">
        <v>57</v>
      </c>
      <c r="R19" s="161"/>
      <c r="S19" s="154"/>
      <c r="T19" s="154" t="s">
        <v>213</v>
      </c>
    </row>
    <row r="20" spans="1:20" ht="114.75">
      <c r="A20" s="154">
        <v>19</v>
      </c>
      <c r="B20" s="154" t="s">
        <v>239</v>
      </c>
      <c r="C20" s="155" t="s">
        <v>240</v>
      </c>
      <c r="D20" s="163" t="s">
        <v>241</v>
      </c>
      <c r="E20" s="159" t="s">
        <v>141</v>
      </c>
      <c r="F20" s="157">
        <f>203000+5000000</f>
        <v>5203000</v>
      </c>
      <c r="G20" s="158">
        <v>0</v>
      </c>
      <c r="H20" s="158">
        <v>0</v>
      </c>
      <c r="I20" s="158">
        <f>203000+5000000</f>
        <v>5203000</v>
      </c>
      <c r="J20" s="159" t="s">
        <v>242</v>
      </c>
      <c r="K20" s="159">
        <v>850</v>
      </c>
      <c r="L20" s="160">
        <v>0</v>
      </c>
      <c r="M20" s="160">
        <v>0</v>
      </c>
      <c r="N20" s="161"/>
      <c r="O20" s="161" t="e">
        <f>100*M20/$I$3</f>
        <v>#DIV/0!</v>
      </c>
      <c r="P20" s="161" t="s">
        <v>243</v>
      </c>
      <c r="Q20" s="169">
        <v>53</v>
      </c>
      <c r="R20" s="161"/>
      <c r="S20" s="154"/>
      <c r="T20" s="154" t="s">
        <v>244</v>
      </c>
    </row>
    <row r="21" spans="1:20" ht="153">
      <c r="A21" s="154">
        <v>20</v>
      </c>
      <c r="B21" s="154" t="s">
        <v>245</v>
      </c>
      <c r="C21" s="155" t="s">
        <v>246</v>
      </c>
      <c r="D21" s="155" t="s">
        <v>247</v>
      </c>
      <c r="E21" s="159">
        <v>2017</v>
      </c>
      <c r="F21" s="157">
        <v>6700000</v>
      </c>
      <c r="G21" s="158">
        <v>0</v>
      </c>
      <c r="H21" s="158">
        <v>0</v>
      </c>
      <c r="I21" s="158">
        <v>6700000</v>
      </c>
      <c r="J21" s="159">
        <v>12</v>
      </c>
      <c r="K21" s="159">
        <v>800</v>
      </c>
      <c r="L21" s="160"/>
      <c r="M21" s="160"/>
      <c r="N21" s="161"/>
      <c r="O21" s="161" t="e">
        <f>100*M21/$I$3</f>
        <v>#DIV/0!</v>
      </c>
      <c r="P21" s="161" t="s">
        <v>248</v>
      </c>
      <c r="Q21" s="161"/>
      <c r="R21" s="161"/>
      <c r="S21" s="154"/>
      <c r="T21" s="154" t="s">
        <v>213</v>
      </c>
    </row>
    <row r="22" spans="1:20" ht="63.75">
      <c r="A22" s="154">
        <v>21</v>
      </c>
      <c r="B22" s="154" t="s">
        <v>249</v>
      </c>
      <c r="C22" s="155" t="s">
        <v>250</v>
      </c>
      <c r="D22" s="155" t="s">
        <v>251</v>
      </c>
      <c r="E22" s="159" t="s">
        <v>141</v>
      </c>
      <c r="F22" s="158"/>
      <c r="G22" s="158"/>
      <c r="H22" s="158"/>
      <c r="I22" s="158"/>
      <c r="J22" s="159"/>
      <c r="K22" s="159"/>
      <c r="L22" s="160"/>
      <c r="M22" s="160"/>
      <c r="N22" s="161"/>
      <c r="O22" s="161"/>
      <c r="P22" s="161" t="s">
        <v>252</v>
      </c>
      <c r="Q22" s="169">
        <v>535</v>
      </c>
      <c r="R22" s="161"/>
      <c r="S22" s="154"/>
      <c r="T22" s="154" t="s">
        <v>253</v>
      </c>
    </row>
    <row r="23" spans="1:20">
      <c r="A23" s="170"/>
      <c r="B23" s="171" t="s">
        <v>254</v>
      </c>
      <c r="C23" s="172"/>
      <c r="D23" s="172"/>
      <c r="E23" s="173"/>
      <c r="F23" s="174">
        <f>SUM(F2:F22)</f>
        <v>83693000</v>
      </c>
      <c r="G23" s="174">
        <f t="shared" ref="G23:T23" si="2">SUM(G2:G22)</f>
        <v>14330720</v>
      </c>
      <c r="H23" s="174">
        <f t="shared" si="2"/>
        <v>24463080</v>
      </c>
      <c r="I23" s="174">
        <f t="shared" si="2"/>
        <v>23203000</v>
      </c>
      <c r="J23" s="174">
        <f t="shared" si="2"/>
        <v>176</v>
      </c>
      <c r="K23" s="174">
        <f t="shared" si="2"/>
        <v>17134</v>
      </c>
      <c r="L23" s="174" t="e">
        <f t="shared" si="2"/>
        <v>#VALUE!</v>
      </c>
      <c r="M23" s="174" t="e">
        <f t="shared" si="2"/>
        <v>#VALUE!</v>
      </c>
      <c r="N23" s="174" t="e">
        <f t="shared" si="2"/>
        <v>#VALUE!</v>
      </c>
      <c r="O23" s="174" t="e">
        <f t="shared" si="2"/>
        <v>#VALUE!</v>
      </c>
      <c r="P23" s="174">
        <f t="shared" si="2"/>
        <v>0</v>
      </c>
      <c r="Q23" s="174">
        <f t="shared" si="2"/>
        <v>1638</v>
      </c>
      <c r="R23" s="174">
        <f t="shared" si="2"/>
        <v>102</v>
      </c>
      <c r="S23" s="174">
        <f t="shared" si="2"/>
        <v>0</v>
      </c>
      <c r="T23" s="174">
        <f t="shared" si="2"/>
        <v>0</v>
      </c>
    </row>
    <row r="24" spans="1:20" s="175" customFormat="1" ht="12.75">
      <c r="A24" s="175" t="s">
        <v>259</v>
      </c>
    </row>
  </sheetData>
  <pageMargins left="0.7" right="0.7" top="0.75" bottom="0.75" header="0.3" footer="0.3"/>
  <pageSetup paperSize="9" scale="33" orientation="portrait" verticalDpi="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Contents</vt:lpstr>
      <vt:lpstr>A</vt:lpstr>
      <vt:lpstr>B</vt:lpstr>
      <vt:lpstr>C</vt:lpstr>
      <vt:lpstr>D</vt:lpstr>
      <vt:lpstr>E</vt:lpstr>
      <vt:lpstr>A!Print_Area</vt:lpstr>
      <vt:lpstr>B!Print_Area</vt:lpstr>
      <vt:lpstr>'C'!Print_Area</vt:lpstr>
      <vt:lpstr>D!Print_Area</vt:lpstr>
      <vt:lpstr>E!Print_Area</vt:lpstr>
      <vt:lpstr>A!Print_Titles</vt:lpstr>
      <vt:lpstr>B!Print_Titles</vt:lpstr>
      <vt:lpstr>'C'!Print_Titles</vt:lpstr>
      <vt:lpstr>D!Print_Titles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Maria</cp:lastModifiedBy>
  <cp:lastPrinted>2016-08-19T10:53:09Z</cp:lastPrinted>
  <dcterms:created xsi:type="dcterms:W3CDTF">2016-07-13T06:54:27Z</dcterms:created>
  <dcterms:modified xsi:type="dcterms:W3CDTF">2017-05-11T05:07:08Z</dcterms:modified>
</cp:coreProperties>
</file>