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pophaides\Downloads\"/>
    </mc:Choice>
  </mc:AlternateContent>
  <xr:revisionPtr revIDLastSave="0" documentId="8_{AAE497E2-C847-46A9-98FD-C041271EF0D8}" xr6:coauthVersionLast="47" xr6:coauthVersionMax="47" xr10:uidLastSave="{00000000-0000-0000-0000-000000000000}"/>
  <bookViews>
    <workbookView xWindow="-120" yWindow="-120" windowWidth="29040" windowHeight="15720"/>
  </bookViews>
  <sheets>
    <sheet name="English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1" i="1" l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B66" i="1"/>
  <c r="AA66" i="1"/>
  <c r="Z66" i="1"/>
  <c r="Y66" i="1"/>
  <c r="X66" i="1"/>
  <c r="W66" i="1"/>
  <c r="V66" i="1"/>
  <c r="AB65" i="1"/>
  <c r="AA65" i="1"/>
  <c r="Z65" i="1"/>
  <c r="Y65" i="1"/>
  <c r="X65" i="1"/>
  <c r="W65" i="1"/>
  <c r="V65" i="1"/>
  <c r="AB64" i="1"/>
  <c r="AA64" i="1"/>
  <c r="Z64" i="1"/>
  <c r="Y64" i="1"/>
  <c r="X64" i="1"/>
  <c r="W64" i="1"/>
  <c r="V64" i="1"/>
  <c r="Y57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37" i="1"/>
  <c r="B36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B31" i="1"/>
  <c r="AA31" i="1"/>
  <c r="T31" i="1"/>
  <c r="S31" i="1"/>
  <c r="Q31" i="1"/>
  <c r="M31" i="1"/>
  <c r="L31" i="1"/>
  <c r="K31" i="1"/>
  <c r="I31" i="1"/>
  <c r="E31" i="1"/>
  <c r="D31" i="1"/>
  <c r="C31" i="1"/>
  <c r="AB29" i="1"/>
  <c r="AA29" i="1"/>
  <c r="Z29" i="1"/>
  <c r="Z31" i="1" s="1"/>
  <c r="Y29" i="1"/>
  <c r="Y31" i="1" s="1"/>
  <c r="X29" i="1"/>
  <c r="X31" i="1" s="1"/>
  <c r="W29" i="1"/>
  <c r="W31" i="1" s="1"/>
  <c r="V29" i="1"/>
  <c r="V31" i="1" s="1"/>
  <c r="U29" i="1"/>
  <c r="U31" i="1" s="1"/>
  <c r="T29" i="1"/>
  <c r="S29" i="1"/>
  <c r="R29" i="1"/>
  <c r="R31" i="1" s="1"/>
  <c r="Q29" i="1"/>
  <c r="P29" i="1"/>
  <c r="P31" i="1" s="1"/>
  <c r="O29" i="1"/>
  <c r="O31" i="1" s="1"/>
  <c r="N29" i="1"/>
  <c r="N31" i="1" s="1"/>
  <c r="M29" i="1"/>
  <c r="L29" i="1"/>
  <c r="K29" i="1"/>
  <c r="J29" i="1"/>
  <c r="J31" i="1" s="1"/>
  <c r="I29" i="1"/>
  <c r="H29" i="1"/>
  <c r="H31" i="1" s="1"/>
  <c r="G29" i="1"/>
  <c r="G31" i="1" s="1"/>
  <c r="F29" i="1"/>
  <c r="F31" i="1" s="1"/>
  <c r="E29" i="1"/>
  <c r="D29" i="1"/>
  <c r="C29" i="1"/>
  <c r="B29" i="1"/>
  <c r="B31" i="1" s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G9" i="1"/>
  <c r="AB8" i="1"/>
  <c r="AA8" i="1"/>
  <c r="Z8" i="1"/>
  <c r="Y8" i="1"/>
  <c r="X8" i="1"/>
  <c r="W8" i="1"/>
  <c r="W9" i="1" s="1"/>
  <c r="V8" i="1"/>
  <c r="U8" i="1"/>
  <c r="T8" i="1"/>
  <c r="S8" i="1"/>
  <c r="S9" i="1" s="1"/>
  <c r="R8" i="1"/>
  <c r="Q8" i="1"/>
  <c r="P8" i="1"/>
  <c r="O8" i="1"/>
  <c r="O9" i="1" s="1"/>
  <c r="N8" i="1"/>
  <c r="M8" i="1"/>
  <c r="L8" i="1"/>
  <c r="K8" i="1"/>
  <c r="K9" i="1" s="1"/>
  <c r="J8" i="1"/>
  <c r="I8" i="1"/>
  <c r="H8" i="1"/>
  <c r="G8" i="1"/>
  <c r="F8" i="1"/>
  <c r="E8" i="1"/>
  <c r="D8" i="1"/>
  <c r="C8" i="1"/>
  <c r="C9" i="1" s="1"/>
  <c r="G7" i="1"/>
  <c r="AB6" i="1"/>
  <c r="AA6" i="1"/>
  <c r="Z6" i="1"/>
  <c r="Y6" i="1"/>
  <c r="X6" i="1"/>
  <c r="W6" i="1"/>
  <c r="W7" i="1" s="1"/>
  <c r="V6" i="1"/>
  <c r="U6" i="1"/>
  <c r="T6" i="1"/>
  <c r="S6" i="1"/>
  <c r="S7" i="1" s="1"/>
  <c r="R6" i="1"/>
  <c r="Q6" i="1"/>
  <c r="P6" i="1"/>
  <c r="O6" i="1"/>
  <c r="O7" i="1" s="1"/>
  <c r="N6" i="1"/>
  <c r="M6" i="1"/>
  <c r="L6" i="1"/>
  <c r="K6" i="1"/>
  <c r="K7" i="1" s="1"/>
  <c r="J6" i="1"/>
  <c r="I6" i="1"/>
  <c r="H6" i="1"/>
  <c r="G6" i="1"/>
  <c r="F6" i="1"/>
  <c r="E6" i="1"/>
  <c r="D6" i="1"/>
  <c r="C6" i="1"/>
  <c r="C7" i="1" s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</calcChain>
</file>

<file path=xl/comments1.xml><?xml version="1.0" encoding="utf-8"?>
<comments xmlns="http://schemas.openxmlformats.org/spreadsheetml/2006/main">
  <authors>
    <author>User</author>
  </authors>
  <commentList>
    <comment ref="A39" authorId="0" shapeId="0">
      <text>
        <r>
          <rPr>
            <b/>
            <sz val="9"/>
            <color rgb="FF000000"/>
            <rFont val="Tahoma"/>
            <family val="2"/>
            <charset val="161"/>
          </rPr>
          <t>User:</t>
        </r>
        <r>
          <rPr>
            <sz val="9"/>
            <color rgb="FF000000"/>
            <rFont val="Tahoma"/>
            <family val="2"/>
            <charset val="161"/>
          </rPr>
          <t xml:space="preserve">
</t>
        </r>
        <r>
          <rPr>
            <sz val="8"/>
            <color rgb="FF000000"/>
            <rFont val="Calibri"/>
            <family val="2"/>
            <charset val="161"/>
          </rPr>
          <t>Περιλαμβάνει σχολικές εφορείες, δικαστική εκπαιδευτική υπηρεσία, δυνάμεις ασφαλείας, ωρομίσθιο και κρ αξιωματούχους.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User Η μείωση οφείλεται στη μεταφορά ωρομισθίων από το Υπ Υγείας στον ΟΚΥΠΥ.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<sst xmlns="http://schemas.openxmlformats.org/spreadsheetml/2006/main" count="123" uniqueCount="94">
  <si>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</si>
  <si>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</si>
  <si>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</si>
  <si>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</si>
  <si>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</si>
  <si>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</si>
  <si>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</si>
  <si>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</si>
  <si>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</si>
  <si>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</si>
  <si>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</si>
  <si>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</si>
  <si>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</si>
  <si>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</si>
  <si>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</si>
  <si>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</si>
  <si>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</si>
  <si>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</si>
  <si>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</si>
  <si>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</si>
  <si>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</si>
  <si>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</si>
  <si>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</si>
  <si>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</si>
  <si>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</si>
  <si>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</si>
  <si>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</si>
  <si>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A. Labour Supply</t>
  </si>
  <si>
    <t>Labour Force</t>
  </si>
  <si>
    <t>% change</t>
  </si>
  <si>
    <t>NRU %</t>
  </si>
  <si>
    <t>NRU Yearly</t>
  </si>
  <si>
    <t>NAIRU% (ltu+1m un) LFS%</t>
  </si>
  <si>
    <t>Nairu Yearly</t>
  </si>
  <si>
    <t>SA Employment (persons) National Accounts (SA)</t>
  </si>
  <si>
    <t>Employment (persons, National Accounts) - Raw data</t>
  </si>
  <si>
    <t xml:space="preserve">% μεταβολής </t>
  </si>
  <si>
    <t xml:space="preserve">θέσεις εργασίας  (+,-) </t>
  </si>
  <si>
    <r>
      <t xml:space="preserve">Aπασχόληση (ώρες εργασίας ΕΔ Στατ. Υπηρ.) </t>
    </r>
    <r>
      <rPr>
        <sz val="14"/>
        <color rgb="FF000000"/>
        <rFont val="Arial"/>
        <family val="2"/>
      </rPr>
      <t>- Seasonally Adjusted HW-S</t>
    </r>
  </si>
  <si>
    <r>
      <t xml:space="preserve">Aπασχόληση (ώρες εργασίας ΕΔ Στατ. Υπηρ.) </t>
    </r>
    <r>
      <rPr>
        <sz val="14"/>
        <color rgb="FF000000"/>
        <rFont val="Arial"/>
        <family val="2"/>
      </rPr>
      <t>- Raw data</t>
    </r>
  </si>
  <si>
    <t>Employment Rate (LFS)</t>
  </si>
  <si>
    <t xml:space="preserve">Temporary employment, 000s  </t>
  </si>
  <si>
    <t>Part-time employment, 000s</t>
  </si>
  <si>
    <t>Temporary employment, 000s persons</t>
  </si>
  <si>
    <t>Total flexible employment</t>
  </si>
  <si>
    <t>Flexible employment /Labour Force</t>
  </si>
  <si>
    <t>Temporary employment /labour force</t>
  </si>
  <si>
    <t xml:space="preserve">Υπό Απασχόληση, 000s </t>
  </si>
  <si>
    <t>μ.δ.</t>
  </si>
  <si>
    <t>Υπό Απασχόληση  % μεταβολής</t>
  </si>
  <si>
    <t>Υπό Απασχόληση/εργατικό δυναμικό</t>
  </si>
  <si>
    <t>Public employment (PAPD)</t>
  </si>
  <si>
    <t>Public employment (PAPD)/employment SA</t>
  </si>
  <si>
    <t>Employment by nationality</t>
  </si>
  <si>
    <t>Cypriots</t>
  </si>
  <si>
    <t>% chang)</t>
  </si>
  <si>
    <t>Europeans</t>
  </si>
  <si>
    <t>Third Country Nationals</t>
  </si>
  <si>
    <t>B. Labour Demand</t>
  </si>
  <si>
    <t>2016 Τ4</t>
  </si>
  <si>
    <t>2017Τ1</t>
  </si>
  <si>
    <t>2017Τ2</t>
  </si>
  <si>
    <t>2017Τ3</t>
  </si>
  <si>
    <t>2017Τ4</t>
  </si>
  <si>
    <t>Unemployment and Vacancy Rate Percentage</t>
  </si>
  <si>
    <t>Vacancy Rate</t>
  </si>
  <si>
    <t>Unemployment rate</t>
  </si>
  <si>
    <t>C. Unemployment (LFS)</t>
  </si>
  <si>
    <t>Number of unemployed</t>
  </si>
  <si>
    <t>Unemployment rate, % (Eurostat) SA</t>
  </si>
  <si>
    <t>Unemployment rate, % (15-24)</t>
  </si>
  <si>
    <t>Unemployment by nationality (LFS)</t>
  </si>
  <si>
    <t>European</t>
  </si>
  <si>
    <t>Third countries</t>
  </si>
  <si>
    <t>% of unemployment change by nationality</t>
  </si>
  <si>
    <t>Unemploymernt by duration</t>
  </si>
  <si>
    <t>below 6 months</t>
  </si>
  <si>
    <t>6-12 months</t>
  </si>
  <si>
    <t>12+ months</t>
  </si>
  <si>
    <t>12+ months/labour force</t>
  </si>
  <si>
    <t>Women unemployment (LFS)</t>
  </si>
  <si>
    <t>D. Inactive labour force  (15+), LFS</t>
  </si>
  <si>
    <t>Inactive Labour Force  (15+), LFS, % change</t>
  </si>
  <si>
    <t>NEET Indicator (15-29)</t>
  </si>
  <si>
    <t>-Young people neither in employment nor in education or 
training - %</t>
  </si>
  <si>
    <t xml:space="preserve">-Young people neither in employment nor in education or 
training </t>
  </si>
  <si>
    <t>Supplementary indicators to unemployment (15-74)</t>
  </si>
  <si>
    <t>-Underemployed part-time workers- % in population</t>
  </si>
  <si>
    <t>-Underemployed part-time workers</t>
  </si>
  <si>
    <t>-Seeking work, but not available - % in population</t>
  </si>
  <si>
    <t>-Seeking work, but not available</t>
  </si>
  <si>
    <t>-Available, but not seeking work - % in population</t>
  </si>
  <si>
    <t>-Available, but not seeking work</t>
  </si>
  <si>
    <t>LFS Cystat Raw Data, Eurostat both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</si>
</sst>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2" x14ac:knownFonts="1">
    <font>
      <sz val="11"/>
      <color rgb="FF000000"/>
      <name val="Calibri"/>
      <family val="2"/>
      <charset val="161"/>
    </font>
    <font>
      <sz val="14"/>
      <color rgb="FF000000"/>
      <name val="Arial"/>
      <family val="2"/>
    </font>
    <font>
      <b/>
      <sz val="14"/>
      <color theme="0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  <charset val="161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theme="3"/>
      <name val="Arial"/>
      <family val="2"/>
    </font>
    <font>
      <sz val="10"/>
      <name val="MS Sans Serif"/>
      <family val="2"/>
    </font>
    <font>
      <b/>
      <sz val="14"/>
      <color theme="1"/>
      <name val="Arial"/>
      <family val="2"/>
    </font>
    <font>
      <sz val="14"/>
      <color theme="4"/>
      <name val="Arial"/>
      <family val="2"/>
    </font>
    <font>
      <sz val="11"/>
      <color theme="1"/>
      <name val="Calibri"/>
      <family val="2"/>
      <charset val="161"/>
      <scheme val="minor"/>
    </font>
    <font>
      <sz val="16"/>
      <name val="Arial"/>
      <family val="2"/>
    </font>
    <font>
      <sz val="10"/>
      <color rgb="FF000000"/>
      <name val="Arial"/>
      <family val="2"/>
      <charset val="161"/>
    </font>
    <font>
      <b/>
      <sz val="14"/>
      <color rgb="FFFF0000"/>
      <name val="Arial"/>
      <family val="2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sz val="8"/>
      <color rgb="FF000000"/>
      <name val="Calibri"/>
      <family val="2"/>
      <charset val="16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3399"/>
        <bgColor rgb="FFDDEBF7"/>
      </patternFill>
    </fill>
    <fill>
      <patternFill patternType="solid">
        <fgColor rgb="FFDDEBF7"/>
        <bgColor rgb="FFDDEBF7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10" fillId="0" borderId="0"/>
    <xf numFmtId="0" fontId="13" fillId="0" borderId="0"/>
    <xf numFmtId="0" fontId="13" fillId="0" borderId="0"/>
    <xf numFmtId="0" fontId="15" fillId="0" borderId="0" applyNumberFormat="0" applyBorder="0" applyProtection="0"/>
  </cellStyleXfs>
  <cellXfs count="9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6" fillId="0" borderId="1" xfId="2" applyNumberFormat="1" applyFont="1" applyBorder="1" applyAlignment="1" applyProtection="1">
      <alignment horizontal="center" vertical="center"/>
      <protection locked="0"/>
    </xf>
    <xf numFmtId="165" fontId="5" fillId="6" borderId="1" xfId="2" applyNumberFormat="1" applyFont="1" applyFill="1" applyBorder="1" applyAlignment="1" applyProtection="1">
      <alignment horizontal="center" vertical="center"/>
      <protection locked="0"/>
    </xf>
    <xf numFmtId="165" fontId="5" fillId="0" borderId="0" xfId="2" applyNumberFormat="1" applyFont="1" applyAlignment="1" applyProtection="1">
      <alignment horizontal="center" vertical="center"/>
      <protection locked="0"/>
    </xf>
    <xf numFmtId="165" fontId="6" fillId="0" borderId="0" xfId="2" applyNumberFormat="1" applyFont="1" applyAlignment="1" applyProtection="1">
      <alignment horizontal="center" vertical="center"/>
      <protection locked="0"/>
    </xf>
    <xf numFmtId="165" fontId="5" fillId="6" borderId="0" xfId="2" applyNumberFormat="1" applyFont="1" applyFill="1" applyAlignment="1" applyProtection="1">
      <alignment horizontal="center" vertical="center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0" xfId="2" applyNumberFormat="1" applyFont="1" applyAlignment="1" applyProtection="1">
      <alignment horizontal="center" vertical="center"/>
      <protection locked="0"/>
    </xf>
    <xf numFmtId="2" fontId="6" fillId="0" borderId="0" xfId="2" applyNumberFormat="1" applyFont="1" applyAlignment="1" applyProtection="1">
      <alignment horizontal="center" vertical="center"/>
      <protection locked="0"/>
    </xf>
    <xf numFmtId="164" fontId="5" fillId="0" borderId="0" xfId="2" applyNumberFormat="1" applyFont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4" fontId="5" fillId="0" borderId="0" xfId="2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" fontId="6" fillId="0" borderId="0" xfId="3" applyNumberFormat="1" applyFont="1" applyAlignment="1">
      <alignment horizontal="center" vertical="center"/>
    </xf>
    <xf numFmtId="1" fontId="6" fillId="0" borderId="0" xfId="4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5" fillId="0" borderId="1" xfId="5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 4" xfId="5"/>
    <cellStyle name="Normal 51" xfId="3"/>
    <cellStyle name="Normal 54" xfId="4"/>
    <cellStyle name="Normal_1.1" xfId="2"/>
    <cellStyle name="Normal_Sheet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3"/>
  <sheetViews>
    <sheetView tabSelected="1" zoomScale="70" zoomScaleNormal="70" workbookViewId="0">
      <selection activeCell="H17" sqref="H17"/>
    </sheetView>
  </sheetViews>
  <sheetFormatPr defaultColWidth="12" defaultRowHeight="18" x14ac:dyDescent="0.25"/>
  <cols>
    <col min="1" max="1" width="62" style="3" customWidth="1"/>
    <col min="2" max="2" width="11.7109375" style="3" hidden="1" customWidth="1"/>
    <col min="3" max="3" width="12.5703125" style="80" customWidth="1"/>
    <col min="4" max="7" width="12.5703125" style="3" customWidth="1"/>
    <col min="8" max="22" width="11.7109375" style="3" bestFit="1" customWidth="1"/>
    <col min="23" max="23" width="12.42578125" style="3" bestFit="1" customWidth="1"/>
    <col min="24" max="25" width="11.7109375" style="3" bestFit="1" customWidth="1"/>
    <col min="26" max="27" width="12.42578125" style="3" bestFit="1" customWidth="1"/>
    <col min="28" max="16384" width="12" style="3"/>
  </cols>
  <sheetData>
    <row r="1" spans="1:32" s="4" customFormat="1" ht="15.7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3"/>
      <c r="AD1" s="3"/>
      <c r="AE1" s="3"/>
      <c r="AF1" s="3"/>
    </row>
    <row r="2" spans="1:32" s="4" customFormat="1" ht="15.75" customHeight="1" x14ac:dyDescent="0.25">
      <c r="A2" s="5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3"/>
      <c r="AD2" s="3"/>
      <c r="AE2" s="3"/>
      <c r="AF2" s="3"/>
    </row>
    <row r="3" spans="1:32" x14ac:dyDescent="0.25">
      <c r="A3" s="7" t="s">
        <v>28</v>
      </c>
      <c r="B3" s="8">
        <v>422997</v>
      </c>
      <c r="C3" s="9">
        <v>423799</v>
      </c>
      <c r="D3" s="10">
        <v>425936</v>
      </c>
      <c r="E3" s="10">
        <v>429128</v>
      </c>
      <c r="F3" s="11">
        <v>428291</v>
      </c>
      <c r="G3" s="10">
        <v>432566</v>
      </c>
      <c r="H3" s="10">
        <v>434191</v>
      </c>
      <c r="I3" s="10">
        <v>442456</v>
      </c>
      <c r="J3" s="12">
        <v>440765</v>
      </c>
      <c r="K3" s="10">
        <v>448369</v>
      </c>
      <c r="L3" s="10">
        <v>447364</v>
      </c>
      <c r="M3" s="13">
        <v>447206</v>
      </c>
      <c r="N3" s="10">
        <v>449784</v>
      </c>
      <c r="O3" s="13">
        <v>449861</v>
      </c>
      <c r="P3" s="13">
        <v>448466</v>
      </c>
      <c r="Q3" s="13">
        <v>452154</v>
      </c>
      <c r="R3" s="13">
        <v>456101</v>
      </c>
      <c r="S3" s="13">
        <v>453638</v>
      </c>
      <c r="T3" s="13">
        <v>466525</v>
      </c>
      <c r="U3" s="10">
        <v>472314</v>
      </c>
      <c r="V3" s="14">
        <v>473537</v>
      </c>
      <c r="W3" s="13">
        <v>474631</v>
      </c>
      <c r="X3" s="10">
        <v>482385</v>
      </c>
      <c r="Y3" s="10">
        <v>486492</v>
      </c>
      <c r="Z3" s="13">
        <v>489650</v>
      </c>
      <c r="AA3" s="13">
        <v>492230</v>
      </c>
      <c r="AB3" s="13">
        <v>494246</v>
      </c>
    </row>
    <row r="4" spans="1:32" s="17" customFormat="1" x14ac:dyDescent="0.25">
      <c r="A4" s="14" t="s">
        <v>29</v>
      </c>
      <c r="B4" s="15"/>
      <c r="C4" s="16"/>
      <c r="D4" s="16"/>
      <c r="E4" s="16"/>
      <c r="F4" s="11">
        <f>(F3/B3-1)*100</f>
        <v>1.2515455192353642</v>
      </c>
      <c r="G4" s="11">
        <f t="shared" ref="G4:AB4" si="0">(G3/C3-1)*100</f>
        <v>2.0686693456095862</v>
      </c>
      <c r="H4" s="11">
        <f t="shared" si="0"/>
        <v>1.9380845948687053</v>
      </c>
      <c r="I4" s="11">
        <f t="shared" si="0"/>
        <v>3.1058332245856635</v>
      </c>
      <c r="J4" s="11">
        <f t="shared" si="0"/>
        <v>2.9125057495954954</v>
      </c>
      <c r="K4" s="11">
        <f t="shared" si="0"/>
        <v>3.6533153322267475</v>
      </c>
      <c r="L4" s="11">
        <f t="shared" si="0"/>
        <v>3.03391825256627</v>
      </c>
      <c r="M4" s="11">
        <f t="shared" si="0"/>
        <v>1.0735530764641066</v>
      </c>
      <c r="N4" s="11">
        <f t="shared" si="0"/>
        <v>2.0462151032863307</v>
      </c>
      <c r="O4" s="11">
        <f t="shared" si="0"/>
        <v>0.33276163160254058</v>
      </c>
      <c r="P4" s="11">
        <f t="shared" si="0"/>
        <v>0.2463318461029429</v>
      </c>
      <c r="Q4" s="11">
        <f t="shared" si="0"/>
        <v>1.1064252268529584</v>
      </c>
      <c r="R4" s="11">
        <f t="shared" si="0"/>
        <v>1.4044519146968248</v>
      </c>
      <c r="S4" s="11">
        <f t="shared" si="0"/>
        <v>0.83959267418158845</v>
      </c>
      <c r="T4" s="11">
        <f t="shared" si="0"/>
        <v>4.0268381549548815</v>
      </c>
      <c r="U4" s="11">
        <f t="shared" si="0"/>
        <v>4.4586578908955898</v>
      </c>
      <c r="V4" s="11">
        <f t="shared" si="0"/>
        <v>3.822837485556918</v>
      </c>
      <c r="W4" s="11">
        <f t="shared" si="0"/>
        <v>4.6276987377600554</v>
      </c>
      <c r="X4" s="11">
        <f t="shared" si="0"/>
        <v>3.3996034510476392</v>
      </c>
      <c r="Y4" s="11">
        <f t="shared" si="0"/>
        <v>3.0018165881172232</v>
      </c>
      <c r="Z4" s="11">
        <f t="shared" si="0"/>
        <v>3.4026908140229795</v>
      </c>
      <c r="AA4" s="11">
        <f t="shared" si="0"/>
        <v>3.707933110142414</v>
      </c>
      <c r="AB4" s="11">
        <f t="shared" si="0"/>
        <v>2.4588243830135692</v>
      </c>
    </row>
    <row r="5" spans="1:32" s="17" customFormat="1" x14ac:dyDescent="0.25">
      <c r="B5" s="15"/>
      <c r="C5" s="16"/>
      <c r="D5" s="16"/>
      <c r="E5" s="16"/>
      <c r="F5" s="16"/>
      <c r="G5" s="16"/>
      <c r="H5" s="16"/>
      <c r="I5" s="16"/>
      <c r="O5" s="18"/>
      <c r="P5" s="19"/>
      <c r="Q5" s="19"/>
      <c r="R5" s="19"/>
      <c r="S5" s="18"/>
      <c r="T5" s="19"/>
      <c r="U5" s="19"/>
      <c r="V5" s="19"/>
      <c r="W5" s="18"/>
      <c r="Z5" s="15"/>
      <c r="AA5" s="15"/>
    </row>
    <row r="6" spans="1:32" s="17" customFormat="1" x14ac:dyDescent="0.25">
      <c r="A6" s="14" t="s">
        <v>30</v>
      </c>
      <c r="B6" s="20"/>
      <c r="C6" s="11">
        <f t="shared" ref="C6:AB6" si="1">((C3-C11)/C3)*100</f>
        <v>6.1651867984587039</v>
      </c>
      <c r="D6" s="11">
        <f t="shared" si="1"/>
        <v>5.2878836257090267</v>
      </c>
      <c r="E6" s="11">
        <f t="shared" si="1"/>
        <v>4.4119703212095223</v>
      </c>
      <c r="F6" s="11">
        <f t="shared" si="1"/>
        <v>3.0220107356913872</v>
      </c>
      <c r="G6" s="11">
        <f t="shared" si="1"/>
        <v>2.7066389868829264</v>
      </c>
      <c r="H6" s="11">
        <f t="shared" si="1"/>
        <v>1.8109541653327683</v>
      </c>
      <c r="I6" s="11">
        <f t="shared" si="1"/>
        <v>2.5448858191548989</v>
      </c>
      <c r="J6" s="11">
        <f t="shared" si="1"/>
        <v>1.1661542999103831</v>
      </c>
      <c r="K6" s="11">
        <f t="shared" si="1"/>
        <v>2.1787857768935854</v>
      </c>
      <c r="L6" s="11">
        <f t="shared" si="1"/>
        <v>0.74257204424137835</v>
      </c>
      <c r="M6" s="11">
        <f t="shared" si="1"/>
        <v>-3.8461022437087156E-2</v>
      </c>
      <c r="N6" s="11">
        <f t="shared" si="1"/>
        <v>-0.13517599558899382</v>
      </c>
      <c r="O6" s="11">
        <f t="shared" si="1"/>
        <v>0.71444290569753766</v>
      </c>
      <c r="P6" s="11">
        <f t="shared" si="1"/>
        <v>2.9061288927142748</v>
      </c>
      <c r="Q6" s="11">
        <f t="shared" si="1"/>
        <v>2.9585052880213381</v>
      </c>
      <c r="R6" s="11">
        <f t="shared" si="1"/>
        <v>3.1909598970403485</v>
      </c>
      <c r="S6" s="11">
        <f t="shared" si="1"/>
        <v>1.9881491409449825</v>
      </c>
      <c r="T6" s="11">
        <f t="shared" si="1"/>
        <v>5.1776432131182677</v>
      </c>
      <c r="U6" s="11">
        <f t="shared" si="1"/>
        <v>5.5539323416201931</v>
      </c>
      <c r="V6" s="11">
        <f t="shared" si="1"/>
        <v>5.0999182746015626</v>
      </c>
      <c r="W6" s="11">
        <f t="shared" si="1"/>
        <v>4.2685791699235827</v>
      </c>
      <c r="X6" s="11">
        <f t="shared" si="1"/>
        <v>5.3782766877079506</v>
      </c>
      <c r="Y6" s="11">
        <f t="shared" si="1"/>
        <v>5.3947444151188506</v>
      </c>
      <c r="Z6" s="11">
        <f t="shared" si="1"/>
        <v>5.5980802614112122</v>
      </c>
      <c r="AA6" s="11">
        <f t="shared" si="1"/>
        <v>5.8584401600877642</v>
      </c>
      <c r="AB6" s="11">
        <f t="shared" si="1"/>
        <v>6.0075347094361913</v>
      </c>
    </row>
    <row r="7" spans="1:32" s="17" customFormat="1" x14ac:dyDescent="0.25">
      <c r="A7" s="21" t="s">
        <v>31</v>
      </c>
      <c r="B7" s="20"/>
      <c r="C7" s="22">
        <f>AVERAGE(C6:F6)</f>
        <v>4.7217628702671606</v>
      </c>
      <c r="D7" s="22"/>
      <c r="E7" s="22"/>
      <c r="F7" s="22"/>
      <c r="G7" s="22">
        <f>AVERAGE(G6:J6)</f>
        <v>2.0571583178202442</v>
      </c>
      <c r="H7" s="22"/>
      <c r="I7" s="22"/>
      <c r="J7" s="22"/>
      <c r="K7" s="23">
        <f>AVERAGE(K6:N6)</f>
        <v>0.68693020077722078</v>
      </c>
      <c r="L7" s="23"/>
      <c r="M7" s="23"/>
      <c r="N7" s="23"/>
      <c r="O7" s="24">
        <f>AVERAGE(O6:R6)</f>
        <v>2.4425092458683748</v>
      </c>
      <c r="P7" s="24"/>
      <c r="Q7" s="24"/>
      <c r="R7" s="24"/>
      <c r="S7" s="25">
        <f>AVERAGE(S6:V6)</f>
        <v>4.4549107425712515</v>
      </c>
      <c r="T7" s="25"/>
      <c r="U7" s="25"/>
      <c r="V7" s="25"/>
      <c r="W7" s="25">
        <f>AVERAGE(W6:Z6)</f>
        <v>5.1599201335403988</v>
      </c>
      <c r="X7" s="25"/>
      <c r="Y7" s="25"/>
      <c r="Z7" s="25"/>
      <c r="AA7" s="14"/>
      <c r="AB7" s="14"/>
    </row>
    <row r="8" spans="1:32" s="17" customFormat="1" x14ac:dyDescent="0.25">
      <c r="A8" s="14" t="s">
        <v>32</v>
      </c>
      <c r="B8" s="20"/>
      <c r="C8" s="11">
        <f>((2670)+(C70))/C3*100</f>
        <v>5.9285180002784346</v>
      </c>
      <c r="D8" s="11">
        <f>((2447)+(D70))/D3*100</f>
        <v>5.487444123060742</v>
      </c>
      <c r="E8" s="11">
        <f>((2967)+(E70))/E3*100</f>
        <v>5.0239089502432837</v>
      </c>
      <c r="F8" s="11">
        <f>((3981)+(F70))/F3*100</f>
        <v>4.3381719438419202</v>
      </c>
      <c r="G8" s="11">
        <f>((2491)+(G70))/G3*100</f>
        <v>3.7781517733710004</v>
      </c>
      <c r="H8" s="11">
        <f>((3455)+(H70))/H3*100</f>
        <v>3.2729835487147363</v>
      </c>
      <c r="I8" s="11">
        <f>((3746)+(I70))/I3*100</f>
        <v>3.363272280181532</v>
      </c>
      <c r="J8" s="11">
        <f>((4361)+(J70))/J3*100</f>
        <v>3.41950926230531</v>
      </c>
      <c r="K8" s="11">
        <f>((2906)+(K70))/K3*100</f>
        <v>2.8249053792746599</v>
      </c>
      <c r="L8" s="11">
        <f>((2018)+(L70))/L3*100</f>
        <v>2.5033306211496678</v>
      </c>
      <c r="M8" s="11">
        <f>((2968)+(M70))/M3*100</f>
        <v>2.7414659016202823</v>
      </c>
      <c r="N8" s="11">
        <f>((2893)+(N70))/N3*100</f>
        <v>2.5699002187716773</v>
      </c>
      <c r="O8" s="11">
        <f>((2743)+(O70))/O3*100</f>
        <v>2.6621556436321443</v>
      </c>
      <c r="P8" s="11">
        <f>((2488)+(P70))/P3*100</f>
        <v>2.3966142360847869</v>
      </c>
      <c r="Q8" s="11">
        <f>((4930)+(Q70))/Q3*100</f>
        <v>3.3194442601414562</v>
      </c>
      <c r="R8" s="11">
        <f>((2246)+(R70))/R3*100</f>
        <v>2.8840103398150849</v>
      </c>
      <c r="S8" s="11">
        <f>((3231)+(S70))/S3*100</f>
        <v>3.4902278909615156</v>
      </c>
      <c r="T8" s="11">
        <f>((3624)+(T70))/T3*100</f>
        <v>3.7614275762284981</v>
      </c>
      <c r="U8" s="11">
        <f>((3689)+(U70))/U3*100</f>
        <v>2.9658235834635431</v>
      </c>
      <c r="V8" s="11">
        <f>((3377)+(V70))/V3*100</f>
        <v>2.9718902641187492</v>
      </c>
      <c r="W8" s="11">
        <f>((3055)+(W70))/W3*100</f>
        <v>2.9064683933413535</v>
      </c>
      <c r="X8" s="11">
        <f>((3125)+(X70))/X3*100</f>
        <v>3.1976533266996281</v>
      </c>
      <c r="Y8" s="11">
        <f>((4785)+(Y70))/Y3*100</f>
        <v>2.9373555988587685</v>
      </c>
      <c r="Z8" s="11">
        <f>((Z70)+(4358))/Z3*100</f>
        <v>3.1387725926682326</v>
      </c>
      <c r="AA8" s="11">
        <f>((AA70)+(4186))/AA3*100</f>
        <v>3.0311033459967902</v>
      </c>
      <c r="AB8" s="11">
        <f>((AB70)+(3886))/AB3*100</f>
        <v>2.7429660533418581</v>
      </c>
    </row>
    <row r="9" spans="1:32" s="17" customFormat="1" x14ac:dyDescent="0.25">
      <c r="A9" s="21" t="s">
        <v>33</v>
      </c>
      <c r="B9" s="20"/>
      <c r="C9" s="22">
        <f>AVERAGE(C8:F8)</f>
        <v>5.1945107543560951</v>
      </c>
      <c r="D9" s="22"/>
      <c r="E9" s="22"/>
      <c r="F9" s="22"/>
      <c r="G9" s="22">
        <f>AVERAGE(G8:J8)</f>
        <v>3.4584792161431444</v>
      </c>
      <c r="H9" s="22"/>
      <c r="I9" s="22"/>
      <c r="J9" s="22"/>
      <c r="K9" s="23">
        <f>AVERAGE(K8:N8)</f>
        <v>2.6599005302040717</v>
      </c>
      <c r="L9" s="23"/>
      <c r="M9" s="23"/>
      <c r="N9" s="23"/>
      <c r="O9" s="25">
        <f>AVERAGE(O8:R8)</f>
        <v>2.8155561199183681</v>
      </c>
      <c r="P9" s="25"/>
      <c r="Q9" s="25"/>
      <c r="R9" s="25"/>
      <c r="S9" s="25">
        <f>AVERAGE(S8:V8)</f>
        <v>3.2973423286930768</v>
      </c>
      <c r="T9" s="25"/>
      <c r="U9" s="25"/>
      <c r="V9" s="25"/>
      <c r="W9" s="25">
        <f>AVERAGE(W8:Z8)</f>
        <v>3.0450624778919955</v>
      </c>
      <c r="X9" s="25"/>
      <c r="Y9" s="25"/>
      <c r="Z9" s="25"/>
      <c r="AA9" s="14"/>
      <c r="AB9" s="14"/>
    </row>
    <row r="10" spans="1:32" s="17" customFormat="1" x14ac:dyDescent="0.25">
      <c r="B10" s="15"/>
      <c r="C10" s="16"/>
      <c r="D10" s="16"/>
      <c r="E10" s="16"/>
      <c r="F10" s="16"/>
      <c r="G10" s="16"/>
      <c r="H10" s="16"/>
      <c r="I10" s="16"/>
      <c r="O10" s="18"/>
      <c r="P10" s="19"/>
      <c r="Q10" s="19"/>
      <c r="R10" s="19"/>
      <c r="S10" s="19"/>
      <c r="T10" s="19"/>
      <c r="U10" s="19"/>
      <c r="V10" s="19"/>
      <c r="W10" s="19"/>
    </row>
    <row r="11" spans="1:32" s="28" customFormat="1" ht="36" x14ac:dyDescent="0.25">
      <c r="A11" s="26" t="s">
        <v>34</v>
      </c>
      <c r="B11" s="27">
        <v>394779</v>
      </c>
      <c r="C11" s="27">
        <v>397671</v>
      </c>
      <c r="D11" s="27">
        <v>403413</v>
      </c>
      <c r="E11" s="27">
        <v>410195</v>
      </c>
      <c r="F11" s="27">
        <v>415348</v>
      </c>
      <c r="G11" s="27">
        <v>420858</v>
      </c>
      <c r="H11" s="27">
        <v>426328</v>
      </c>
      <c r="I11" s="27">
        <v>431196</v>
      </c>
      <c r="J11" s="27">
        <v>435625</v>
      </c>
      <c r="K11" s="27">
        <v>438600</v>
      </c>
      <c r="L11" s="27">
        <v>444042</v>
      </c>
      <c r="M11" s="27">
        <v>447378</v>
      </c>
      <c r="N11" s="27">
        <v>450392</v>
      </c>
      <c r="O11" s="27">
        <v>446647</v>
      </c>
      <c r="P11" s="27">
        <v>435433</v>
      </c>
      <c r="Q11" s="27">
        <v>438777</v>
      </c>
      <c r="R11" s="27">
        <v>441547</v>
      </c>
      <c r="S11" s="27">
        <v>444619</v>
      </c>
      <c r="T11" s="27">
        <v>442370</v>
      </c>
      <c r="U11" s="27">
        <v>446082</v>
      </c>
      <c r="V11" s="27">
        <v>449387</v>
      </c>
      <c r="W11" s="27">
        <v>454371</v>
      </c>
      <c r="X11" s="27">
        <v>456441</v>
      </c>
      <c r="Y11" s="27">
        <v>460247</v>
      </c>
      <c r="Z11" s="27">
        <v>462239</v>
      </c>
      <c r="AA11" s="27">
        <v>463393</v>
      </c>
      <c r="AB11" s="27">
        <v>464554</v>
      </c>
    </row>
    <row r="12" spans="1:32" s="30" customFormat="1" x14ac:dyDescent="0.25">
      <c r="A12" s="14" t="s">
        <v>29</v>
      </c>
      <c r="B12" s="29"/>
      <c r="C12" s="29">
        <f t="shared" ref="C12:X12" si="2">(C11/B11-1)*100</f>
        <v>0.73256176240377169</v>
      </c>
      <c r="D12" s="29">
        <f t="shared" si="2"/>
        <v>1.4439071493772548</v>
      </c>
      <c r="E12" s="29">
        <f t="shared" si="2"/>
        <v>1.6811555403519529</v>
      </c>
      <c r="F12" s="29">
        <f t="shared" si="2"/>
        <v>1.256231792196405</v>
      </c>
      <c r="G12" s="29">
        <f t="shared" si="2"/>
        <v>1.3265984186754176</v>
      </c>
      <c r="H12" s="29">
        <f t="shared" si="2"/>
        <v>1.2997257982502397</v>
      </c>
      <c r="I12" s="29">
        <f t="shared" si="2"/>
        <v>1.1418438385468521</v>
      </c>
      <c r="J12" s="29">
        <f t="shared" si="2"/>
        <v>1.0271431089342142</v>
      </c>
      <c r="K12" s="29">
        <f t="shared" si="2"/>
        <v>0.68292682926829329</v>
      </c>
      <c r="L12" s="29">
        <f t="shared" si="2"/>
        <v>1.2407660738714021</v>
      </c>
      <c r="M12" s="29">
        <f t="shared" si="2"/>
        <v>0.75128028429742866</v>
      </c>
      <c r="N12" s="29">
        <f t="shared" si="2"/>
        <v>0.67370322188395892</v>
      </c>
      <c r="O12" s="29">
        <f t="shared" si="2"/>
        <v>-0.83149789516687722</v>
      </c>
      <c r="P12" s="29">
        <f t="shared" si="2"/>
        <v>-2.5107075610045548</v>
      </c>
      <c r="Q12" s="29">
        <f t="shared" si="2"/>
        <v>0.76797119189404572</v>
      </c>
      <c r="R12" s="29">
        <f t="shared" si="2"/>
        <v>0.63130018209704986</v>
      </c>
      <c r="S12" s="20">
        <f t="shared" si="2"/>
        <v>0.69573567479792597</v>
      </c>
      <c r="T12" s="20">
        <f t="shared" si="2"/>
        <v>-0.50582633670626098</v>
      </c>
      <c r="U12" s="20">
        <f t="shared" si="2"/>
        <v>0.83911657662139039</v>
      </c>
      <c r="V12" s="20">
        <f t="shared" si="2"/>
        <v>0.74089517173971942</v>
      </c>
      <c r="W12" s="20">
        <f t="shared" si="2"/>
        <v>1.1090663503839693</v>
      </c>
      <c r="X12" s="20">
        <f t="shared" si="2"/>
        <v>0.45557484962728267</v>
      </c>
      <c r="Y12" s="20">
        <f>(Y11/X11-1)*100</f>
        <v>0.8338427091343581</v>
      </c>
      <c r="Z12" s="20">
        <f>(Z11/Y11-1)*100</f>
        <v>0.43281107753010417</v>
      </c>
      <c r="AA12" s="20">
        <f>(AA11/Z11-1)*100</f>
        <v>0.24965439956385893</v>
      </c>
      <c r="AB12" s="20">
        <f>(AB11/AA11-1)*100</f>
        <v>0.25054327536238041</v>
      </c>
    </row>
    <row r="13" spans="1:32" s="30" customFormat="1" x14ac:dyDescent="0.25">
      <c r="A13" s="31"/>
      <c r="B13" s="32"/>
      <c r="C13" s="33"/>
      <c r="L13" s="3"/>
      <c r="O13" s="34"/>
      <c r="S13" s="35"/>
      <c r="U13" s="36"/>
      <c r="W13" s="35"/>
      <c r="X13" s="35"/>
    </row>
    <row r="14" spans="1:32" s="35" customFormat="1" ht="36" x14ac:dyDescent="0.25">
      <c r="A14" s="26" t="s">
        <v>35</v>
      </c>
      <c r="B14" s="27">
        <v>392758</v>
      </c>
      <c r="C14" s="37">
        <v>386614</v>
      </c>
      <c r="D14" s="37">
        <v>410143</v>
      </c>
      <c r="E14" s="37">
        <v>417387</v>
      </c>
      <c r="F14" s="38">
        <v>414378</v>
      </c>
      <c r="G14" s="37">
        <v>407984</v>
      </c>
      <c r="H14" s="37">
        <v>432805</v>
      </c>
      <c r="I14" s="37">
        <v>439276</v>
      </c>
      <c r="J14" s="37">
        <v>435538</v>
      </c>
      <c r="K14" s="37">
        <v>425002</v>
      </c>
      <c r="L14" s="37">
        <v>449513</v>
      </c>
      <c r="M14" s="37">
        <v>455038</v>
      </c>
      <c r="N14" s="37">
        <v>451009</v>
      </c>
      <c r="O14" s="37">
        <v>436241</v>
      </c>
      <c r="P14" s="37">
        <v>439338</v>
      </c>
      <c r="Q14" s="37">
        <v>442895</v>
      </c>
      <c r="R14" s="37">
        <v>440947</v>
      </c>
      <c r="S14" s="37">
        <v>437883</v>
      </c>
      <c r="T14" s="37">
        <v>445235</v>
      </c>
      <c r="U14" s="37">
        <v>450297</v>
      </c>
      <c r="V14" s="37">
        <v>448000</v>
      </c>
      <c r="W14" s="37">
        <v>449219</v>
      </c>
      <c r="X14" s="37">
        <v>457291</v>
      </c>
      <c r="Y14" s="37">
        <v>465744</v>
      </c>
      <c r="Z14" s="37">
        <v>461608</v>
      </c>
      <c r="AA14" s="37">
        <v>458307</v>
      </c>
      <c r="AB14" s="37">
        <v>464107</v>
      </c>
    </row>
    <row r="15" spans="1:32" s="36" customFormat="1" x14ac:dyDescent="0.25">
      <c r="A15" s="39" t="s">
        <v>36</v>
      </c>
      <c r="B15" s="40"/>
      <c r="C15" s="41"/>
      <c r="D15" s="42"/>
      <c r="E15" s="42"/>
      <c r="F15" s="42"/>
      <c r="G15" s="43">
        <f t="shared" ref="G15:AB15" si="3">(G14-C14)/C14*100</f>
        <v>5.5274770184214752</v>
      </c>
      <c r="H15" s="43">
        <f t="shared" si="3"/>
        <v>5.5253899249773859</v>
      </c>
      <c r="I15" s="43">
        <f t="shared" si="3"/>
        <v>5.2442936651117549</v>
      </c>
      <c r="J15" s="43">
        <f t="shared" si="3"/>
        <v>5.1064487014271993</v>
      </c>
      <c r="K15" s="43">
        <f t="shared" si="3"/>
        <v>4.1712420094905678</v>
      </c>
      <c r="L15" s="43">
        <f t="shared" si="3"/>
        <v>3.8603990249650533</v>
      </c>
      <c r="M15" s="43">
        <f t="shared" si="3"/>
        <v>3.5881769092779936</v>
      </c>
      <c r="N15" s="43">
        <f t="shared" si="3"/>
        <v>3.5521584798570962</v>
      </c>
      <c r="O15" s="43">
        <f t="shared" si="3"/>
        <v>2.6444581437263825</v>
      </c>
      <c r="P15" s="43">
        <f t="shared" si="3"/>
        <v>-2.2635607868960408</v>
      </c>
      <c r="Q15" s="43">
        <f t="shared" si="3"/>
        <v>-2.6685683393474831</v>
      </c>
      <c r="R15" s="43">
        <f t="shared" si="3"/>
        <v>-2.230997607586545</v>
      </c>
      <c r="S15" s="43">
        <f t="shared" si="3"/>
        <v>0.37639745003335312</v>
      </c>
      <c r="T15" s="43">
        <f t="shared" si="3"/>
        <v>1.3422467439647834</v>
      </c>
      <c r="U15" s="43">
        <f t="shared" si="3"/>
        <v>1.6712764876550874</v>
      </c>
      <c r="V15" s="43">
        <f t="shared" si="3"/>
        <v>1.5995119594871945</v>
      </c>
      <c r="W15" s="43">
        <f t="shared" si="3"/>
        <v>2.5888193878273418</v>
      </c>
      <c r="X15" s="43">
        <f t="shared" si="3"/>
        <v>2.7077835300459308</v>
      </c>
      <c r="Y15" s="43">
        <f t="shared" si="3"/>
        <v>3.4304026009500395</v>
      </c>
      <c r="Z15" s="43">
        <f t="shared" si="3"/>
        <v>3.0375000000000001</v>
      </c>
      <c r="AA15" s="43">
        <f t="shared" si="3"/>
        <v>2.0230667002063583</v>
      </c>
      <c r="AB15" s="43">
        <f t="shared" si="3"/>
        <v>1.4905169793413822</v>
      </c>
    </row>
    <row r="16" spans="1:32" s="30" customFormat="1" x14ac:dyDescent="0.25">
      <c r="A16" s="31"/>
      <c r="B16" s="32"/>
      <c r="C16" s="33"/>
      <c r="L16" s="3"/>
      <c r="O16" s="34"/>
      <c r="W16" s="36"/>
      <c r="X16" s="35"/>
    </row>
    <row r="17" spans="1:28" x14ac:dyDescent="0.25">
      <c r="A17" s="14" t="s">
        <v>37</v>
      </c>
      <c r="B17" s="27" t="e">
        <f>(B11-#REF!)</f>
        <v>#REF!</v>
      </c>
      <c r="C17" s="27">
        <f>(C11-B11)</f>
        <v>2892</v>
      </c>
      <c r="D17" s="37">
        <f>(D11-C11)</f>
        <v>5742</v>
      </c>
      <c r="E17" s="37">
        <f>(E11-D11)</f>
        <v>6782</v>
      </c>
      <c r="F17" s="37">
        <f>(F11-E11)</f>
        <v>5153</v>
      </c>
      <c r="G17" s="37">
        <f>SUM(G11-F11)</f>
        <v>5510</v>
      </c>
      <c r="H17" s="37">
        <f t="shared" ref="H17:AB17" si="4">(H11-G11)</f>
        <v>5470</v>
      </c>
      <c r="I17" s="37">
        <f t="shared" si="4"/>
        <v>4868</v>
      </c>
      <c r="J17" s="37">
        <f t="shared" si="4"/>
        <v>4429</v>
      </c>
      <c r="K17" s="37">
        <f t="shared" si="4"/>
        <v>2975</v>
      </c>
      <c r="L17" s="37">
        <f t="shared" si="4"/>
        <v>5442</v>
      </c>
      <c r="M17" s="37">
        <f t="shared" si="4"/>
        <v>3336</v>
      </c>
      <c r="N17" s="37">
        <f t="shared" si="4"/>
        <v>3014</v>
      </c>
      <c r="O17" s="37">
        <f t="shared" si="4"/>
        <v>-3745</v>
      </c>
      <c r="P17" s="37">
        <f t="shared" si="4"/>
        <v>-11214</v>
      </c>
      <c r="Q17" s="37">
        <f t="shared" si="4"/>
        <v>3344</v>
      </c>
      <c r="R17" s="37">
        <f t="shared" si="4"/>
        <v>2770</v>
      </c>
      <c r="S17" s="37">
        <f t="shared" si="4"/>
        <v>3072</v>
      </c>
      <c r="T17" s="37">
        <f t="shared" si="4"/>
        <v>-2249</v>
      </c>
      <c r="U17" s="37">
        <f t="shared" si="4"/>
        <v>3712</v>
      </c>
      <c r="V17" s="37">
        <f t="shared" si="4"/>
        <v>3305</v>
      </c>
      <c r="W17" s="37">
        <f t="shared" si="4"/>
        <v>4984</v>
      </c>
      <c r="X17" s="37">
        <f t="shared" si="4"/>
        <v>2070</v>
      </c>
      <c r="Y17" s="37">
        <f t="shared" si="4"/>
        <v>3806</v>
      </c>
      <c r="Z17" s="37">
        <f t="shared" si="4"/>
        <v>1992</v>
      </c>
      <c r="AA17" s="37">
        <f t="shared" si="4"/>
        <v>1154</v>
      </c>
      <c r="AB17" s="37">
        <f t="shared" si="4"/>
        <v>1161</v>
      </c>
    </row>
    <row r="18" spans="1:28" x14ac:dyDescent="0.25">
      <c r="A18" s="31"/>
      <c r="B18" s="18"/>
      <c r="C18" s="44"/>
      <c r="D18" s="18"/>
      <c r="E18" s="18"/>
      <c r="F18" s="18"/>
      <c r="O18" s="45"/>
    </row>
    <row r="19" spans="1:28" ht="36" x14ac:dyDescent="0.25">
      <c r="A19" s="46" t="s">
        <v>38</v>
      </c>
      <c r="B19" s="47">
        <v>181604.48499999999</v>
      </c>
      <c r="C19" s="47">
        <v>182276.28800000003</v>
      </c>
      <c r="D19" s="47">
        <v>184249.16899999999</v>
      </c>
      <c r="E19" s="47">
        <v>186540.98799999998</v>
      </c>
      <c r="F19" s="47">
        <v>188755.04700000002</v>
      </c>
      <c r="G19" s="47">
        <v>190678.576</v>
      </c>
      <c r="H19" s="47">
        <v>192769.71399999998</v>
      </c>
      <c r="I19" s="47">
        <v>194971.27099999998</v>
      </c>
      <c r="J19" s="47">
        <v>197400.40400000001</v>
      </c>
      <c r="K19" s="47">
        <v>200048.15599999999</v>
      </c>
      <c r="L19" s="47">
        <v>202171.495</v>
      </c>
      <c r="M19" s="47">
        <v>203631.67299999995</v>
      </c>
      <c r="N19" s="47">
        <v>205322.82399999999</v>
      </c>
      <c r="O19" s="47">
        <v>201776.67</v>
      </c>
      <c r="P19" s="47">
        <v>174213.03700000004</v>
      </c>
      <c r="Q19" s="47">
        <v>193515.47099999999</v>
      </c>
      <c r="R19" s="47">
        <v>192447.13800000001</v>
      </c>
      <c r="S19" s="47">
        <v>196237.1</v>
      </c>
      <c r="T19" s="47">
        <v>195221.93700000003</v>
      </c>
      <c r="U19" s="47">
        <v>201328.78300000002</v>
      </c>
      <c r="V19" s="47">
        <v>203339.68000000002</v>
      </c>
      <c r="W19" s="47">
        <v>204870.27</v>
      </c>
      <c r="X19" s="47">
        <v>206522.86299999998</v>
      </c>
      <c r="Y19" s="47">
        <v>208376.34300000002</v>
      </c>
      <c r="Z19" s="47">
        <v>209471.60399999999</v>
      </c>
      <c r="AA19" s="47">
        <v>210238.27499999999</v>
      </c>
      <c r="AB19" s="47">
        <v>210792.59299999996</v>
      </c>
    </row>
    <row r="20" spans="1:28" x14ac:dyDescent="0.25">
      <c r="A20" s="14" t="s">
        <v>36</v>
      </c>
      <c r="B20" s="48" t="e">
        <f>(B19/#REF!-1)*100</f>
        <v>#REF!</v>
      </c>
      <c r="C20" s="48">
        <f>(C19/B19-1)*100</f>
        <v>0.36992643656352797</v>
      </c>
      <c r="D20" s="49">
        <f t="shared" ref="D20:X20" si="5">(D19/C19-1)*100</f>
        <v>1.0823574594628349</v>
      </c>
      <c r="E20" s="48">
        <f t="shared" si="5"/>
        <v>1.243869382119156</v>
      </c>
      <c r="F20" s="48">
        <f t="shared" si="5"/>
        <v>1.1869021514993028</v>
      </c>
      <c r="G20" s="48">
        <f t="shared" si="5"/>
        <v>1.019060963175189</v>
      </c>
      <c r="H20" s="48">
        <f t="shared" si="5"/>
        <v>1.0966821988433351</v>
      </c>
      <c r="I20" s="48">
        <f t="shared" si="5"/>
        <v>1.1420658122675897</v>
      </c>
      <c r="J20" s="48">
        <f t="shared" si="5"/>
        <v>1.2458927859171798</v>
      </c>
      <c r="K20" s="50">
        <f t="shared" si="5"/>
        <v>1.3413103247752023</v>
      </c>
      <c r="L20" s="50">
        <f t="shared" si="5"/>
        <v>1.0614139327532746</v>
      </c>
      <c r="M20" s="50">
        <f t="shared" si="5"/>
        <v>0.72224721887719223</v>
      </c>
      <c r="N20" s="50">
        <f t="shared" si="5"/>
        <v>0.83049506743484436</v>
      </c>
      <c r="O20" s="48">
        <f t="shared" si="5"/>
        <v>-1.7271114486521855</v>
      </c>
      <c r="P20" s="48">
        <f t="shared" si="5"/>
        <v>-13.660465801125554</v>
      </c>
      <c r="Q20" s="48">
        <f t="shared" si="5"/>
        <v>11.079787329578528</v>
      </c>
      <c r="R20" s="43">
        <f t="shared" si="5"/>
        <v>-0.55206593792181957</v>
      </c>
      <c r="S20" s="20">
        <f t="shared" si="5"/>
        <v>1.9693522280388454</v>
      </c>
      <c r="T20" s="20">
        <f t="shared" si="5"/>
        <v>-0.51731451392217354</v>
      </c>
      <c r="U20" s="20">
        <f t="shared" si="5"/>
        <v>3.1281556232074514</v>
      </c>
      <c r="V20" s="20">
        <f t="shared" si="5"/>
        <v>0.99881247481636848</v>
      </c>
      <c r="W20" s="20">
        <f t="shared" si="5"/>
        <v>0.7527256854146458</v>
      </c>
      <c r="X20" s="20">
        <f t="shared" si="5"/>
        <v>0.80665340071059966</v>
      </c>
      <c r="Y20" s="20">
        <f>(Y19/X19-1)*100</f>
        <v>0.89746964238048843</v>
      </c>
      <c r="Z20" s="20">
        <f>(Z19/Y19-1)*100</f>
        <v>0.5256167683103774</v>
      </c>
      <c r="AA20" s="20">
        <f>(AA19/Z19-1)*100</f>
        <v>0.3660023532354284</v>
      </c>
      <c r="AB20" s="20">
        <f>(AB19/AA19-1)*100</f>
        <v>0.26366179041374949</v>
      </c>
    </row>
    <row r="21" spans="1:28" x14ac:dyDescent="0.25">
      <c r="A21" s="17"/>
      <c r="B21" s="51"/>
      <c r="C21" s="51"/>
      <c r="D21" s="52"/>
      <c r="E21" s="51"/>
      <c r="F21" s="51"/>
      <c r="G21" s="51"/>
      <c r="H21" s="51"/>
      <c r="I21" s="51"/>
      <c r="J21" s="51"/>
      <c r="K21" s="53"/>
      <c r="L21" s="53"/>
      <c r="M21" s="53"/>
      <c r="N21" s="53"/>
      <c r="O21" s="51"/>
      <c r="P21" s="51"/>
      <c r="Q21" s="51"/>
      <c r="R21" s="19"/>
      <c r="S21" s="15"/>
      <c r="T21" s="15"/>
      <c r="U21" s="15"/>
      <c r="V21" s="15"/>
      <c r="W21" s="15"/>
      <c r="X21" s="15"/>
    </row>
    <row r="22" spans="1:28" s="42" customFormat="1" ht="36" x14ac:dyDescent="0.25">
      <c r="A22" s="54" t="s">
        <v>39</v>
      </c>
      <c r="B22" s="47">
        <v>182531.28600000002</v>
      </c>
      <c r="C22" s="47">
        <v>179336.33299999998</v>
      </c>
      <c r="D22" s="47">
        <v>189516.78200000001</v>
      </c>
      <c r="E22" s="47">
        <v>182837.34399999998</v>
      </c>
      <c r="F22" s="47">
        <v>189896.30799999999</v>
      </c>
      <c r="G22" s="47">
        <v>187709.93699999998</v>
      </c>
      <c r="H22" s="47">
        <v>198740.33199999999</v>
      </c>
      <c r="I22" s="47">
        <v>191034.402</v>
      </c>
      <c r="J22" s="47">
        <v>198453.91799999998</v>
      </c>
      <c r="K22" s="47">
        <v>196561.6</v>
      </c>
      <c r="L22" s="47">
        <v>208170.90999999997</v>
      </c>
      <c r="M22" s="47">
        <v>199948.541</v>
      </c>
      <c r="N22" s="47">
        <v>206589.342</v>
      </c>
      <c r="O22" s="47">
        <v>199286.20599999998</v>
      </c>
      <c r="P22" s="47">
        <v>178504.43900000001</v>
      </c>
      <c r="Q22" s="47">
        <v>189047.89300000001</v>
      </c>
      <c r="R22" s="47">
        <v>193156.46400000001</v>
      </c>
      <c r="S22" s="47">
        <v>194734.24699999997</v>
      </c>
      <c r="T22" s="47">
        <v>199361.83300000001</v>
      </c>
      <c r="U22" s="47">
        <v>198551.55300000001</v>
      </c>
      <c r="V22" s="47">
        <v>204008.50199999998</v>
      </c>
      <c r="W22" s="47">
        <v>202626.478</v>
      </c>
      <c r="X22" s="47">
        <v>208798.01199999996</v>
      </c>
      <c r="Y22" s="47">
        <v>207203.93599999999</v>
      </c>
      <c r="Z22" s="47">
        <v>211346.31599999999</v>
      </c>
      <c r="AA22" s="47">
        <v>208089.13700000002</v>
      </c>
      <c r="AB22" s="47">
        <v>211611.43400000001</v>
      </c>
    </row>
    <row r="23" spans="1:28" s="42" customFormat="1" x14ac:dyDescent="0.25">
      <c r="A23" s="39" t="s">
        <v>36</v>
      </c>
      <c r="B23" s="55"/>
      <c r="C23" s="55"/>
      <c r="D23" s="56"/>
      <c r="E23" s="55"/>
      <c r="F23" s="57"/>
      <c r="G23" s="58">
        <f>(G22-C22)/C22*100</f>
        <v>4.6692178098678943</v>
      </c>
      <c r="H23" s="58">
        <f t="shared" ref="H23:X23" si="6">(H22-D22)/D22*100</f>
        <v>4.8668776995168628</v>
      </c>
      <c r="I23" s="58">
        <f t="shared" si="6"/>
        <v>4.4832515178081023</v>
      </c>
      <c r="J23" s="58">
        <f t="shared" si="6"/>
        <v>4.5064646543839002</v>
      </c>
      <c r="K23" s="58">
        <f t="shared" si="6"/>
        <v>4.7156070378948725</v>
      </c>
      <c r="L23" s="58">
        <f t="shared" si="6"/>
        <v>4.7451757301079578</v>
      </c>
      <c r="M23" s="58">
        <f t="shared" si="6"/>
        <v>4.6662480195582754</v>
      </c>
      <c r="N23" s="58">
        <f t="shared" si="6"/>
        <v>4.0994020586683648</v>
      </c>
      <c r="O23" s="58">
        <f t="shared" si="6"/>
        <v>1.3861334055074699</v>
      </c>
      <c r="P23" s="58">
        <f t="shared" si="6"/>
        <v>-14.251016628596169</v>
      </c>
      <c r="Q23" s="58">
        <f t="shared" si="6"/>
        <v>-5.4517267020217899</v>
      </c>
      <c r="R23" s="58">
        <f t="shared" si="6"/>
        <v>-6.5022124907101926</v>
      </c>
      <c r="S23" s="58">
        <f t="shared" si="6"/>
        <v>-2.2841314967880932</v>
      </c>
      <c r="T23" s="58">
        <f t="shared" si="6"/>
        <v>11.68452399102523</v>
      </c>
      <c r="U23" s="58">
        <f t="shared" si="6"/>
        <v>5.027117652139081</v>
      </c>
      <c r="V23" s="58">
        <f t="shared" si="6"/>
        <v>5.6182629228499295</v>
      </c>
      <c r="W23" s="58">
        <f t="shared" si="6"/>
        <v>4.0528212790429361</v>
      </c>
      <c r="X23" s="58">
        <f t="shared" si="6"/>
        <v>4.7331923357666685</v>
      </c>
      <c r="Y23" s="58">
        <f>(Y22-U22)/U22*100</f>
        <v>4.357751359416449</v>
      </c>
      <c r="Z23" s="58">
        <f>(Z22-V22)/V22*100</f>
        <v>3.5968177443898948</v>
      </c>
      <c r="AA23" s="58">
        <f>(AA22-W22)/W22*100</f>
        <v>2.6959255542111404</v>
      </c>
      <c r="AB23" s="58">
        <f>(AB22-X22)/X22*100</f>
        <v>1.3474371585492155</v>
      </c>
    </row>
    <row r="24" spans="1:28" s="30" customFormat="1" x14ac:dyDescent="0.25">
      <c r="A24" s="59"/>
      <c r="B24" s="60"/>
      <c r="C24" s="33"/>
      <c r="L24" s="3"/>
      <c r="N24" s="35"/>
      <c r="O24" s="34"/>
      <c r="R24" s="35"/>
      <c r="W24" s="36"/>
      <c r="X24" s="61"/>
    </row>
    <row r="25" spans="1:28" x14ac:dyDescent="0.25">
      <c r="A25" s="7" t="s">
        <v>40</v>
      </c>
      <c r="B25" s="13">
        <v>54.8</v>
      </c>
      <c r="C25" s="62">
        <v>53.2</v>
      </c>
      <c r="D25" s="13">
        <v>55</v>
      </c>
      <c r="E25" s="13">
        <v>55.8</v>
      </c>
      <c r="F25" s="13">
        <v>55.3</v>
      </c>
      <c r="G25" s="13">
        <v>55.3</v>
      </c>
      <c r="H25" s="13">
        <v>57.4</v>
      </c>
      <c r="I25" s="13">
        <v>58.2</v>
      </c>
      <c r="J25" s="13">
        <v>57.8</v>
      </c>
      <c r="K25" s="13">
        <v>57.6</v>
      </c>
      <c r="L25" s="13">
        <v>58.7</v>
      </c>
      <c r="M25" s="13">
        <v>58.7</v>
      </c>
      <c r="N25" s="10">
        <v>59</v>
      </c>
      <c r="O25" s="13">
        <v>57.9</v>
      </c>
      <c r="P25" s="10">
        <v>58</v>
      </c>
      <c r="Q25" s="13">
        <v>57.7</v>
      </c>
      <c r="R25" s="13">
        <v>58.1</v>
      </c>
      <c r="S25" s="13">
        <v>56.8</v>
      </c>
      <c r="T25" s="13">
        <v>58.5</v>
      </c>
      <c r="U25" s="13">
        <v>60.3</v>
      </c>
      <c r="V25" s="13">
        <v>60.5</v>
      </c>
      <c r="W25" s="13">
        <v>60.1</v>
      </c>
      <c r="X25" s="13">
        <v>60.6</v>
      </c>
      <c r="Y25" s="43">
        <v>61</v>
      </c>
      <c r="Z25" s="43">
        <v>61</v>
      </c>
      <c r="AA25" s="43">
        <v>61.2</v>
      </c>
      <c r="AB25" s="13">
        <v>61.7</v>
      </c>
    </row>
    <row r="26" spans="1:28" x14ac:dyDescent="0.25">
      <c r="C26" s="33"/>
      <c r="X26" s="30"/>
      <c r="Y26" s="30"/>
    </row>
    <row r="27" spans="1:28" x14ac:dyDescent="0.25">
      <c r="A27" s="13" t="s">
        <v>41</v>
      </c>
      <c r="B27" s="10">
        <v>46989</v>
      </c>
      <c r="C27" s="37">
        <v>42027</v>
      </c>
      <c r="D27" s="13">
        <v>53300</v>
      </c>
      <c r="E27" s="13">
        <v>56036</v>
      </c>
      <c r="F27" s="63">
        <v>49331</v>
      </c>
      <c r="G27" s="13">
        <v>43927</v>
      </c>
      <c r="H27" s="13">
        <v>52624</v>
      </c>
      <c r="I27" s="13">
        <v>49499</v>
      </c>
      <c r="J27" s="13">
        <v>43944</v>
      </c>
      <c r="K27" s="13">
        <v>41508</v>
      </c>
      <c r="L27" s="13">
        <v>51934</v>
      </c>
      <c r="M27" s="13">
        <v>51111</v>
      </c>
      <c r="N27" s="13">
        <v>51164</v>
      </c>
      <c r="O27" s="13">
        <v>47638</v>
      </c>
      <c r="P27" s="13">
        <v>49818</v>
      </c>
      <c r="Q27" s="13">
        <v>46849</v>
      </c>
      <c r="R27" s="13">
        <v>47473</v>
      </c>
      <c r="S27" s="13">
        <v>48026</v>
      </c>
      <c r="T27" s="13">
        <v>49461</v>
      </c>
      <c r="U27" s="10">
        <v>50548</v>
      </c>
      <c r="V27" s="10">
        <v>48485</v>
      </c>
      <c r="W27" s="13">
        <v>45273</v>
      </c>
      <c r="X27" s="10">
        <v>45679</v>
      </c>
      <c r="Y27" s="13">
        <v>46636</v>
      </c>
      <c r="Z27" s="13">
        <v>46051</v>
      </c>
      <c r="AA27" s="13">
        <v>49358</v>
      </c>
      <c r="AB27" s="13">
        <v>55714</v>
      </c>
    </row>
    <row r="28" spans="1:28" s="17" customFormat="1" x14ac:dyDescent="0.25">
      <c r="A28" s="14" t="s">
        <v>42</v>
      </c>
      <c r="B28" s="10">
        <v>55223</v>
      </c>
      <c r="C28" s="37">
        <v>53075</v>
      </c>
      <c r="D28" s="14">
        <v>48779</v>
      </c>
      <c r="E28" s="14">
        <v>46095</v>
      </c>
      <c r="F28" s="63">
        <v>48844</v>
      </c>
      <c r="G28" s="14">
        <v>49315</v>
      </c>
      <c r="H28" s="14">
        <v>48584</v>
      </c>
      <c r="I28" s="14">
        <v>43321</v>
      </c>
      <c r="J28" s="13">
        <v>45644</v>
      </c>
      <c r="K28" s="14">
        <v>49001</v>
      </c>
      <c r="L28" s="14">
        <v>47959</v>
      </c>
      <c r="M28" s="14">
        <v>44241</v>
      </c>
      <c r="N28" s="14">
        <v>46610</v>
      </c>
      <c r="O28" s="14">
        <v>47681</v>
      </c>
      <c r="P28" s="13">
        <v>44700</v>
      </c>
      <c r="Q28" s="14">
        <v>42481</v>
      </c>
      <c r="R28" s="13">
        <v>47716</v>
      </c>
      <c r="S28" s="14">
        <v>50983</v>
      </c>
      <c r="T28" s="14">
        <v>48505</v>
      </c>
      <c r="U28" s="64">
        <v>48482</v>
      </c>
      <c r="V28" s="64">
        <v>49848</v>
      </c>
      <c r="W28" s="14">
        <v>47929</v>
      </c>
      <c r="X28" s="64">
        <v>48858</v>
      </c>
      <c r="Y28" s="64">
        <v>44631</v>
      </c>
      <c r="Z28" s="14">
        <v>45916</v>
      </c>
      <c r="AA28" s="14">
        <v>45308</v>
      </c>
      <c r="AB28" s="14">
        <v>41671</v>
      </c>
    </row>
    <row r="29" spans="1:28" s="17" customFormat="1" x14ac:dyDescent="0.25">
      <c r="A29" s="21" t="s">
        <v>43</v>
      </c>
      <c r="B29" s="64">
        <f t="shared" ref="B29:AB29" si="7">(B27+B28)</f>
        <v>102212</v>
      </c>
      <c r="C29" s="37">
        <f t="shared" si="7"/>
        <v>95102</v>
      </c>
      <c r="D29" s="37">
        <f t="shared" si="7"/>
        <v>102079</v>
      </c>
      <c r="E29" s="37">
        <f t="shared" si="7"/>
        <v>102131</v>
      </c>
      <c r="F29" s="37">
        <f t="shared" si="7"/>
        <v>98175</v>
      </c>
      <c r="G29" s="14">
        <f t="shared" si="7"/>
        <v>93242</v>
      </c>
      <c r="H29" s="14">
        <f t="shared" si="7"/>
        <v>101208</v>
      </c>
      <c r="I29" s="14">
        <f t="shared" si="7"/>
        <v>92820</v>
      </c>
      <c r="J29" s="14">
        <f t="shared" si="7"/>
        <v>89588</v>
      </c>
      <c r="K29" s="14">
        <f t="shared" si="7"/>
        <v>90509</v>
      </c>
      <c r="L29" s="14">
        <f t="shared" si="7"/>
        <v>99893</v>
      </c>
      <c r="M29" s="14">
        <f t="shared" si="7"/>
        <v>95352</v>
      </c>
      <c r="N29" s="14">
        <f t="shared" si="7"/>
        <v>97774</v>
      </c>
      <c r="O29" s="14">
        <f t="shared" si="7"/>
        <v>95319</v>
      </c>
      <c r="P29" s="14">
        <f t="shared" si="7"/>
        <v>94518</v>
      </c>
      <c r="Q29" s="14">
        <f t="shared" si="7"/>
        <v>89330</v>
      </c>
      <c r="R29" s="14">
        <f t="shared" si="7"/>
        <v>95189</v>
      </c>
      <c r="S29" s="14">
        <f t="shared" si="7"/>
        <v>99009</v>
      </c>
      <c r="T29" s="14">
        <f t="shared" si="7"/>
        <v>97966</v>
      </c>
      <c r="U29" s="14">
        <f t="shared" si="7"/>
        <v>99030</v>
      </c>
      <c r="V29" s="14">
        <f t="shared" si="7"/>
        <v>98333</v>
      </c>
      <c r="W29" s="14">
        <f t="shared" si="7"/>
        <v>93202</v>
      </c>
      <c r="X29" s="14">
        <f t="shared" si="7"/>
        <v>94537</v>
      </c>
      <c r="Y29" s="64">
        <f t="shared" si="7"/>
        <v>91267</v>
      </c>
      <c r="Z29" s="64">
        <f t="shared" si="7"/>
        <v>91967</v>
      </c>
      <c r="AA29" s="64">
        <f t="shared" si="7"/>
        <v>94666</v>
      </c>
      <c r="AB29" s="64">
        <f t="shared" si="7"/>
        <v>97385</v>
      </c>
    </row>
    <row r="30" spans="1:28" ht="21" customHeight="1" x14ac:dyDescent="0.25">
      <c r="B30" s="18"/>
      <c r="C30" s="44"/>
      <c r="U30" s="19"/>
      <c r="W30" s="18"/>
    </row>
    <row r="31" spans="1:28" s="66" customFormat="1" x14ac:dyDescent="0.25">
      <c r="A31" s="65" t="s">
        <v>44</v>
      </c>
      <c r="B31" s="20">
        <f t="shared" ref="B31:AB31" si="8">(B29/B3)*100</f>
        <v>24.163764754832776</v>
      </c>
      <c r="C31" s="11">
        <f t="shared" si="8"/>
        <v>22.440354979601178</v>
      </c>
      <c r="D31" s="11">
        <f t="shared" si="8"/>
        <v>23.965807069606701</v>
      </c>
      <c r="E31" s="11">
        <f t="shared" si="8"/>
        <v>23.799658843049158</v>
      </c>
      <c r="F31" s="11">
        <f t="shared" si="8"/>
        <v>22.922498955149653</v>
      </c>
      <c r="G31" s="11">
        <f t="shared" si="8"/>
        <v>21.555554528095133</v>
      </c>
      <c r="H31" s="11">
        <f t="shared" si="8"/>
        <v>23.309557314638027</v>
      </c>
      <c r="I31" s="11">
        <f t="shared" si="8"/>
        <v>20.978357169978484</v>
      </c>
      <c r="J31" s="11">
        <f t="shared" si="8"/>
        <v>20.325570315247354</v>
      </c>
      <c r="K31" s="11">
        <f t="shared" si="8"/>
        <v>20.186275143910485</v>
      </c>
      <c r="L31" s="11">
        <f t="shared" si="8"/>
        <v>22.329244194883806</v>
      </c>
      <c r="M31" s="11">
        <f t="shared" si="8"/>
        <v>21.32171750826241</v>
      </c>
      <c r="N31" s="11">
        <f t="shared" si="8"/>
        <v>21.737989790655071</v>
      </c>
      <c r="O31" s="11">
        <f t="shared" si="8"/>
        <v>21.188544906093217</v>
      </c>
      <c r="P31" s="11">
        <f t="shared" si="8"/>
        <v>21.07584521457591</v>
      </c>
      <c r="Q31" s="11">
        <f t="shared" si="8"/>
        <v>19.756543124687607</v>
      </c>
      <c r="R31" s="11">
        <f t="shared" si="8"/>
        <v>20.870158144796878</v>
      </c>
      <c r="S31" s="11">
        <f t="shared" si="8"/>
        <v>21.825552533077037</v>
      </c>
      <c r="T31" s="11">
        <f t="shared" si="8"/>
        <v>20.999089009163498</v>
      </c>
      <c r="U31" s="11">
        <f t="shared" si="8"/>
        <v>20.966983828554735</v>
      </c>
      <c r="V31" s="11">
        <f t="shared" si="8"/>
        <v>20.765642389084697</v>
      </c>
      <c r="W31" s="11">
        <f t="shared" si="8"/>
        <v>19.636728321580343</v>
      </c>
      <c r="X31" s="11">
        <f t="shared" si="8"/>
        <v>19.597831607533404</v>
      </c>
      <c r="Y31" s="11">
        <f t="shared" si="8"/>
        <v>18.76022627299113</v>
      </c>
      <c r="Z31" s="11">
        <f t="shared" si="8"/>
        <v>18.782191361176352</v>
      </c>
      <c r="AA31" s="11">
        <f t="shared" si="8"/>
        <v>19.232066310464621</v>
      </c>
      <c r="AB31" s="11">
        <f t="shared" si="8"/>
        <v>19.703750763789692</v>
      </c>
    </row>
    <row r="32" spans="1:28" s="66" customFormat="1" x14ac:dyDescent="0.25">
      <c r="A32" s="62" t="s">
        <v>45</v>
      </c>
      <c r="B32" s="20">
        <f t="shared" ref="B32:AB32" si="9">(B27/B3)*100</f>
        <v>11.108589422620019</v>
      </c>
      <c r="C32" s="11">
        <f t="shared" si="9"/>
        <v>9.9167293929433527</v>
      </c>
      <c r="D32" s="11">
        <f t="shared" si="9"/>
        <v>12.513617069231058</v>
      </c>
      <c r="E32" s="11">
        <f t="shared" si="9"/>
        <v>13.058108536380752</v>
      </c>
      <c r="F32" s="11">
        <f t="shared" si="9"/>
        <v>11.518103345622485</v>
      </c>
      <c r="G32" s="11">
        <f t="shared" si="9"/>
        <v>10.154982129894629</v>
      </c>
      <c r="H32" s="11">
        <f t="shared" si="9"/>
        <v>12.120011699920081</v>
      </c>
      <c r="I32" s="11">
        <f t="shared" si="9"/>
        <v>11.187327101451896</v>
      </c>
      <c r="J32" s="11">
        <f t="shared" si="9"/>
        <v>9.9699386294283805</v>
      </c>
      <c r="K32" s="11">
        <f t="shared" si="9"/>
        <v>9.2575534883098527</v>
      </c>
      <c r="L32" s="11">
        <f t="shared" si="9"/>
        <v>11.608891193748267</v>
      </c>
      <c r="M32" s="11">
        <f t="shared" si="9"/>
        <v>11.428961149895127</v>
      </c>
      <c r="N32" s="11">
        <f t="shared" si="9"/>
        <v>11.375237891965922</v>
      </c>
      <c r="O32" s="11">
        <f t="shared" si="9"/>
        <v>10.589493199010361</v>
      </c>
      <c r="P32" s="11">
        <f t="shared" si="9"/>
        <v>11.108534426244129</v>
      </c>
      <c r="Q32" s="11">
        <f t="shared" si="9"/>
        <v>10.36129283385749</v>
      </c>
      <c r="R32" s="11">
        <f t="shared" si="9"/>
        <v>10.40844023582496</v>
      </c>
      <c r="S32" s="11">
        <f t="shared" si="9"/>
        <v>10.58685559851688</v>
      </c>
      <c r="T32" s="11">
        <f t="shared" si="9"/>
        <v>10.602004179840309</v>
      </c>
      <c r="U32" s="11">
        <f t="shared" si="9"/>
        <v>10.702202348437693</v>
      </c>
      <c r="V32" s="11">
        <f t="shared" si="9"/>
        <v>10.238904246130714</v>
      </c>
      <c r="W32" s="11">
        <f t="shared" si="9"/>
        <v>9.538567855871193</v>
      </c>
      <c r="X32" s="11">
        <f t="shared" si="9"/>
        <v>9.469407216227701</v>
      </c>
      <c r="Y32" s="11">
        <f t="shared" si="9"/>
        <v>9.5861802455127734</v>
      </c>
      <c r="Z32" s="11">
        <f t="shared" si="9"/>
        <v>9.4048810374757483</v>
      </c>
      <c r="AA32" s="11">
        <f t="shared" si="9"/>
        <v>10.027426203197692</v>
      </c>
      <c r="AB32" s="11">
        <f t="shared" si="9"/>
        <v>11.272524208592483</v>
      </c>
    </row>
    <row r="33" spans="1:28" s="66" customFormat="1" x14ac:dyDescent="0.25">
      <c r="A33" s="62" t="s">
        <v>46</v>
      </c>
      <c r="B33" s="20">
        <f t="shared" ref="B33:AB33" si="10">(B28/B3)*100</f>
        <v>13.055175332212757</v>
      </c>
      <c r="C33" s="11">
        <f t="shared" si="10"/>
        <v>12.523625586657827</v>
      </c>
      <c r="D33" s="11">
        <f t="shared" si="10"/>
        <v>11.452190000375644</v>
      </c>
      <c r="E33" s="11">
        <f t="shared" si="10"/>
        <v>10.741550306668406</v>
      </c>
      <c r="F33" s="11">
        <f t="shared" si="10"/>
        <v>11.404395609527167</v>
      </c>
      <c r="G33" s="11">
        <f t="shared" si="10"/>
        <v>11.400572398200506</v>
      </c>
      <c r="H33" s="11">
        <f t="shared" si="10"/>
        <v>11.189545614717947</v>
      </c>
      <c r="I33" s="11">
        <f t="shared" si="10"/>
        <v>9.7910300685265881</v>
      </c>
      <c r="J33" s="11">
        <f t="shared" si="10"/>
        <v>10.355631685818974</v>
      </c>
      <c r="K33" s="11">
        <f t="shared" si="10"/>
        <v>10.928721655600633</v>
      </c>
      <c r="L33" s="11">
        <f t="shared" si="10"/>
        <v>10.720353001135541</v>
      </c>
      <c r="M33" s="11">
        <f t="shared" si="10"/>
        <v>9.8927563583672846</v>
      </c>
      <c r="N33" s="11">
        <f t="shared" si="10"/>
        <v>10.362751898689149</v>
      </c>
      <c r="O33" s="11">
        <f t="shared" si="10"/>
        <v>10.599051707082854</v>
      </c>
      <c r="P33" s="11">
        <f t="shared" si="10"/>
        <v>9.9673107883317797</v>
      </c>
      <c r="Q33" s="11">
        <f t="shared" si="10"/>
        <v>9.3952502908301145</v>
      </c>
      <c r="R33" s="11">
        <f t="shared" si="10"/>
        <v>10.461717908971917</v>
      </c>
      <c r="S33" s="11">
        <f t="shared" si="10"/>
        <v>11.238696934560156</v>
      </c>
      <c r="T33" s="11">
        <f t="shared" si="10"/>
        <v>10.397084829323187</v>
      </c>
      <c r="U33" s="11">
        <f t="shared" si="10"/>
        <v>10.264781480117041</v>
      </c>
      <c r="V33" s="11">
        <f t="shared" si="10"/>
        <v>10.526738142953983</v>
      </c>
      <c r="W33" s="11">
        <f t="shared" si="10"/>
        <v>10.098160465709151</v>
      </c>
      <c r="X33" s="11">
        <f t="shared" si="10"/>
        <v>10.1284243913057</v>
      </c>
      <c r="Y33" s="11">
        <f t="shared" si="10"/>
        <v>9.1740460274783544</v>
      </c>
      <c r="Z33" s="11">
        <f t="shared" si="10"/>
        <v>9.3773103237006019</v>
      </c>
      <c r="AA33" s="11">
        <f t="shared" si="10"/>
        <v>9.204640107266929</v>
      </c>
      <c r="AB33" s="11">
        <f t="shared" si="10"/>
        <v>8.4312265551972096</v>
      </c>
    </row>
    <row r="34" spans="1:28" s="66" customFormat="1" hidden="1" x14ac:dyDescent="0.25">
      <c r="A34" s="33"/>
      <c r="C34" s="33"/>
      <c r="O34" s="67"/>
      <c r="S34" s="67"/>
      <c r="U34" s="67"/>
      <c r="X34" s="31"/>
      <c r="Y34" s="31"/>
      <c r="Z34" s="31"/>
      <c r="AA34" s="31"/>
    </row>
    <row r="35" spans="1:28" hidden="1" x14ac:dyDescent="0.25">
      <c r="A35" s="3" t="s">
        <v>47</v>
      </c>
      <c r="B35" s="18">
        <v>82047</v>
      </c>
      <c r="C35" s="44">
        <v>80243</v>
      </c>
      <c r="D35" s="3">
        <v>77941</v>
      </c>
      <c r="E35" s="3">
        <v>72153</v>
      </c>
      <c r="F35" s="17">
        <v>71735</v>
      </c>
      <c r="G35" s="68">
        <v>65953</v>
      </c>
      <c r="H35" s="69">
        <v>58738</v>
      </c>
      <c r="I35" s="18">
        <v>49888</v>
      </c>
      <c r="J35" s="3">
        <v>46440</v>
      </c>
      <c r="K35" s="3">
        <v>47799</v>
      </c>
      <c r="L35" s="3">
        <v>45865</v>
      </c>
      <c r="M35" s="3">
        <v>45697</v>
      </c>
      <c r="N35" s="18">
        <v>50252</v>
      </c>
      <c r="O35" s="3">
        <v>49300</v>
      </c>
      <c r="P35" s="3">
        <v>47427</v>
      </c>
      <c r="Q35" s="3">
        <v>48833</v>
      </c>
      <c r="R35" s="3">
        <v>52667</v>
      </c>
      <c r="S35" s="3" t="s">
        <v>48</v>
      </c>
      <c r="T35" s="3" t="s">
        <v>48</v>
      </c>
      <c r="U35" s="3" t="s">
        <v>48</v>
      </c>
      <c r="V35" s="3" t="s">
        <v>48</v>
      </c>
      <c r="W35" s="3" t="s">
        <v>48</v>
      </c>
      <c r="X35" s="3" t="s">
        <v>48</v>
      </c>
      <c r="Y35" s="3" t="s">
        <v>48</v>
      </c>
    </row>
    <row r="36" spans="1:28" hidden="1" x14ac:dyDescent="0.25">
      <c r="A36" s="3" t="s">
        <v>49</v>
      </c>
      <c r="B36" s="19" t="e">
        <f>(B35/#REF!)*100-100</f>
        <v>#REF!</v>
      </c>
      <c r="C36" s="19">
        <v>-2.1987397467305243</v>
      </c>
      <c r="D36" s="16">
        <v>-2.8687860623356585</v>
      </c>
      <c r="E36" s="16">
        <v>-7.4261300214264594</v>
      </c>
      <c r="F36" s="16">
        <v>-0.57932449101215866</v>
      </c>
      <c r="G36" s="16">
        <v>-8.0602216491252534</v>
      </c>
      <c r="H36" s="16">
        <v>-10.939608509089808</v>
      </c>
      <c r="I36" s="16">
        <v>-15.066907283189749</v>
      </c>
      <c r="J36" s="16">
        <v>-6.9114817190506699</v>
      </c>
      <c r="K36" s="16">
        <v>2.9263565891472894</v>
      </c>
      <c r="L36" s="16">
        <v>-4.0461097512500288</v>
      </c>
      <c r="M36" s="16">
        <v>-0.36629237981031793</v>
      </c>
      <c r="N36" s="16">
        <v>9.9678315863185816</v>
      </c>
      <c r="O36" s="16">
        <v>-1.8944519621109634</v>
      </c>
      <c r="P36" s="16">
        <v>-3.7991886409736253</v>
      </c>
      <c r="Q36" s="16">
        <v>2.9645560545680638</v>
      </c>
      <c r="R36" s="16">
        <v>7.851248131386555</v>
      </c>
      <c r="S36" s="3" t="s">
        <v>48</v>
      </c>
      <c r="T36" s="3" t="s">
        <v>48</v>
      </c>
      <c r="U36" s="3" t="s">
        <v>48</v>
      </c>
      <c r="V36" s="3" t="s">
        <v>48</v>
      </c>
      <c r="W36" s="3" t="s">
        <v>48</v>
      </c>
      <c r="X36" s="3" t="s">
        <v>48</v>
      </c>
      <c r="Y36" s="3" t="s">
        <v>48</v>
      </c>
    </row>
    <row r="37" spans="1:28" s="30" customFormat="1" hidden="1" x14ac:dyDescent="0.25">
      <c r="A37" s="3" t="s">
        <v>50</v>
      </c>
      <c r="B37" s="19">
        <f>(B35/B3)*100</f>
        <v>19.396591465187697</v>
      </c>
      <c r="C37" s="16">
        <v>18.934211737167857</v>
      </c>
      <c r="D37" s="16">
        <v>18.298758498929416</v>
      </c>
      <c r="E37" s="16">
        <v>16.813864394772654</v>
      </c>
      <c r="F37" s="16">
        <v>16.749126178229286</v>
      </c>
      <c r="G37" s="16">
        <v>15.246921857011417</v>
      </c>
      <c r="H37" s="16">
        <v>13.528147750644301</v>
      </c>
      <c r="I37" s="16">
        <v>11.275245448134957</v>
      </c>
      <c r="J37" s="16">
        <v>10.536226787517158</v>
      </c>
      <c r="K37" s="16">
        <v>10.660638893411454</v>
      </c>
      <c r="L37" s="16">
        <v>10.25227778721578</v>
      </c>
      <c r="M37" s="16">
        <v>10.218333385509139</v>
      </c>
      <c r="N37" s="16">
        <v>11.17247389858243</v>
      </c>
      <c r="O37" s="16">
        <v>10.958940650556505</v>
      </c>
      <c r="P37" s="16">
        <v>10.575383641123295</v>
      </c>
      <c r="Q37" s="16">
        <v>10.800081388199596</v>
      </c>
      <c r="R37" s="19">
        <v>11.54722309313069</v>
      </c>
      <c r="S37" s="3" t="s">
        <v>48</v>
      </c>
      <c r="T37" s="3" t="s">
        <v>48</v>
      </c>
      <c r="U37" s="3" t="s">
        <v>48</v>
      </c>
      <c r="V37" s="3" t="s">
        <v>48</v>
      </c>
      <c r="W37" s="3" t="s">
        <v>48</v>
      </c>
      <c r="X37" s="3" t="s">
        <v>48</v>
      </c>
      <c r="Y37" s="3" t="s">
        <v>48</v>
      </c>
    </row>
    <row r="38" spans="1:28" x14ac:dyDescent="0.25">
      <c r="C38" s="33"/>
      <c r="E38" s="33"/>
      <c r="F38" s="33"/>
      <c r="R38" s="19"/>
    </row>
    <row r="39" spans="1:28" s="17" customFormat="1" ht="20.25" x14ac:dyDescent="0.25">
      <c r="A39" s="70" t="s">
        <v>51</v>
      </c>
      <c r="B39" s="71">
        <v>48019</v>
      </c>
      <c r="C39" s="71">
        <v>48135</v>
      </c>
      <c r="D39" s="71">
        <v>48053</v>
      </c>
      <c r="E39" s="71">
        <v>47967</v>
      </c>
      <c r="F39" s="71">
        <v>48482</v>
      </c>
      <c r="G39" s="64">
        <v>48774</v>
      </c>
      <c r="H39" s="64">
        <v>48778</v>
      </c>
      <c r="I39" s="64">
        <v>48869</v>
      </c>
      <c r="J39" s="64">
        <v>48962</v>
      </c>
      <c r="K39" s="64">
        <v>47400</v>
      </c>
      <c r="L39" s="14">
        <v>47352</v>
      </c>
      <c r="M39" s="14">
        <v>47628</v>
      </c>
      <c r="N39" s="14">
        <v>47533</v>
      </c>
      <c r="O39" s="14">
        <v>47567</v>
      </c>
      <c r="P39" s="14">
        <v>47522</v>
      </c>
      <c r="Q39" s="64">
        <v>47634</v>
      </c>
      <c r="R39" s="10">
        <v>47611</v>
      </c>
      <c r="S39" s="14">
        <v>47594</v>
      </c>
      <c r="T39" s="14">
        <v>47925</v>
      </c>
      <c r="U39" s="14">
        <v>48120</v>
      </c>
      <c r="V39" s="14">
        <v>48124</v>
      </c>
      <c r="W39" s="14">
        <v>48433</v>
      </c>
      <c r="X39" s="14">
        <v>48658</v>
      </c>
      <c r="Y39" s="14">
        <v>48779</v>
      </c>
      <c r="Z39" s="14">
        <v>49099</v>
      </c>
      <c r="AA39" s="14">
        <v>48932</v>
      </c>
      <c r="AB39" s="14">
        <v>49295</v>
      </c>
    </row>
    <row r="40" spans="1:28" s="59" customFormat="1" ht="20.25" x14ac:dyDescent="0.25">
      <c r="A40" s="70" t="s">
        <v>52</v>
      </c>
      <c r="B40" s="20">
        <f t="shared" ref="B40:AB40" si="11">(B39/B11)*100</f>
        <v>12.163514270009296</v>
      </c>
      <c r="C40" s="20">
        <f t="shared" si="11"/>
        <v>12.104226860897576</v>
      </c>
      <c r="D40" s="20">
        <f t="shared" si="11"/>
        <v>11.911614152245962</v>
      </c>
      <c r="E40" s="20">
        <f t="shared" si="11"/>
        <v>11.693706651714429</v>
      </c>
      <c r="F40" s="20">
        <f t="shared" si="11"/>
        <v>11.67262151256296</v>
      </c>
      <c r="G40" s="20">
        <f t="shared" si="11"/>
        <v>11.589182099425459</v>
      </c>
      <c r="H40" s="20">
        <f t="shared" si="11"/>
        <v>11.441425381396483</v>
      </c>
      <c r="I40" s="20">
        <f t="shared" si="11"/>
        <v>11.333361162905037</v>
      </c>
      <c r="J40" s="20">
        <f t="shared" si="11"/>
        <v>11.239483500717361</v>
      </c>
      <c r="K40" s="20">
        <f t="shared" si="11"/>
        <v>10.807113543091655</v>
      </c>
      <c r="L40" s="20">
        <f t="shared" si="11"/>
        <v>10.663856121718215</v>
      </c>
      <c r="M40" s="20">
        <f t="shared" si="11"/>
        <v>10.646030873221303</v>
      </c>
      <c r="N40" s="20">
        <f t="shared" si="11"/>
        <v>10.553695447521271</v>
      </c>
      <c r="O40" s="20">
        <f t="shared" si="11"/>
        <v>10.649797267193108</v>
      </c>
      <c r="P40" s="20">
        <f t="shared" si="11"/>
        <v>10.913734145092356</v>
      </c>
      <c r="Q40" s="20">
        <f t="shared" si="11"/>
        <v>10.856084070040135</v>
      </c>
      <c r="R40" s="43">
        <f t="shared" si="11"/>
        <v>10.782770577084658</v>
      </c>
      <c r="S40" s="20">
        <f t="shared" si="11"/>
        <v>10.704445828900699</v>
      </c>
      <c r="T40" s="20">
        <f t="shared" si="11"/>
        <v>10.833691253927707</v>
      </c>
      <c r="U40" s="20">
        <f t="shared" si="11"/>
        <v>10.787254361305768</v>
      </c>
      <c r="V40" s="20">
        <f t="shared" si="11"/>
        <v>10.708810001179385</v>
      </c>
      <c r="W40" s="20">
        <f t="shared" si="11"/>
        <v>10.659351058936419</v>
      </c>
      <c r="X40" s="20">
        <f t="shared" si="11"/>
        <v>10.660304398596971</v>
      </c>
      <c r="Y40" s="20">
        <f t="shared" si="11"/>
        <v>10.598439533554808</v>
      </c>
      <c r="Z40" s="20">
        <f t="shared" si="11"/>
        <v>10.621994249727955</v>
      </c>
      <c r="AA40" s="20">
        <f t="shared" si="11"/>
        <v>10.559503488399695</v>
      </c>
      <c r="AB40" s="20">
        <f t="shared" si="11"/>
        <v>10.611252943683619</v>
      </c>
    </row>
    <row r="41" spans="1:28" s="59" customFormat="1" x14ac:dyDescent="0.25">
      <c r="A41" s="17"/>
      <c r="G41" s="66"/>
      <c r="H41" s="66"/>
      <c r="S41" s="72"/>
      <c r="W41" s="73"/>
      <c r="X41" s="73"/>
    </row>
    <row r="42" spans="1:28" x14ac:dyDescent="0.25">
      <c r="A42" s="7" t="s">
        <v>53</v>
      </c>
      <c r="C42" s="74"/>
      <c r="G42" s="66"/>
      <c r="H42" s="66"/>
    </row>
    <row r="43" spans="1:28" s="17" customFormat="1" x14ac:dyDescent="0.25">
      <c r="A43" s="14" t="s">
        <v>54</v>
      </c>
      <c r="B43" s="17">
        <v>303355</v>
      </c>
      <c r="C43" s="62">
        <v>291800</v>
      </c>
      <c r="D43" s="14">
        <v>302861</v>
      </c>
      <c r="E43" s="14">
        <v>311220</v>
      </c>
      <c r="F43" s="14">
        <v>313120</v>
      </c>
      <c r="G43" s="14">
        <v>313439</v>
      </c>
      <c r="H43" s="14">
        <v>326050</v>
      </c>
      <c r="I43" s="75">
        <v>332996</v>
      </c>
      <c r="J43" s="14">
        <v>329931</v>
      </c>
      <c r="K43" s="14">
        <v>332724</v>
      </c>
      <c r="L43" s="14">
        <v>332020</v>
      </c>
      <c r="M43" s="14">
        <v>327681</v>
      </c>
      <c r="N43" s="14">
        <v>328487</v>
      </c>
      <c r="O43" s="14">
        <v>323072</v>
      </c>
      <c r="P43" s="14">
        <v>321590</v>
      </c>
      <c r="Q43" s="14">
        <v>318798</v>
      </c>
      <c r="R43" s="14">
        <v>328444</v>
      </c>
      <c r="S43" s="14">
        <v>323903</v>
      </c>
      <c r="T43" s="14">
        <v>330990</v>
      </c>
      <c r="U43" s="14">
        <v>344461</v>
      </c>
      <c r="V43" s="64">
        <v>350844</v>
      </c>
      <c r="W43" s="14">
        <v>349155</v>
      </c>
      <c r="X43" s="14">
        <v>348715</v>
      </c>
      <c r="Y43" s="14">
        <v>347099</v>
      </c>
      <c r="Z43" s="14">
        <v>355394</v>
      </c>
      <c r="AA43" s="14">
        <v>354107</v>
      </c>
      <c r="AB43" s="14">
        <v>356172</v>
      </c>
    </row>
    <row r="44" spans="1:28" s="17" customFormat="1" x14ac:dyDescent="0.25">
      <c r="A44" s="14" t="s">
        <v>55</v>
      </c>
      <c r="B44" s="15"/>
      <c r="C44" s="16"/>
      <c r="D44" s="16"/>
      <c r="E44" s="16"/>
      <c r="F44" s="11">
        <f>(F43/B43)*100-100</f>
        <v>3.2190008405992927</v>
      </c>
      <c r="G44" s="11">
        <f t="shared" ref="G44:AB44" si="12">(G43/C43)*100-100</f>
        <v>7.4156956819739577</v>
      </c>
      <c r="H44" s="11">
        <f t="shared" si="12"/>
        <v>7.6566477691085879</v>
      </c>
      <c r="I44" s="11">
        <f t="shared" si="12"/>
        <v>6.9969796285585915</v>
      </c>
      <c r="J44" s="11">
        <f t="shared" si="12"/>
        <v>5.368868165559519</v>
      </c>
      <c r="K44" s="11">
        <f t="shared" si="12"/>
        <v>6.152712329990834</v>
      </c>
      <c r="L44" s="11">
        <f t="shared" si="12"/>
        <v>1.8310075141849467</v>
      </c>
      <c r="M44" s="11">
        <f t="shared" si="12"/>
        <v>-1.5961152686518716</v>
      </c>
      <c r="N44" s="11">
        <f t="shared" si="12"/>
        <v>-0.43766726982308057</v>
      </c>
      <c r="O44" s="11">
        <f t="shared" si="12"/>
        <v>-2.9009028504105459</v>
      </c>
      <c r="P44" s="11">
        <f t="shared" si="12"/>
        <v>-3.141377025480395</v>
      </c>
      <c r="Q44" s="11">
        <f t="shared" si="12"/>
        <v>-2.7108681919305724</v>
      </c>
      <c r="R44" s="11">
        <f t="shared" si="12"/>
        <v>-1.3090320164877767E-2</v>
      </c>
      <c r="S44" s="11">
        <f t="shared" si="12"/>
        <v>0.25721820522979044</v>
      </c>
      <c r="T44" s="11">
        <f t="shared" si="12"/>
        <v>2.9229764607108422</v>
      </c>
      <c r="U44" s="11">
        <f t="shared" si="12"/>
        <v>8.0499250308972989</v>
      </c>
      <c r="V44" s="11">
        <f t="shared" si="12"/>
        <v>6.8200362923359847</v>
      </c>
      <c r="W44" s="11">
        <f t="shared" si="12"/>
        <v>7.796161196407553</v>
      </c>
      <c r="X44" s="11">
        <f t="shared" si="12"/>
        <v>5.3551466811686055</v>
      </c>
      <c r="Y44" s="11">
        <f t="shared" si="12"/>
        <v>0.76583415829367141</v>
      </c>
      <c r="Z44" s="11">
        <f t="shared" si="12"/>
        <v>1.2968726841559288</v>
      </c>
      <c r="AA44" s="11">
        <f t="shared" si="12"/>
        <v>1.4182812790880774</v>
      </c>
      <c r="AB44" s="11">
        <f t="shared" si="12"/>
        <v>2.1384224940137244</v>
      </c>
    </row>
    <row r="45" spans="1:28" s="17" customFormat="1" x14ac:dyDescent="0.25">
      <c r="A45" s="14" t="s">
        <v>56</v>
      </c>
      <c r="B45" s="76">
        <v>46337</v>
      </c>
      <c r="C45" s="62">
        <v>48066</v>
      </c>
      <c r="D45" s="14">
        <v>49725</v>
      </c>
      <c r="E45" s="14">
        <v>46716</v>
      </c>
      <c r="F45" s="14">
        <v>42481</v>
      </c>
      <c r="G45" s="64">
        <v>43767</v>
      </c>
      <c r="H45" s="14">
        <v>45990</v>
      </c>
      <c r="I45" s="14">
        <v>45209</v>
      </c>
      <c r="J45" s="14">
        <v>46566</v>
      </c>
      <c r="K45" s="14">
        <v>45378</v>
      </c>
      <c r="L45" s="14">
        <v>52705</v>
      </c>
      <c r="M45" s="14">
        <v>52755</v>
      </c>
      <c r="N45" s="14">
        <v>54149</v>
      </c>
      <c r="O45" s="14">
        <v>47353</v>
      </c>
      <c r="P45" s="14">
        <v>51892</v>
      </c>
      <c r="Q45" s="14">
        <v>51167</v>
      </c>
      <c r="R45" s="14">
        <v>48246</v>
      </c>
      <c r="S45" s="14">
        <v>43253</v>
      </c>
      <c r="T45" s="14">
        <v>46092</v>
      </c>
      <c r="U45" s="14">
        <v>49475</v>
      </c>
      <c r="V45" s="64">
        <v>47177</v>
      </c>
      <c r="W45" s="14">
        <v>47601</v>
      </c>
      <c r="X45" s="14">
        <v>48311</v>
      </c>
      <c r="Y45" s="14">
        <v>53607</v>
      </c>
      <c r="Z45" s="14">
        <v>51700</v>
      </c>
      <c r="AA45" s="14">
        <v>50633</v>
      </c>
      <c r="AB45" s="14">
        <v>51182</v>
      </c>
    </row>
    <row r="46" spans="1:28" s="17" customFormat="1" x14ac:dyDescent="0.25">
      <c r="A46" s="14" t="s">
        <v>29</v>
      </c>
      <c r="B46" s="15"/>
      <c r="C46" s="16"/>
      <c r="D46" s="16"/>
      <c r="E46" s="16"/>
      <c r="F46" s="11">
        <f>(F45/B45)*100-100</f>
        <v>-8.3216436109372722</v>
      </c>
      <c r="G46" s="11">
        <f t="shared" ref="G46:AB46" si="13">(G45/C45)*100-100</f>
        <v>-8.9439520659093716</v>
      </c>
      <c r="H46" s="11">
        <f t="shared" si="13"/>
        <v>-7.5113122171945719</v>
      </c>
      <c r="I46" s="11">
        <f t="shared" si="13"/>
        <v>-3.2258755030396458</v>
      </c>
      <c r="J46" s="11">
        <f t="shared" si="13"/>
        <v>9.6160636519855984</v>
      </c>
      <c r="K46" s="11">
        <f t="shared" si="13"/>
        <v>3.6808554390294006</v>
      </c>
      <c r="L46" s="11">
        <f t="shared" si="13"/>
        <v>14.601000217438582</v>
      </c>
      <c r="M46" s="11">
        <f t="shared" si="13"/>
        <v>16.691366763255104</v>
      </c>
      <c r="N46" s="11">
        <f t="shared" si="13"/>
        <v>16.284413520594427</v>
      </c>
      <c r="O46" s="11">
        <f t="shared" si="13"/>
        <v>4.352329322579223</v>
      </c>
      <c r="P46" s="11">
        <f t="shared" si="13"/>
        <v>-1.5425481453372498</v>
      </c>
      <c r="Q46" s="11">
        <f t="shared" si="13"/>
        <v>-3.0101412188418095</v>
      </c>
      <c r="R46" s="11">
        <f t="shared" si="13"/>
        <v>-10.901401687935135</v>
      </c>
      <c r="S46" s="11">
        <f t="shared" si="13"/>
        <v>-8.658374337423183</v>
      </c>
      <c r="T46" s="11">
        <f t="shared" si="13"/>
        <v>-11.177060047791571</v>
      </c>
      <c r="U46" s="11">
        <f t="shared" si="13"/>
        <v>-3.3068188480856833</v>
      </c>
      <c r="V46" s="11">
        <f t="shared" si="13"/>
        <v>-2.2157277287236212</v>
      </c>
      <c r="W46" s="11">
        <f t="shared" si="13"/>
        <v>10.052481908769323</v>
      </c>
      <c r="X46" s="11">
        <f t="shared" si="13"/>
        <v>4.8142844745292024</v>
      </c>
      <c r="Y46" s="11">
        <f t="shared" si="13"/>
        <v>8.3516927741283524</v>
      </c>
      <c r="Z46" s="11">
        <f t="shared" si="13"/>
        <v>9.5872988956483169</v>
      </c>
      <c r="AA46" s="11">
        <f t="shared" si="13"/>
        <v>6.36961408373773</v>
      </c>
      <c r="AB46" s="11">
        <f t="shared" si="13"/>
        <v>5.9427459584773743</v>
      </c>
    </row>
    <row r="47" spans="1:28" s="17" customFormat="1" x14ac:dyDescent="0.25">
      <c r="A47" s="14" t="s">
        <v>57</v>
      </c>
      <c r="B47" s="76">
        <v>24959</v>
      </c>
      <c r="C47" s="62">
        <v>26595</v>
      </c>
      <c r="D47" s="14">
        <v>28123</v>
      </c>
      <c r="E47" s="14">
        <v>28473</v>
      </c>
      <c r="F47" s="14">
        <v>29310</v>
      </c>
      <c r="G47" s="64">
        <v>28892</v>
      </c>
      <c r="H47" s="14">
        <v>30262</v>
      </c>
      <c r="I47" s="14">
        <v>29524</v>
      </c>
      <c r="J47" s="14">
        <v>30885</v>
      </c>
      <c r="K47" s="14">
        <v>31016</v>
      </c>
      <c r="L47" s="14">
        <v>33650</v>
      </c>
      <c r="M47" s="14">
        <v>36681</v>
      </c>
      <c r="N47" s="14">
        <v>38667</v>
      </c>
      <c r="O47" s="14">
        <v>46632</v>
      </c>
      <c r="P47" s="14">
        <v>44533</v>
      </c>
      <c r="Q47" s="14">
        <v>44955</v>
      </c>
      <c r="R47" s="14">
        <v>42734</v>
      </c>
      <c r="S47" s="14">
        <v>47512</v>
      </c>
      <c r="T47" s="14">
        <v>50218</v>
      </c>
      <c r="U47" s="14">
        <v>47023</v>
      </c>
      <c r="V47" s="77">
        <v>45916</v>
      </c>
      <c r="W47" s="14">
        <v>46571</v>
      </c>
      <c r="X47" s="14">
        <v>52455</v>
      </c>
      <c r="Y47" s="14">
        <v>52919</v>
      </c>
      <c r="Z47" s="14">
        <v>48634</v>
      </c>
      <c r="AA47" s="14">
        <v>54095</v>
      </c>
      <c r="AB47" s="14">
        <v>57524</v>
      </c>
    </row>
    <row r="48" spans="1:28" x14ac:dyDescent="0.25">
      <c r="A48" s="14" t="s">
        <v>29</v>
      </c>
      <c r="B48" s="15"/>
      <c r="C48" s="15"/>
      <c r="D48" s="15"/>
      <c r="E48" s="15"/>
      <c r="F48" s="20">
        <f>(F47/B47)*100-100</f>
        <v>17.432589446692575</v>
      </c>
      <c r="G48" s="20">
        <f t="shared" ref="G48:AB48" si="14">(G47/C47)*100-100</f>
        <v>8.6369618349313697</v>
      </c>
      <c r="H48" s="20">
        <f t="shared" si="14"/>
        <v>7.6058741954983446</v>
      </c>
      <c r="I48" s="20">
        <f t="shared" si="14"/>
        <v>3.6912162399466126</v>
      </c>
      <c r="J48" s="20">
        <f t="shared" si="14"/>
        <v>5.3735926305015482</v>
      </c>
      <c r="K48" s="20">
        <f t="shared" si="14"/>
        <v>7.3515159905856393</v>
      </c>
      <c r="L48" s="20">
        <f t="shared" si="14"/>
        <v>11.195558786597061</v>
      </c>
      <c r="M48" s="20">
        <f t="shared" si="14"/>
        <v>24.241295217450215</v>
      </c>
      <c r="N48" s="20">
        <f t="shared" si="14"/>
        <v>25.196697425934914</v>
      </c>
      <c r="O48" s="20">
        <f t="shared" si="14"/>
        <v>50.348207376837763</v>
      </c>
      <c r="P48" s="20">
        <f t="shared" si="14"/>
        <v>32.341753343239219</v>
      </c>
      <c r="Q48" s="20">
        <f t="shared" si="14"/>
        <v>22.556636951010063</v>
      </c>
      <c r="R48" s="20">
        <f t="shared" si="14"/>
        <v>10.518012775751927</v>
      </c>
      <c r="S48" s="20">
        <f t="shared" si="14"/>
        <v>1.8871161434208261</v>
      </c>
      <c r="T48" s="20">
        <f t="shared" si="14"/>
        <v>12.765814115375122</v>
      </c>
      <c r="U48" s="20">
        <f t="shared" si="14"/>
        <v>4.6001557112668223</v>
      </c>
      <c r="V48" s="20">
        <f t="shared" si="14"/>
        <v>7.4460616839050857</v>
      </c>
      <c r="W48" s="20">
        <f t="shared" si="14"/>
        <v>-1.9805522815288867</v>
      </c>
      <c r="X48" s="20">
        <f t="shared" si="14"/>
        <v>4.4545780397467212</v>
      </c>
      <c r="Y48" s="20">
        <f t="shared" si="14"/>
        <v>12.538544967356401</v>
      </c>
      <c r="Z48" s="20">
        <f t="shared" si="14"/>
        <v>5.9195051833783339</v>
      </c>
      <c r="AA48" s="20">
        <f t="shared" si="14"/>
        <v>16.155976895492913</v>
      </c>
      <c r="AB48" s="20">
        <f t="shared" si="14"/>
        <v>9.6635211133352357</v>
      </c>
    </row>
    <row r="49" spans="1:28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45"/>
      <c r="T49" s="15"/>
      <c r="U49" s="15"/>
      <c r="V49" s="15"/>
      <c r="W49" s="45"/>
    </row>
    <row r="50" spans="1:28" x14ac:dyDescent="0.25">
      <c r="A50" s="78" t="s">
        <v>58</v>
      </c>
      <c r="B50" s="79" t="s">
        <v>59</v>
      </c>
      <c r="C50" s="79" t="s">
        <v>60</v>
      </c>
      <c r="D50" s="79" t="s">
        <v>61</v>
      </c>
      <c r="E50" s="79" t="s">
        <v>62</v>
      </c>
      <c r="F50" s="79" t="s">
        <v>63</v>
      </c>
      <c r="G50" s="79"/>
      <c r="H50" s="79"/>
      <c r="I50" s="79"/>
      <c r="J50" s="79"/>
      <c r="K50" s="79"/>
      <c r="L50" s="6"/>
      <c r="M50" s="6"/>
      <c r="N50" s="6"/>
      <c r="O50" s="6"/>
      <c r="P50" s="6"/>
      <c r="Q50" s="6"/>
      <c r="R50" s="31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x14ac:dyDescent="0.25">
      <c r="A51" s="7" t="s">
        <v>64</v>
      </c>
    </row>
    <row r="52" spans="1:28" x14ac:dyDescent="0.25">
      <c r="A52" s="13" t="s">
        <v>65</v>
      </c>
      <c r="B52" s="3">
        <v>1.2</v>
      </c>
      <c r="C52" s="14">
        <v>1.1000000000000001</v>
      </c>
      <c r="D52" s="13">
        <v>0.8</v>
      </c>
      <c r="E52" s="13">
        <v>1.4</v>
      </c>
      <c r="F52" s="43">
        <v>1</v>
      </c>
      <c r="G52" s="13">
        <v>1</v>
      </c>
      <c r="H52" s="13">
        <v>1.4</v>
      </c>
      <c r="I52" s="13">
        <v>2.1</v>
      </c>
      <c r="J52" s="43">
        <v>1</v>
      </c>
      <c r="K52" s="43">
        <v>2</v>
      </c>
      <c r="L52" s="13">
        <v>1.7</v>
      </c>
      <c r="M52" s="43">
        <v>2</v>
      </c>
      <c r="N52" s="13">
        <v>1.3</v>
      </c>
      <c r="O52" s="13">
        <v>2</v>
      </c>
      <c r="P52" s="13">
        <v>1.2</v>
      </c>
      <c r="Q52" s="13">
        <v>1.7</v>
      </c>
      <c r="R52" s="14">
        <v>1.3</v>
      </c>
      <c r="S52" s="13">
        <v>2</v>
      </c>
      <c r="T52" s="13">
        <v>2.6</v>
      </c>
      <c r="U52" s="13">
        <v>2.4</v>
      </c>
      <c r="V52" s="13">
        <v>2.4</v>
      </c>
      <c r="W52" s="13">
        <v>3.2</v>
      </c>
      <c r="X52" s="13">
        <v>2.7</v>
      </c>
      <c r="Y52" s="13">
        <v>2.2000000000000002</v>
      </c>
      <c r="Z52" s="13">
        <v>1.9</v>
      </c>
      <c r="AA52" s="13">
        <v>2.8</v>
      </c>
      <c r="AB52" s="13">
        <v>2.9</v>
      </c>
    </row>
    <row r="53" spans="1:28" x14ac:dyDescent="0.25">
      <c r="A53" s="13" t="s">
        <v>66</v>
      </c>
      <c r="B53" s="3">
        <v>13.1</v>
      </c>
      <c r="C53" s="20">
        <f>C57</f>
        <v>13.5</v>
      </c>
      <c r="D53" s="20">
        <f t="shared" ref="D53:W53" si="15">D57</f>
        <v>10.6</v>
      </c>
      <c r="E53" s="20">
        <f t="shared" si="15"/>
        <v>10</v>
      </c>
      <c r="F53" s="20">
        <f t="shared" si="15"/>
        <v>10.1</v>
      </c>
      <c r="G53" s="20">
        <f t="shared" si="15"/>
        <v>10.7</v>
      </c>
      <c r="H53" s="20">
        <f t="shared" si="15"/>
        <v>7.3</v>
      </c>
      <c r="I53" s="20">
        <f t="shared" si="15"/>
        <v>7.8</v>
      </c>
      <c r="J53" s="20">
        <f t="shared" si="15"/>
        <v>7.6</v>
      </c>
      <c r="K53" s="20">
        <f t="shared" si="15"/>
        <v>8.8000000000000007</v>
      </c>
      <c r="L53" s="20">
        <f t="shared" si="15"/>
        <v>6.5</v>
      </c>
      <c r="M53" s="20">
        <f t="shared" si="15"/>
        <v>6.7</v>
      </c>
      <c r="N53" s="20">
        <f t="shared" si="15"/>
        <v>6.3</v>
      </c>
      <c r="O53" s="20">
        <f t="shared" si="15"/>
        <v>7.3</v>
      </c>
      <c r="P53" s="20">
        <f t="shared" si="15"/>
        <v>6.8</v>
      </c>
      <c r="Q53" s="20">
        <f t="shared" si="15"/>
        <v>8.1999999999999993</v>
      </c>
      <c r="R53" s="20">
        <f t="shared" si="15"/>
        <v>8</v>
      </c>
      <c r="S53" s="20">
        <f t="shared" si="15"/>
        <v>8.6</v>
      </c>
      <c r="T53" s="20">
        <f t="shared" si="15"/>
        <v>8.4</v>
      </c>
      <c r="U53" s="20">
        <f t="shared" si="15"/>
        <v>6.6</v>
      </c>
      <c r="V53" s="20">
        <f t="shared" si="15"/>
        <v>6.3</v>
      </c>
      <c r="W53" s="20">
        <f t="shared" si="15"/>
        <v>6.6</v>
      </c>
      <c r="X53" s="20">
        <v>6.8</v>
      </c>
      <c r="Y53" s="13">
        <v>6.8</v>
      </c>
      <c r="Z53" s="13">
        <v>6.9</v>
      </c>
      <c r="AA53" s="13">
        <v>6.8</v>
      </c>
      <c r="AB53" s="13">
        <v>5.9</v>
      </c>
    </row>
    <row r="54" spans="1:28" x14ac:dyDescent="0.25">
      <c r="S54" s="19"/>
      <c r="W54" s="19"/>
      <c r="Y54" s="19"/>
    </row>
    <row r="55" spans="1:28" x14ac:dyDescent="0.25">
      <c r="A55" s="81" t="s">
        <v>67</v>
      </c>
      <c r="U55" s="42"/>
      <c r="Y55" s="19"/>
    </row>
    <row r="56" spans="1:28" x14ac:dyDescent="0.25">
      <c r="A56" s="7" t="s">
        <v>68</v>
      </c>
      <c r="B56" s="64">
        <v>55516</v>
      </c>
      <c r="C56" s="64">
        <v>57339</v>
      </c>
      <c r="D56" s="64">
        <v>45227</v>
      </c>
      <c r="E56" s="64">
        <v>42720</v>
      </c>
      <c r="F56" s="64">
        <v>43380</v>
      </c>
      <c r="G56" s="64">
        <v>46468</v>
      </c>
      <c r="H56" s="64">
        <v>31888</v>
      </c>
      <c r="I56" s="64">
        <v>34728</v>
      </c>
      <c r="J56" s="64">
        <v>33383</v>
      </c>
      <c r="K56" s="64">
        <v>39252</v>
      </c>
      <c r="L56" s="64">
        <v>28989</v>
      </c>
      <c r="M56" s="64">
        <v>30088</v>
      </c>
      <c r="N56" s="64">
        <v>28481</v>
      </c>
      <c r="O56" s="64">
        <v>32803</v>
      </c>
      <c r="P56" s="64">
        <v>30451</v>
      </c>
      <c r="Q56" s="64">
        <v>37234</v>
      </c>
      <c r="R56" s="13">
        <v>36677</v>
      </c>
      <c r="S56" s="13">
        <v>38970</v>
      </c>
      <c r="T56" s="13">
        <v>39224</v>
      </c>
      <c r="U56" s="13">
        <v>31355</v>
      </c>
      <c r="V56" s="13">
        <v>29600</v>
      </c>
      <c r="W56" s="13">
        <v>31305</v>
      </c>
      <c r="X56" s="13">
        <v>32903</v>
      </c>
      <c r="Y56" s="10">
        <v>32868</v>
      </c>
      <c r="Z56" s="13">
        <v>33922</v>
      </c>
      <c r="AA56" s="13">
        <v>33394</v>
      </c>
      <c r="AB56" s="13">
        <v>29367</v>
      </c>
    </row>
    <row r="57" spans="1:28" x14ac:dyDescent="0.25">
      <c r="A57" s="13" t="s">
        <v>69</v>
      </c>
      <c r="B57" s="20">
        <v>12.9</v>
      </c>
      <c r="C57" s="20">
        <v>13.5</v>
      </c>
      <c r="D57" s="20">
        <v>10.6</v>
      </c>
      <c r="E57" s="20">
        <v>10</v>
      </c>
      <c r="F57" s="20">
        <v>10.1</v>
      </c>
      <c r="G57" s="20">
        <v>10.7</v>
      </c>
      <c r="H57" s="20">
        <v>7.3</v>
      </c>
      <c r="I57" s="20">
        <v>7.8</v>
      </c>
      <c r="J57" s="20">
        <v>7.6</v>
      </c>
      <c r="K57" s="20">
        <v>8.8000000000000007</v>
      </c>
      <c r="L57" s="20">
        <v>6.5</v>
      </c>
      <c r="M57" s="20">
        <v>6.7</v>
      </c>
      <c r="N57" s="20">
        <v>6.3</v>
      </c>
      <c r="O57" s="20">
        <v>7.3</v>
      </c>
      <c r="P57" s="20">
        <v>6.8</v>
      </c>
      <c r="Q57" s="20">
        <v>8.1999999999999993</v>
      </c>
      <c r="R57" s="43">
        <v>8</v>
      </c>
      <c r="S57" s="13">
        <v>8.6</v>
      </c>
      <c r="T57" s="13">
        <v>8.4</v>
      </c>
      <c r="U57" s="13">
        <v>6.6</v>
      </c>
      <c r="V57" s="13">
        <v>6.3</v>
      </c>
      <c r="W57" s="13">
        <v>6.6</v>
      </c>
      <c r="X57" s="13">
        <v>6.8</v>
      </c>
      <c r="Y57" s="43">
        <f>Y56/Y3*100</f>
        <v>6.7561234306011198</v>
      </c>
      <c r="Z57" s="13">
        <v>6.9</v>
      </c>
      <c r="AA57" s="13">
        <v>6.8</v>
      </c>
      <c r="AB57" s="13">
        <v>5.9</v>
      </c>
    </row>
    <row r="58" spans="1:28" x14ac:dyDescent="0.25">
      <c r="A58" s="13" t="s">
        <v>70</v>
      </c>
      <c r="B58" s="20">
        <v>29.8</v>
      </c>
      <c r="C58" s="20">
        <v>26.7</v>
      </c>
      <c r="D58" s="20">
        <v>25.3</v>
      </c>
      <c r="E58" s="20">
        <v>24</v>
      </c>
      <c r="F58" s="20">
        <v>22.9</v>
      </c>
      <c r="G58" s="20">
        <v>25.3</v>
      </c>
      <c r="H58" s="20">
        <v>17.899999999999999</v>
      </c>
      <c r="I58" s="20">
        <v>17</v>
      </c>
      <c r="J58" s="20">
        <v>20.6</v>
      </c>
      <c r="K58" s="20">
        <v>19.8</v>
      </c>
      <c r="L58" s="20">
        <v>14.9</v>
      </c>
      <c r="M58" s="20">
        <v>15.6</v>
      </c>
      <c r="N58" s="20">
        <v>16</v>
      </c>
      <c r="O58" s="20">
        <v>14.5</v>
      </c>
      <c r="P58" s="20">
        <v>17.8</v>
      </c>
      <c r="Q58" s="20">
        <v>20.399999999999999</v>
      </c>
      <c r="R58" s="13">
        <v>19.899999999999999</v>
      </c>
      <c r="S58" s="13">
        <v>19.5</v>
      </c>
      <c r="T58" s="13">
        <v>17</v>
      </c>
      <c r="U58" s="13">
        <v>14.5</v>
      </c>
      <c r="V58" s="13">
        <v>17.399999999999999</v>
      </c>
      <c r="W58" s="13">
        <v>17.7</v>
      </c>
      <c r="X58" s="13">
        <v>17.600000000000001</v>
      </c>
      <c r="Y58" s="13">
        <v>19.899999999999999</v>
      </c>
      <c r="Z58" s="13">
        <v>19.2</v>
      </c>
      <c r="AA58" s="13">
        <v>16</v>
      </c>
      <c r="AB58" s="13">
        <v>15.6</v>
      </c>
    </row>
    <row r="59" spans="1:28" x14ac:dyDescent="0.25">
      <c r="A59" s="7" t="s">
        <v>71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15"/>
      <c r="P59" s="45"/>
      <c r="Q59" s="45"/>
    </row>
    <row r="60" spans="1:28" x14ac:dyDescent="0.25">
      <c r="A60" s="13" t="s">
        <v>54</v>
      </c>
      <c r="B60" s="45">
        <v>44793</v>
      </c>
      <c r="C60" s="64">
        <v>45192</v>
      </c>
      <c r="D60" s="64">
        <v>37765</v>
      </c>
      <c r="E60" s="64">
        <v>35270</v>
      </c>
      <c r="F60" s="64">
        <v>35237</v>
      </c>
      <c r="G60" s="64">
        <v>38508</v>
      </c>
      <c r="H60" s="64">
        <v>26093</v>
      </c>
      <c r="I60" s="64">
        <v>28396</v>
      </c>
      <c r="J60" s="64">
        <v>26191</v>
      </c>
      <c r="K60" s="64">
        <v>32245</v>
      </c>
      <c r="L60" s="64">
        <v>23339</v>
      </c>
      <c r="M60" s="64">
        <v>25698</v>
      </c>
      <c r="N60" s="64">
        <v>23224</v>
      </c>
      <c r="O60" s="64">
        <v>24841</v>
      </c>
      <c r="P60" s="64">
        <v>22209</v>
      </c>
      <c r="Q60" s="64">
        <v>28948</v>
      </c>
      <c r="R60" s="13">
        <v>25049</v>
      </c>
      <c r="S60" s="13">
        <v>26569</v>
      </c>
      <c r="T60" s="13">
        <v>26954</v>
      </c>
      <c r="U60" s="13">
        <v>23517</v>
      </c>
      <c r="V60" s="13">
        <v>21489</v>
      </c>
      <c r="W60" s="13">
        <v>22908</v>
      </c>
      <c r="X60" s="13">
        <v>22638</v>
      </c>
      <c r="Y60" s="13">
        <v>24227</v>
      </c>
      <c r="Z60" s="13">
        <v>23470</v>
      </c>
      <c r="AA60" s="13">
        <v>22949</v>
      </c>
      <c r="AB60" s="13">
        <v>19920</v>
      </c>
    </row>
    <row r="61" spans="1:28" x14ac:dyDescent="0.25">
      <c r="A61" s="13" t="s">
        <v>72</v>
      </c>
      <c r="B61" s="45">
        <v>7883</v>
      </c>
      <c r="C61" s="64">
        <v>8444</v>
      </c>
      <c r="D61" s="64">
        <v>4420</v>
      </c>
      <c r="E61" s="64">
        <v>4253</v>
      </c>
      <c r="F61" s="64">
        <v>4789</v>
      </c>
      <c r="G61" s="64">
        <v>5714</v>
      </c>
      <c r="H61" s="64">
        <v>4186</v>
      </c>
      <c r="I61" s="64">
        <v>3628</v>
      </c>
      <c r="J61" s="64">
        <v>4707</v>
      </c>
      <c r="K61" s="64">
        <v>4798</v>
      </c>
      <c r="L61" s="64">
        <v>3247</v>
      </c>
      <c r="M61" s="64">
        <v>2507</v>
      </c>
      <c r="N61" s="64">
        <v>3393</v>
      </c>
      <c r="O61" s="64">
        <v>5294</v>
      </c>
      <c r="P61" s="64">
        <v>4922</v>
      </c>
      <c r="Q61" s="64">
        <v>4440</v>
      </c>
      <c r="R61" s="13">
        <v>5243</v>
      </c>
      <c r="S61" s="13">
        <v>5413</v>
      </c>
      <c r="T61" s="13">
        <v>5246</v>
      </c>
      <c r="U61" s="13">
        <v>3660</v>
      </c>
      <c r="V61" s="13">
        <v>3078</v>
      </c>
      <c r="W61" s="13">
        <v>2829</v>
      </c>
      <c r="X61" s="13">
        <v>2913</v>
      </c>
      <c r="Y61" s="13">
        <v>2409</v>
      </c>
      <c r="Z61" s="13">
        <v>3978</v>
      </c>
      <c r="AA61" s="13">
        <v>3127</v>
      </c>
      <c r="AB61" s="13">
        <v>2674</v>
      </c>
    </row>
    <row r="62" spans="1:28" x14ac:dyDescent="0.25">
      <c r="A62" s="13" t="s">
        <v>73</v>
      </c>
      <c r="B62" s="45">
        <v>2841</v>
      </c>
      <c r="C62" s="64">
        <v>3703</v>
      </c>
      <c r="D62" s="64">
        <v>3042</v>
      </c>
      <c r="E62" s="64">
        <v>3197</v>
      </c>
      <c r="F62" s="64">
        <v>3355</v>
      </c>
      <c r="G62" s="64">
        <v>2246</v>
      </c>
      <c r="H62" s="64">
        <v>1609</v>
      </c>
      <c r="I62" s="64">
        <v>2704</v>
      </c>
      <c r="J62" s="64">
        <v>2485</v>
      </c>
      <c r="K62" s="64">
        <v>2209</v>
      </c>
      <c r="L62" s="64">
        <v>2403</v>
      </c>
      <c r="M62" s="64">
        <v>1883</v>
      </c>
      <c r="N62" s="64">
        <v>1864</v>
      </c>
      <c r="O62" s="64">
        <v>2669</v>
      </c>
      <c r="P62" s="64">
        <v>3320</v>
      </c>
      <c r="Q62" s="64">
        <v>3845</v>
      </c>
      <c r="R62" s="13">
        <v>6385</v>
      </c>
      <c r="S62" s="13">
        <v>6988</v>
      </c>
      <c r="T62" s="13">
        <v>7024</v>
      </c>
      <c r="U62" s="13">
        <v>4178</v>
      </c>
      <c r="V62" s="13">
        <v>5033</v>
      </c>
      <c r="W62" s="13">
        <v>5568</v>
      </c>
      <c r="X62" s="13">
        <v>7352</v>
      </c>
      <c r="Y62" s="13">
        <v>6232</v>
      </c>
      <c r="Z62" s="13">
        <v>6474</v>
      </c>
      <c r="AA62" s="13">
        <v>7318</v>
      </c>
      <c r="AB62" s="13">
        <v>6774</v>
      </c>
    </row>
    <row r="63" spans="1:28" x14ac:dyDescent="0.25">
      <c r="A63" s="7" t="s">
        <v>74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28" x14ac:dyDescent="0.25">
      <c r="A64" s="13" t="s">
        <v>54</v>
      </c>
      <c r="B64" s="15">
        <v>-3.6833956908785979</v>
      </c>
      <c r="C64" s="20">
        <v>1.1050833835643914</v>
      </c>
      <c r="D64" s="20">
        <v>-17.075163398692808</v>
      </c>
      <c r="E64" s="20">
        <v>-6.6142990280921339</v>
      </c>
      <c r="F64" s="20">
        <v>-0.33931168201648632</v>
      </c>
      <c r="G64" s="20">
        <v>1.4</v>
      </c>
      <c r="H64" s="20">
        <v>-28.5</v>
      </c>
      <c r="I64" s="20">
        <v>8.8000000000000007</v>
      </c>
      <c r="J64" s="20">
        <v>4.7</v>
      </c>
      <c r="K64" s="20">
        <v>8.1999999999999993</v>
      </c>
      <c r="L64" s="20">
        <v>-28</v>
      </c>
      <c r="M64" s="20">
        <v>10.1</v>
      </c>
      <c r="N64" s="20">
        <v>-9.6</v>
      </c>
      <c r="O64" s="20">
        <v>6.9</v>
      </c>
      <c r="P64" s="20">
        <v>-10.6</v>
      </c>
      <c r="Q64" s="20">
        <v>23.2</v>
      </c>
      <c r="R64" s="43">
        <v>-13.4</v>
      </c>
      <c r="S64" s="13">
        <v>6.1</v>
      </c>
      <c r="T64" s="13">
        <v>1.4</v>
      </c>
      <c r="U64" s="13">
        <v>-12.8</v>
      </c>
      <c r="V64" s="43">
        <f t="shared" ref="V64:AB66" si="16">(V60/U60)*100-100</f>
        <v>-8.6235489220563863</v>
      </c>
      <c r="W64" s="43">
        <f t="shared" si="16"/>
        <v>6.6033784727069502</v>
      </c>
      <c r="X64" s="43">
        <f t="shared" si="16"/>
        <v>-1.1786275536930333</v>
      </c>
      <c r="Y64" s="43">
        <f t="shared" si="16"/>
        <v>7.0191713048855888</v>
      </c>
      <c r="Z64" s="43">
        <f t="shared" si="16"/>
        <v>-3.1246130350435379</v>
      </c>
      <c r="AA64" s="43">
        <f t="shared" si="16"/>
        <v>-2.219855134213887</v>
      </c>
      <c r="AB64" s="43">
        <f t="shared" si="16"/>
        <v>-13.198832193123891</v>
      </c>
    </row>
    <row r="65" spans="1:28" x14ac:dyDescent="0.25">
      <c r="A65" s="13" t="s">
        <v>72</v>
      </c>
      <c r="B65" s="15">
        <v>26.879124416545963</v>
      </c>
      <c r="C65" s="20">
        <v>7.1546365596854002</v>
      </c>
      <c r="D65" s="20">
        <v>-41.588729726530126</v>
      </c>
      <c r="E65" s="20">
        <v>-13.37657073368463</v>
      </c>
      <c r="F65" s="20">
        <v>13.102480112306964</v>
      </c>
      <c r="G65" s="20">
        <v>18.2</v>
      </c>
      <c r="H65" s="20">
        <v>-26.7</v>
      </c>
      <c r="I65" s="20">
        <v>-13.3</v>
      </c>
      <c r="J65" s="20">
        <v>25.6</v>
      </c>
      <c r="K65" s="20">
        <v>5.2</v>
      </c>
      <c r="L65" s="20">
        <v>-32.299999999999997</v>
      </c>
      <c r="M65" s="20">
        <v>-22.7</v>
      </c>
      <c r="N65" s="20">
        <v>35.299999999999997</v>
      </c>
      <c r="O65" s="20">
        <v>65.900000000000006</v>
      </c>
      <c r="P65" s="20">
        <v>-12.6</v>
      </c>
      <c r="Q65" s="20">
        <v>9.8000000000000007</v>
      </c>
      <c r="R65" s="43">
        <v>10.6</v>
      </c>
      <c r="S65" s="13">
        <v>10.3</v>
      </c>
      <c r="T65" s="13">
        <v>-3.1</v>
      </c>
      <c r="U65" s="13">
        <v>-30.2</v>
      </c>
      <c r="V65" s="43">
        <f t="shared" si="16"/>
        <v>-15.901639344262293</v>
      </c>
      <c r="W65" s="43">
        <f t="shared" si="16"/>
        <v>-8.089668615984408</v>
      </c>
      <c r="X65" s="43">
        <f t="shared" si="16"/>
        <v>2.9692470837752012</v>
      </c>
      <c r="Y65" s="43">
        <f t="shared" si="16"/>
        <v>-17.3017507723996</v>
      </c>
      <c r="Z65" s="43">
        <f t="shared" si="16"/>
        <v>65.130759651307585</v>
      </c>
      <c r="AA65" s="43">
        <f t="shared" si="16"/>
        <v>-21.392659627953748</v>
      </c>
      <c r="AB65" s="43">
        <f t="shared" si="16"/>
        <v>-14.486728493763991</v>
      </c>
    </row>
    <row r="66" spans="1:28" x14ac:dyDescent="0.25">
      <c r="A66" s="13" t="s">
        <v>73</v>
      </c>
      <c r="B66" s="15">
        <v>-0.45550105115627559</v>
      </c>
      <c r="C66" s="20">
        <v>29.707849348820844</v>
      </c>
      <c r="D66" s="20">
        <v>-18.154681139755766</v>
      </c>
      <c r="E66" s="20">
        <v>5.4376657824933545</v>
      </c>
      <c r="F66" s="20">
        <v>4.6226415094339615</v>
      </c>
      <c r="G66" s="20">
        <v>-32.4</v>
      </c>
      <c r="H66" s="20">
        <v>-28.3</v>
      </c>
      <c r="I66" s="20">
        <v>68</v>
      </c>
      <c r="J66" s="20">
        <v>-16.399999999999999</v>
      </c>
      <c r="K66" s="20">
        <v>-2.2999999999999998</v>
      </c>
      <c r="L66" s="20">
        <v>8.8000000000000007</v>
      </c>
      <c r="M66" s="20">
        <v>-21.6</v>
      </c>
      <c r="N66" s="20">
        <v>-1</v>
      </c>
      <c r="O66" s="20">
        <v>25.1</v>
      </c>
      <c r="P66" s="20">
        <v>42.3</v>
      </c>
      <c r="Q66" s="20">
        <v>15.8</v>
      </c>
      <c r="R66" s="43">
        <v>74.8</v>
      </c>
      <c r="S66" s="43">
        <v>4</v>
      </c>
      <c r="T66" s="13">
        <v>0.5</v>
      </c>
      <c r="U66" s="13">
        <v>-41</v>
      </c>
      <c r="V66" s="43">
        <f t="shared" si="16"/>
        <v>20.464337003350892</v>
      </c>
      <c r="W66" s="43">
        <f t="shared" si="16"/>
        <v>10.629843035962637</v>
      </c>
      <c r="X66" s="43">
        <f t="shared" si="16"/>
        <v>32.040229885057471</v>
      </c>
      <c r="Y66" s="43">
        <f t="shared" si="16"/>
        <v>-15.233949945593039</v>
      </c>
      <c r="Z66" s="43">
        <f t="shared" si="16"/>
        <v>3.8831835686777794</v>
      </c>
      <c r="AA66" s="43">
        <f t="shared" si="16"/>
        <v>13.036762434352795</v>
      </c>
      <c r="AB66" s="43">
        <f t="shared" si="16"/>
        <v>-7.4337250614922112</v>
      </c>
    </row>
    <row r="67" spans="1:28" x14ac:dyDescent="0.25">
      <c r="A67" s="82" t="s">
        <v>75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28" x14ac:dyDescent="0.25">
      <c r="A68" s="13" t="s">
        <v>76</v>
      </c>
      <c r="B68" s="64">
        <v>22001</v>
      </c>
      <c r="C68" s="64">
        <v>27867</v>
      </c>
      <c r="D68" s="64">
        <v>16158</v>
      </c>
      <c r="E68" s="64">
        <v>17479</v>
      </c>
      <c r="F68" s="64">
        <v>23231</v>
      </c>
      <c r="G68" s="64">
        <v>26288</v>
      </c>
      <c r="H68" s="64">
        <v>14273</v>
      </c>
      <c r="I68" s="64">
        <v>18927</v>
      </c>
      <c r="J68" s="64">
        <v>17920</v>
      </c>
      <c r="K68" s="64">
        <v>24898</v>
      </c>
      <c r="L68" s="64">
        <v>14729</v>
      </c>
      <c r="M68" s="64">
        <v>17382</v>
      </c>
      <c r="N68" s="64">
        <v>14354</v>
      </c>
      <c r="O68" s="64">
        <v>18996</v>
      </c>
      <c r="P68" s="64">
        <v>17548</v>
      </c>
      <c r="Q68" s="64">
        <v>19855</v>
      </c>
      <c r="R68" s="13">
        <v>16531</v>
      </c>
      <c r="S68" s="13">
        <v>16501</v>
      </c>
      <c r="T68" s="13">
        <v>15903</v>
      </c>
      <c r="U68" s="13">
        <v>13424</v>
      </c>
      <c r="V68" s="10">
        <v>14112</v>
      </c>
      <c r="W68" s="13">
        <v>15883</v>
      </c>
      <c r="X68" s="13">
        <v>16212</v>
      </c>
      <c r="Y68" s="13">
        <v>18476</v>
      </c>
      <c r="Z68" s="13">
        <v>18305</v>
      </c>
      <c r="AA68" s="13">
        <v>17075</v>
      </c>
      <c r="AB68" s="13">
        <v>14464</v>
      </c>
    </row>
    <row r="69" spans="1:28" x14ac:dyDescent="0.25">
      <c r="A69" s="13" t="s">
        <v>77</v>
      </c>
      <c r="B69" s="64">
        <v>8864</v>
      </c>
      <c r="C69" s="64">
        <v>7016</v>
      </c>
      <c r="D69" s="64">
        <v>8143</v>
      </c>
      <c r="E69" s="64">
        <v>6649</v>
      </c>
      <c r="F69" s="64">
        <v>5552</v>
      </c>
      <c r="G69" s="64">
        <v>6327</v>
      </c>
      <c r="H69" s="64">
        <v>6860</v>
      </c>
      <c r="I69" s="64">
        <v>4665</v>
      </c>
      <c r="J69" s="64">
        <v>4752</v>
      </c>
      <c r="K69" s="64">
        <v>4596</v>
      </c>
      <c r="L69" s="64">
        <v>5080</v>
      </c>
      <c r="M69" s="64">
        <v>3414</v>
      </c>
      <c r="N69" s="64">
        <v>5461</v>
      </c>
      <c r="O69" s="64">
        <v>4573</v>
      </c>
      <c r="P69" s="64">
        <v>4643</v>
      </c>
      <c r="Q69" s="64">
        <v>7299</v>
      </c>
      <c r="R69" s="13">
        <v>9239</v>
      </c>
      <c r="S69" s="13">
        <v>9866</v>
      </c>
      <c r="T69" s="13">
        <v>9395</v>
      </c>
      <c r="U69" s="13">
        <v>7612</v>
      </c>
      <c r="V69" s="13">
        <v>4792</v>
      </c>
      <c r="W69" s="13">
        <v>4681</v>
      </c>
      <c r="X69" s="13">
        <v>4389</v>
      </c>
      <c r="Y69" s="13">
        <v>4887</v>
      </c>
      <c r="Z69" s="13">
        <v>4605</v>
      </c>
      <c r="AA69" s="13">
        <v>5584</v>
      </c>
      <c r="AB69" s="13">
        <v>5233</v>
      </c>
    </row>
    <row r="70" spans="1:28" x14ac:dyDescent="0.25">
      <c r="A70" s="13" t="s">
        <v>78</v>
      </c>
      <c r="B70" s="64">
        <v>24652</v>
      </c>
      <c r="C70" s="64">
        <v>22455</v>
      </c>
      <c r="D70" s="64">
        <v>20926</v>
      </c>
      <c r="E70" s="64">
        <v>18592</v>
      </c>
      <c r="F70" s="64">
        <v>14599</v>
      </c>
      <c r="G70" s="64">
        <v>13852</v>
      </c>
      <c r="H70" s="64">
        <v>10756</v>
      </c>
      <c r="I70" s="64">
        <v>11135</v>
      </c>
      <c r="J70" s="64">
        <v>10711</v>
      </c>
      <c r="K70" s="64">
        <v>9760</v>
      </c>
      <c r="L70" s="64">
        <v>9181</v>
      </c>
      <c r="M70" s="64">
        <v>9292</v>
      </c>
      <c r="N70" s="64">
        <v>8666</v>
      </c>
      <c r="O70" s="64">
        <v>9233</v>
      </c>
      <c r="P70" s="64">
        <v>8260</v>
      </c>
      <c r="Q70" s="64">
        <v>10079</v>
      </c>
      <c r="R70" s="13">
        <v>10908</v>
      </c>
      <c r="S70" s="13">
        <v>12602</v>
      </c>
      <c r="T70" s="13">
        <v>13924</v>
      </c>
      <c r="U70" s="13">
        <v>10319</v>
      </c>
      <c r="V70" s="13">
        <v>10696</v>
      </c>
      <c r="W70" s="13">
        <v>10740</v>
      </c>
      <c r="X70" s="13">
        <v>12300</v>
      </c>
      <c r="Y70" s="13">
        <v>9505</v>
      </c>
      <c r="Z70" s="13">
        <v>11011</v>
      </c>
      <c r="AA70" s="13">
        <v>10734</v>
      </c>
      <c r="AB70" s="13">
        <v>9671</v>
      </c>
    </row>
    <row r="71" spans="1:28" x14ac:dyDescent="0.25">
      <c r="A71" s="13" t="s">
        <v>79</v>
      </c>
      <c r="B71" s="20">
        <f t="shared" ref="B71:AB71" si="17">(B70/B3)*100</f>
        <v>5.8279373139762214</v>
      </c>
      <c r="C71" s="20">
        <f t="shared" si="17"/>
        <v>5.2985023560697408</v>
      </c>
      <c r="D71" s="20">
        <f t="shared" si="17"/>
        <v>4.9129446677435107</v>
      </c>
      <c r="E71" s="20">
        <f t="shared" si="17"/>
        <v>4.3325068511027016</v>
      </c>
      <c r="F71" s="20">
        <f t="shared" si="17"/>
        <v>3.4086637356376857</v>
      </c>
      <c r="G71" s="20">
        <f t="shared" si="17"/>
        <v>3.202285893944508</v>
      </c>
      <c r="H71" s="20">
        <f t="shared" si="17"/>
        <v>2.4772507951569702</v>
      </c>
      <c r="I71" s="20">
        <f t="shared" si="17"/>
        <v>2.5166344224058439</v>
      </c>
      <c r="J71" s="20">
        <f t="shared" si="17"/>
        <v>2.4300931335292049</v>
      </c>
      <c r="K71" s="20">
        <f t="shared" si="17"/>
        <v>2.1767785016359293</v>
      </c>
      <c r="L71" s="20">
        <f t="shared" si="17"/>
        <v>2.0522438104094207</v>
      </c>
      <c r="M71" s="20">
        <f t="shared" si="17"/>
        <v>2.0777896539849645</v>
      </c>
      <c r="N71" s="20">
        <f t="shared" si="17"/>
        <v>1.9267025950233891</v>
      </c>
      <c r="O71" s="20">
        <f t="shared" si="17"/>
        <v>2.0524117449612214</v>
      </c>
      <c r="P71" s="20">
        <f t="shared" si="17"/>
        <v>1.8418341635709286</v>
      </c>
      <c r="Q71" s="20">
        <f t="shared" si="17"/>
        <v>2.229107781861932</v>
      </c>
      <c r="R71" s="43">
        <f t="shared" si="17"/>
        <v>2.3915755501522686</v>
      </c>
      <c r="S71" s="43">
        <f t="shared" si="17"/>
        <v>2.7779859711928894</v>
      </c>
      <c r="T71" s="43">
        <f t="shared" si="17"/>
        <v>2.9846203311719628</v>
      </c>
      <c r="U71" s="43">
        <f t="shared" si="17"/>
        <v>2.1847753824786054</v>
      </c>
      <c r="V71" s="43">
        <f t="shared" si="17"/>
        <v>2.2587464126351269</v>
      </c>
      <c r="W71" s="43">
        <f t="shared" si="17"/>
        <v>2.2628104780345151</v>
      </c>
      <c r="X71" s="43">
        <f t="shared" si="17"/>
        <v>2.5498305295562673</v>
      </c>
      <c r="Y71" s="43">
        <f t="shared" si="17"/>
        <v>1.9537834126768787</v>
      </c>
      <c r="Z71" s="43">
        <f t="shared" si="17"/>
        <v>2.2487491065046461</v>
      </c>
      <c r="AA71" s="43">
        <f t="shared" si="17"/>
        <v>2.1806878898076101</v>
      </c>
      <c r="AB71" s="43">
        <f t="shared" si="17"/>
        <v>1.9567179097048839</v>
      </c>
    </row>
    <row r="72" spans="1:28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9"/>
      <c r="S72" s="19"/>
      <c r="W72" s="19"/>
    </row>
    <row r="73" spans="1:28" x14ac:dyDescent="0.25">
      <c r="A73" s="13" t="s">
        <v>80</v>
      </c>
      <c r="B73" s="20">
        <v>13.6</v>
      </c>
      <c r="C73" s="20">
        <v>13.6</v>
      </c>
      <c r="D73" s="20">
        <v>11.2</v>
      </c>
      <c r="E73" s="20">
        <v>10.5</v>
      </c>
      <c r="F73" s="20">
        <v>9.8000000000000007</v>
      </c>
      <c r="G73" s="20">
        <v>11.2</v>
      </c>
      <c r="H73" s="20">
        <v>7.5</v>
      </c>
      <c r="I73" s="20">
        <v>8.6999999999999993</v>
      </c>
      <c r="J73" s="20">
        <v>7.6</v>
      </c>
      <c r="K73" s="20">
        <v>9.9</v>
      </c>
      <c r="L73" s="20">
        <v>6.7</v>
      </c>
      <c r="M73" s="20">
        <v>8.4</v>
      </c>
      <c r="N73" s="20">
        <v>7</v>
      </c>
      <c r="O73" s="20">
        <v>7.5</v>
      </c>
      <c r="P73" s="20">
        <v>6.6</v>
      </c>
      <c r="Q73" s="20">
        <v>8.6</v>
      </c>
      <c r="R73" s="43">
        <v>7.8</v>
      </c>
      <c r="S73" s="43">
        <v>8.3000000000000007</v>
      </c>
      <c r="T73" s="43">
        <v>9.5</v>
      </c>
      <c r="U73" s="43">
        <v>7.2</v>
      </c>
      <c r="V73" s="43">
        <v>6.7</v>
      </c>
      <c r="W73" s="43">
        <v>7.1</v>
      </c>
      <c r="X73" s="43">
        <v>7.8</v>
      </c>
      <c r="Y73" s="43">
        <v>8.1</v>
      </c>
      <c r="Z73" s="43">
        <v>7.9</v>
      </c>
      <c r="AA73" s="43">
        <v>7.3</v>
      </c>
      <c r="AB73" s="43">
        <v>5.8</v>
      </c>
    </row>
    <row r="74" spans="1:28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4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8"/>
    </row>
    <row r="75" spans="1:28" x14ac:dyDescent="0.25">
      <c r="A75" s="78" t="s">
        <v>81</v>
      </c>
      <c r="B75" s="10">
        <v>253888</v>
      </c>
      <c r="C75" s="64">
        <v>264820</v>
      </c>
      <c r="D75" s="10">
        <v>266888</v>
      </c>
      <c r="E75" s="10">
        <v>263843</v>
      </c>
      <c r="F75" s="10">
        <v>267151</v>
      </c>
      <c r="G75" s="13">
        <v>265602</v>
      </c>
      <c r="H75" s="10">
        <v>266608</v>
      </c>
      <c r="I75" s="10">
        <v>258388</v>
      </c>
      <c r="J75" s="10">
        <v>264056</v>
      </c>
      <c r="K75" s="10">
        <v>261611</v>
      </c>
      <c r="L75" s="10">
        <v>265133</v>
      </c>
      <c r="M75" s="10">
        <v>263152</v>
      </c>
      <c r="N75" s="10">
        <v>264774</v>
      </c>
      <c r="O75" s="10">
        <v>269845</v>
      </c>
      <c r="P75" s="10">
        <v>272337</v>
      </c>
      <c r="Q75" s="10">
        <v>266533</v>
      </c>
      <c r="R75" s="13">
        <v>266216</v>
      </c>
      <c r="S75" s="13">
        <v>275933</v>
      </c>
      <c r="T75" s="13">
        <v>263559</v>
      </c>
      <c r="U75" s="13">
        <v>258846</v>
      </c>
      <c r="V75" s="13">
        <v>260805</v>
      </c>
      <c r="W75" s="13">
        <v>263193</v>
      </c>
      <c r="X75" s="13">
        <v>258764</v>
      </c>
      <c r="Y75" s="13">
        <v>256998</v>
      </c>
      <c r="Z75" s="13">
        <v>257912</v>
      </c>
      <c r="AA75" s="13">
        <v>257933</v>
      </c>
      <c r="AB75" s="13">
        <v>259054</v>
      </c>
    </row>
    <row r="76" spans="1:28" x14ac:dyDescent="0.25">
      <c r="A76" s="13" t="s">
        <v>82</v>
      </c>
      <c r="B76" s="43" t="e">
        <f>(B75/#REF!)*100-100</f>
        <v>#REF!</v>
      </c>
      <c r="C76" s="43">
        <f>(C75/B75)*100-100</f>
        <v>4.3058356440635208</v>
      </c>
      <c r="D76" s="43">
        <f t="shared" ref="D76:J76" si="18">(D75/C75)*100-100</f>
        <v>0.78090778642096836</v>
      </c>
      <c r="E76" s="43">
        <f t="shared" si="18"/>
        <v>-1.1409280297353206</v>
      </c>
      <c r="F76" s="43">
        <f t="shared" si="18"/>
        <v>1.2537759197704759</v>
      </c>
      <c r="G76" s="43">
        <f t="shared" si="18"/>
        <v>-0.57982189847689369</v>
      </c>
      <c r="H76" s="43">
        <f t="shared" si="18"/>
        <v>0.37876220811590144</v>
      </c>
      <c r="I76" s="43">
        <f t="shared" si="18"/>
        <v>-3.0831782992258354</v>
      </c>
      <c r="J76" s="43">
        <f t="shared" si="18"/>
        <v>2.1936003219963851</v>
      </c>
      <c r="K76" s="43">
        <f>(K75/J75)*100-100</f>
        <v>-0.92593995213137248</v>
      </c>
      <c r="L76" s="43">
        <f t="shared" ref="L76:AB76" si="19">(L75/K75)*100-100</f>
        <v>1.3462736658626824</v>
      </c>
      <c r="M76" s="43">
        <f t="shared" si="19"/>
        <v>-0.7471721739655095</v>
      </c>
      <c r="N76" s="43">
        <f t="shared" si="19"/>
        <v>0.61637380677326803</v>
      </c>
      <c r="O76" s="43">
        <f t="shared" si="19"/>
        <v>1.9152182616117841</v>
      </c>
      <c r="P76" s="43">
        <f t="shared" si="19"/>
        <v>0.92349311641868326</v>
      </c>
      <c r="Q76" s="43">
        <f t="shared" si="19"/>
        <v>-2.1311830562868721</v>
      </c>
      <c r="R76" s="43">
        <f t="shared" si="19"/>
        <v>-0.11893461597625787</v>
      </c>
      <c r="S76" s="43">
        <f t="shared" si="19"/>
        <v>3.6500435736394508</v>
      </c>
      <c r="T76" s="43">
        <f t="shared" si="19"/>
        <v>-4.4844219430079022</v>
      </c>
      <c r="U76" s="43">
        <f t="shared" si="19"/>
        <v>-1.7882144036060197</v>
      </c>
      <c r="V76" s="43">
        <f t="shared" si="19"/>
        <v>0.75682065784288</v>
      </c>
      <c r="W76" s="43">
        <f t="shared" si="19"/>
        <v>0.91562661758786135</v>
      </c>
      <c r="X76" s="43">
        <f t="shared" si="19"/>
        <v>-1.6827955150782827</v>
      </c>
      <c r="Y76" s="43">
        <f t="shared" si="19"/>
        <v>-0.68247515110293477</v>
      </c>
      <c r="Z76" s="43">
        <f t="shared" si="19"/>
        <v>0.3556447910100502</v>
      </c>
      <c r="AA76" s="43">
        <f t="shared" si="19"/>
        <v>8.1423121064574389E-3</v>
      </c>
      <c r="AB76" s="43">
        <f t="shared" si="19"/>
        <v>0.43460898760530142</v>
      </c>
    </row>
    <row r="78" spans="1:28" x14ac:dyDescent="0.25">
      <c r="A78" s="83" t="s">
        <v>83</v>
      </c>
      <c r="B78" s="84"/>
      <c r="C78" s="85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6"/>
      <c r="X78" s="84"/>
      <c r="Y78" s="84"/>
      <c r="Z78" s="84"/>
      <c r="AA78" s="84"/>
      <c r="AB78" s="84"/>
    </row>
    <row r="79" spans="1:28" ht="54" x14ac:dyDescent="0.25">
      <c r="A79" s="87" t="s">
        <v>84</v>
      </c>
      <c r="B79" s="84"/>
      <c r="C79" s="85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8">
        <v>15.5</v>
      </c>
      <c r="T79" s="88">
        <v>14.3</v>
      </c>
      <c r="U79" s="88">
        <v>16.899999999999999</v>
      </c>
      <c r="V79" s="88">
        <v>14.9</v>
      </c>
      <c r="W79" s="88">
        <v>13.7</v>
      </c>
      <c r="X79" s="88">
        <v>13.4</v>
      </c>
      <c r="Y79" s="88">
        <v>16.2</v>
      </c>
      <c r="Z79" s="88">
        <v>15.6</v>
      </c>
      <c r="AA79" s="88">
        <v>13.8</v>
      </c>
      <c r="AB79" s="88">
        <v>12.7</v>
      </c>
    </row>
    <row r="80" spans="1:28" ht="54" x14ac:dyDescent="0.25">
      <c r="A80" s="87" t="s">
        <v>85</v>
      </c>
      <c r="B80" s="84"/>
      <c r="C80" s="85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8">
        <v>25712</v>
      </c>
      <c r="T80" s="88">
        <v>23762</v>
      </c>
      <c r="U80" s="88">
        <v>27956</v>
      </c>
      <c r="V80" s="88">
        <v>24883</v>
      </c>
      <c r="W80" s="88">
        <v>22963</v>
      </c>
      <c r="X80" s="88">
        <v>22565</v>
      </c>
      <c r="Y80" s="88">
        <v>27337</v>
      </c>
      <c r="Z80" s="88">
        <v>26585</v>
      </c>
      <c r="AA80" s="88">
        <v>23607</v>
      </c>
      <c r="AB80" s="88">
        <v>21616</v>
      </c>
    </row>
    <row r="81" spans="1:28" ht="36" x14ac:dyDescent="0.25">
      <c r="A81" s="89" t="s">
        <v>86</v>
      </c>
      <c r="B81" s="84"/>
      <c r="C81" s="85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</row>
    <row r="82" spans="1:28" ht="36" x14ac:dyDescent="0.25">
      <c r="A82" s="90" t="s">
        <v>87</v>
      </c>
      <c r="B82" s="84"/>
      <c r="C82" s="85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8">
        <v>3.5</v>
      </c>
      <c r="T82" s="88">
        <v>3.4</v>
      </c>
      <c r="U82" s="91">
        <v>3</v>
      </c>
      <c r="V82" s="88">
        <v>3.1</v>
      </c>
      <c r="W82" s="88">
        <v>3.1</v>
      </c>
      <c r="X82" s="88">
        <v>2.8</v>
      </c>
      <c r="Y82" s="88">
        <v>2.5</v>
      </c>
      <c r="Z82" s="88">
        <v>2.7</v>
      </c>
      <c r="AA82" s="88">
        <v>2.5</v>
      </c>
      <c r="AB82" s="88">
        <v>2.1</v>
      </c>
    </row>
    <row r="83" spans="1:28" x14ac:dyDescent="0.25">
      <c r="A83" s="88" t="s">
        <v>88</v>
      </c>
      <c r="B83" s="84"/>
      <c r="C83" s="85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8">
        <v>23607</v>
      </c>
      <c r="T83" s="88">
        <v>22899</v>
      </c>
      <c r="U83" s="88">
        <v>20465</v>
      </c>
      <c r="V83" s="88">
        <v>20883</v>
      </c>
      <c r="W83" s="88">
        <v>20900</v>
      </c>
      <c r="X83" s="88">
        <v>19153</v>
      </c>
      <c r="Y83" s="88">
        <v>17186</v>
      </c>
      <c r="Z83" s="88">
        <v>18363</v>
      </c>
      <c r="AA83" s="88">
        <v>17024</v>
      </c>
      <c r="AB83" s="88">
        <v>14753</v>
      </c>
    </row>
    <row r="84" spans="1:28" x14ac:dyDescent="0.25">
      <c r="A84" s="84"/>
      <c r="B84" s="84"/>
      <c r="C84" s="8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</row>
    <row r="85" spans="1:28" ht="36" x14ac:dyDescent="0.25">
      <c r="A85" s="90" t="s">
        <v>89</v>
      </c>
      <c r="B85" s="84"/>
      <c r="C85" s="8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8">
        <v>0.5</v>
      </c>
      <c r="T85" s="88">
        <v>0.4</v>
      </c>
      <c r="U85" s="88">
        <v>0.6</v>
      </c>
      <c r="V85" s="88">
        <v>0.5</v>
      </c>
      <c r="W85" s="88">
        <v>0.5</v>
      </c>
      <c r="X85" s="88">
        <v>0.5</v>
      </c>
      <c r="Y85" s="88">
        <v>0.3</v>
      </c>
      <c r="Z85" s="88">
        <v>0.4</v>
      </c>
      <c r="AA85" s="88">
        <v>0.4</v>
      </c>
      <c r="AB85" s="88">
        <v>0.3</v>
      </c>
    </row>
    <row r="86" spans="1:28" x14ac:dyDescent="0.25">
      <c r="A86" s="88" t="s">
        <v>90</v>
      </c>
      <c r="B86" s="84"/>
      <c r="C86" s="85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8">
        <v>3124</v>
      </c>
      <c r="T86" s="88">
        <v>2576</v>
      </c>
      <c r="U86" s="88">
        <v>4090</v>
      </c>
      <c r="V86" s="88">
        <v>3363</v>
      </c>
      <c r="W86" s="88">
        <v>3261</v>
      </c>
      <c r="X86" s="88">
        <v>3509</v>
      </c>
      <c r="Y86" s="88">
        <v>1886</v>
      </c>
      <c r="Z86" s="88">
        <v>2405</v>
      </c>
      <c r="AA86" s="88">
        <v>2465</v>
      </c>
      <c r="AB86" s="88">
        <v>2256</v>
      </c>
    </row>
    <row r="87" spans="1:28" x14ac:dyDescent="0.25">
      <c r="A87" s="84"/>
      <c r="B87" s="84"/>
      <c r="C87" s="85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</row>
    <row r="88" spans="1:28" ht="36" x14ac:dyDescent="0.25">
      <c r="A88" s="90" t="s">
        <v>91</v>
      </c>
      <c r="B88" s="84"/>
      <c r="C88" s="85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8">
        <v>2.5</v>
      </c>
      <c r="T88" s="88">
        <v>1.7</v>
      </c>
      <c r="U88" s="88">
        <v>1.4</v>
      </c>
      <c r="V88" s="88">
        <v>1.5</v>
      </c>
      <c r="W88" s="88">
        <v>1.4</v>
      </c>
      <c r="X88" s="88">
        <v>0.8</v>
      </c>
      <c r="Y88" s="88">
        <v>0.9</v>
      </c>
      <c r="Z88" s="88">
        <v>1.1000000000000001</v>
      </c>
      <c r="AA88" s="88">
        <v>1.2</v>
      </c>
      <c r="AB88" s="88">
        <v>1.2</v>
      </c>
    </row>
    <row r="89" spans="1:28" x14ac:dyDescent="0.25">
      <c r="A89" s="88" t="s">
        <v>92</v>
      </c>
      <c r="B89" s="84"/>
      <c r="C89" s="85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8">
        <v>16443</v>
      </c>
      <c r="T89" s="88">
        <v>11651</v>
      </c>
      <c r="U89" s="88">
        <v>9600</v>
      </c>
      <c r="V89" s="88">
        <v>9922</v>
      </c>
      <c r="W89" s="88">
        <v>9242</v>
      </c>
      <c r="X89" s="88">
        <v>5733</v>
      </c>
      <c r="Y89" s="88">
        <v>6478</v>
      </c>
      <c r="Z89" s="88">
        <v>7315</v>
      </c>
      <c r="AA89" s="88">
        <v>8201</v>
      </c>
      <c r="AB89" s="88">
        <v>8048</v>
      </c>
    </row>
    <row r="91" spans="1:28" hidden="1" x14ac:dyDescent="0.25">
      <c r="A91" s="3" t="s">
        <v>93</v>
      </c>
      <c r="X91" s="3">
        <f>X89-W89</f>
        <v>-3509</v>
      </c>
    </row>
    <row r="93" spans="1:28" x14ac:dyDescent="0.25">
      <c r="S93" s="42"/>
      <c r="U93" s="19"/>
      <c r="W93" s="19"/>
    </row>
  </sheetData>
  <mergeCells count="12">
    <mergeCell ref="C9:F9"/>
    <mergeCell ref="G9:J9"/>
    <mergeCell ref="K9:N9"/>
    <mergeCell ref="O9:R9"/>
    <mergeCell ref="S9:V9"/>
    <mergeCell ref="W9:Z9"/>
    <mergeCell ref="C7:F7"/>
    <mergeCell ref="G7:J7"/>
    <mergeCell ref="K7:N7"/>
    <mergeCell ref="O7:R7"/>
    <mergeCell ref="S7:V7"/>
    <mergeCell ref="W7:Z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Pophaides</dc:creator>
  <cp:lastModifiedBy>Irene Pophaides</cp:lastModifiedBy>
  <dcterms:created xsi:type="dcterms:W3CDTF">2023-09-28T06:22:40Z</dcterms:created>
  <dcterms:modified xsi:type="dcterms:W3CDTF">2023-09-28T06:22:56Z</dcterms:modified>
</cp:coreProperties>
</file>