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65446" windowWidth="10170" windowHeight="9375" tabRatio="601" activeTab="6"/>
  </bookViews>
  <sheets>
    <sheet name="Index" sheetId="1" r:id="rId1"/>
    <sheet name="A" sheetId="2" r:id="rId2"/>
    <sheet name="B" sheetId="3" r:id="rId3"/>
    <sheet name="C(a)" sheetId="4" r:id="rId4"/>
    <sheet name="C (b)" sheetId="5" r:id="rId5"/>
    <sheet name="D" sheetId="6" r:id="rId6"/>
    <sheet name="E" sheetId="7" r:id="rId7"/>
  </sheets>
  <definedNames>
    <definedName name="_xlnm.Print_Area" localSheetId="1">'A'!$A$1:$AK$36</definedName>
    <definedName name="_xlnm.Print_Area" localSheetId="2">'B'!$A$1:$Y$132</definedName>
    <definedName name="_xlnm.Print_Area" localSheetId="4">'C (b)'!$A$1:$AA$34</definedName>
    <definedName name="_xlnm.Print_Area" localSheetId="3">'C(a)'!$A$1:$AA$34</definedName>
    <definedName name="_xlnm.Print_Area" localSheetId="5">'D'!$A$1:$O$45</definedName>
  </definedNames>
  <calcPr fullCalcOnLoad="1"/>
</workbook>
</file>

<file path=xl/sharedStrings.xml><?xml version="1.0" encoding="utf-8"?>
<sst xmlns="http://schemas.openxmlformats.org/spreadsheetml/2006/main" count="932" uniqueCount="126">
  <si>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</si>
  <si>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</si>
  <si>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</si>
  <si>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</si>
  <si>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</si>
  <si>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</si>
  <si>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</si>
  <si>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</si>
  <si>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</si>
  <si>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</si>
  <si>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</si>
  <si>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</si>
  <si>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</si>
  <si>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</si>
  <si>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</si>
  <si>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</si>
  <si>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</si>
  <si>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</si>
  <si>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</si>
  <si>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</si>
  <si>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</si>
  <si>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</si>
  <si>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</si>
  <si>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</si>
  <si>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</si>
  <si>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</si>
  <si>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</si>
  <si>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</si>
  <si>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</si>
  <si>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</si>
  <si>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</si>
  <si>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</si>
  <si>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</si>
  <si>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</si>
  <si>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</si>
  <si>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</si>
  <si>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</si>
  <si>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</si>
  <si>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J-Dec cal</t>
  </si>
  <si>
    <t>J-Dec</t>
  </si>
  <si>
    <t>Cumulative</t>
  </si>
  <si>
    <t>% change over previous year</t>
  </si>
  <si>
    <t>J-Feb</t>
  </si>
  <si>
    <t>J-Mar</t>
  </si>
  <si>
    <t>J-Apr</t>
  </si>
  <si>
    <t>J-May</t>
  </si>
  <si>
    <t>J-Jun</t>
  </si>
  <si>
    <t>J-Jul</t>
  </si>
  <si>
    <t>J-Aug</t>
  </si>
  <si>
    <t>J-Sept</t>
  </si>
  <si>
    <t>J-Oct</t>
  </si>
  <si>
    <t>J-Nov</t>
  </si>
  <si>
    <t>%change</t>
  </si>
  <si>
    <t>File : Tourism</t>
  </si>
  <si>
    <t>A. Tourist Arrivals -monthly data</t>
  </si>
  <si>
    <t>B. Tourist Expenditure per capita</t>
  </si>
  <si>
    <t xml:space="preserve">               Contents:</t>
  </si>
  <si>
    <t>ΙΑΝ</t>
  </si>
  <si>
    <t>ΦΕΒ</t>
  </si>
  <si>
    <t>ΜΑΡ</t>
  </si>
  <si>
    <t>ΑΠΡ</t>
  </si>
  <si>
    <t>% CHANGE 2002/2001</t>
  </si>
  <si>
    <t>% CHANGE 2003/2002</t>
  </si>
  <si>
    <t>D. Arrivals of tourists by country</t>
  </si>
  <si>
    <t>C. Tourist Revenue</t>
  </si>
  <si>
    <t>Total Arrivals of Tourists by Country</t>
  </si>
  <si>
    <t>2004</t>
  </si>
  <si>
    <t>.</t>
  </si>
  <si>
    <t/>
  </si>
  <si>
    <t>% CHANGE 2004/2003</t>
  </si>
  <si>
    <t>Table A. Tourist Arrivals by month, in 000' s</t>
  </si>
  <si>
    <t>Table D2. Tourist  Arrivals - % change</t>
  </si>
  <si>
    <t>Table D1. Arrivals of Tourists by Country,000s</t>
  </si>
  <si>
    <t xml:space="preserve">   Russia    </t>
  </si>
  <si>
    <t xml:space="preserve">   Sweden</t>
  </si>
  <si>
    <t xml:space="preserve">   Norway</t>
  </si>
  <si>
    <t xml:space="preserve">   Finland</t>
  </si>
  <si>
    <t>% CHANGE 2005/2004</t>
  </si>
  <si>
    <t>2005</t>
  </si>
  <si>
    <t>% CHANGE 2006/2005</t>
  </si>
  <si>
    <t xml:space="preserve">   Netherlands</t>
  </si>
  <si>
    <t>2006</t>
  </si>
  <si>
    <t>% CHANGE 2007/2006</t>
  </si>
  <si>
    <t>£</t>
  </si>
  <si>
    <t>€</t>
  </si>
  <si>
    <r>
      <t>Parity €/</t>
    </r>
    <r>
      <rPr>
        <sz val="12"/>
        <rFont val="Arial"/>
        <family val="0"/>
      </rPr>
      <t>£</t>
    </r>
  </si>
  <si>
    <r>
      <t xml:space="preserve">Table C. Revenue from tourism by month (£ and </t>
    </r>
    <r>
      <rPr>
        <b/>
        <sz val="12"/>
        <color indexed="8"/>
        <rFont val="Arial"/>
        <family val="0"/>
      </rPr>
      <t>€</t>
    </r>
    <r>
      <rPr>
        <b/>
        <sz val="12"/>
        <color indexed="8"/>
        <rFont val="Arial"/>
        <family val="2"/>
      </rPr>
      <t xml:space="preserve"> -ml)</t>
    </r>
  </si>
  <si>
    <t>% CHANGE 2008/2007</t>
  </si>
  <si>
    <t>Table E. Airport Arrivals</t>
  </si>
  <si>
    <t>LARNAKA AIRPORT</t>
  </si>
  <si>
    <t>MONTH</t>
  </si>
  <si>
    <t>% Change02/01</t>
  </si>
  <si>
    <t>% Change03/02</t>
  </si>
  <si>
    <t>% Change04/03</t>
  </si>
  <si>
    <t>% Change05/04</t>
  </si>
  <si>
    <t>% Change06/05</t>
  </si>
  <si>
    <t>% Change07/06</t>
  </si>
  <si>
    <t>% Change08/07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</si>
  <si>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</si>
  <si>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</si>
  <si>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</si>
  <si>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</si>
  <si>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</si>
  <si>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</si>
  <si>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</si>
  <si>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</si>
  <si>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</si>
  <si>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</si>
  <si>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</si>
  <si>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</si>
  <si>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JAN-DEC</t>
  </si>
  <si>
    <t>PAPHOS AIRPORT</t>
  </si>
  <si>
    <t>ARRIVALS OF PASSENGERS AT LARNACA AND PAPHOS AIRPORTS</t>
  </si>
  <si>
    <t xml:space="preserve">E. Airport Arrivals </t>
  </si>
  <si>
    <t>Iαν-Νοεμ.</t>
  </si>
  <si>
    <r>
      <t xml:space="preserve">Table Cb. Per Capita Revenue from tourism by month (£ and </t>
    </r>
    <r>
      <rPr>
        <b/>
        <sz val="12"/>
        <color indexed="8"/>
        <rFont val="Arial"/>
        <family val="0"/>
      </rPr>
      <t>€</t>
    </r>
    <r>
      <rPr>
        <b/>
        <sz val="12"/>
        <color indexed="8"/>
        <rFont val="Arial"/>
        <family val="2"/>
      </rPr>
      <t xml:space="preserve"> -ml)</t>
    </r>
  </si>
  <si>
    <t>% Change09/08</t>
  </si>
  <si>
    <t>% CHANGE 2009/2008</t>
  </si>
  <si>
    <t xml:space="preserve">Jan-Apr </t>
  </si>
  <si>
    <r>
      <t xml:space="preserve">Table B. Tourist Expenditure per capita (£ and </t>
    </r>
    <r>
      <rPr>
        <b/>
        <sz val="12"/>
        <rFont val="Arial"/>
        <family val="0"/>
      </rPr>
      <t>€</t>
    </r>
    <r>
      <rPr>
        <b/>
        <sz val="12"/>
        <rFont val="Arial"/>
        <family val="2"/>
      </rPr>
      <t>)</t>
    </r>
  </si>
  <si>
    <t>JUNE</t>
  </si>
  <si>
    <t>JULY</t>
  </si>
  <si>
    <t>Extra in Accommodation</t>
  </si>
  <si>
    <t>Total Expenditure</t>
  </si>
  <si>
    <t>Per Day Expenditure</t>
  </si>
  <si>
    <t>Amount in Accommodation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</si>
</sst>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</numFmts>
  <fonts count="16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4" fillId="0" borderId="1" xfId="0" applyNumberFormat="1" applyFont="1" applyBorder="1" applyAlignment="1" applyProtection="1">
      <alignment horizontal="left"/>
      <protection/>
    </xf>
    <xf numFmtId="191" fontId="4" fillId="0" borderId="1" xfId="0" applyNumberFormat="1" applyFont="1" applyBorder="1" applyAlignment="1" applyProtection="1">
      <alignment horizontal="right"/>
      <protection/>
    </xf>
    <xf numFmtId="188" fontId="4" fillId="0" borderId="1" xfId="0" applyNumberFormat="1" applyFont="1" applyBorder="1" applyAlignment="1" applyProtection="1">
      <alignment horizontal="right"/>
      <protection/>
    </xf>
    <xf numFmtId="191" fontId="2" fillId="0" borderId="0" xfId="0" applyNumberFormat="1" applyFont="1" applyAlignment="1" applyProtection="1">
      <alignment horizontal="left"/>
      <protection/>
    </xf>
    <xf numFmtId="191" fontId="4" fillId="0" borderId="0" xfId="0" applyNumberFormat="1" applyFont="1" applyAlignment="1" quotePrefix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91" fontId="4" fillId="0" borderId="0" xfId="0" applyNumberFormat="1" applyFont="1" applyAlignment="1" applyProtection="1">
      <alignment horizontal="left"/>
      <protection/>
    </xf>
    <xf numFmtId="1" fontId="4" fillId="0" borderId="0" xfId="15" applyNumberFormat="1" applyFont="1" applyAlignment="1" applyProtection="1">
      <alignment horizontal="right"/>
      <protection/>
    </xf>
    <xf numFmtId="188" fontId="4" fillId="0" borderId="0" xfId="0" applyNumberFormat="1" applyFont="1" applyAlignment="1" applyProtection="1">
      <alignment horizontal="right"/>
      <protection/>
    </xf>
    <xf numFmtId="1" fontId="1" fillId="0" borderId="0" xfId="15" applyNumberFormat="1" applyFont="1" applyAlignment="1" applyProtection="1">
      <alignment horizontal="right"/>
      <protection/>
    </xf>
    <xf numFmtId="188" fontId="1" fillId="0" borderId="0" xfId="0" applyNumberFormat="1" applyFont="1" applyAlignment="1" applyProtection="1">
      <alignment horizontal="right"/>
      <protection/>
    </xf>
    <xf numFmtId="188" fontId="5" fillId="0" borderId="0" xfId="0" applyNumberFormat="1" applyFont="1" applyAlignment="1" applyProtection="1">
      <alignment horizontal="left"/>
      <protection/>
    </xf>
    <xf numFmtId="195" fontId="4" fillId="0" borderId="1" xfId="15" applyNumberFormat="1" applyFont="1" applyBorder="1" applyAlignment="1" applyProtection="1">
      <alignment horizontal="right"/>
      <protection/>
    </xf>
    <xf numFmtId="1" fontId="4" fillId="0" borderId="1" xfId="0" applyNumberFormat="1" applyFont="1" applyBorder="1" applyAlignment="1" applyProtection="1">
      <alignment horizontal="right"/>
      <protection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center"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88" fontId="1" fillId="0" borderId="0" xfId="0" applyNumberFormat="1" applyFont="1" applyBorder="1" applyAlignment="1" applyProtection="1">
      <alignment horizontal="right"/>
      <protection/>
    </xf>
    <xf numFmtId="191" fontId="4" fillId="0" borderId="0" xfId="0" applyNumberFormat="1" applyFont="1" applyAlignment="1" quotePrefix="1">
      <alignment horizontal="right"/>
    </xf>
    <xf numFmtId="188" fontId="2" fillId="0" borderId="0" xfId="0" applyNumberFormat="1" applyFont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15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2" xfId="0" applyNumberFormat="1" applyFont="1" applyFill="1" applyBorder="1" applyAlignment="1">
      <alignment/>
    </xf>
    <xf numFmtId="188" fontId="2" fillId="0" borderId="2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3" xfId="0" applyNumberFormat="1" applyFont="1" applyFill="1" applyBorder="1" applyAlignment="1">
      <alignment/>
    </xf>
    <xf numFmtId="188" fontId="3" fillId="0" borderId="3" xfId="0" applyNumberFormat="1" applyFont="1" applyFill="1" applyBorder="1" applyAlignment="1" applyProtection="1" quotePrefix="1">
      <alignment horizontal="right"/>
      <protection/>
    </xf>
    <xf numFmtId="1" fontId="3" fillId="0" borderId="3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3" xfId="0" applyNumberFormat="1" applyFont="1" applyFill="1" applyBorder="1" applyAlignment="1">
      <alignment horizontal="center"/>
    </xf>
    <xf numFmtId="188" fontId="3" fillId="0" borderId="3" xfId="0" applyNumberFormat="1" applyFont="1" applyFill="1" applyBorder="1" applyAlignment="1" applyProtection="1" quotePrefix="1">
      <alignment horizontal="center"/>
      <protection/>
    </xf>
    <xf numFmtId="1" fontId="3" fillId="0" borderId="3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192" fontId="2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Border="1" applyAlignment="1">
      <alignment horizontal="center"/>
    </xf>
    <xf numFmtId="192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Alignment="1">
      <alignment horizontal="right"/>
    </xf>
    <xf numFmtId="1" fontId="4" fillId="0" borderId="0" xfId="0" applyNumberFormat="1" applyFont="1" applyAlignment="1" applyProtection="1">
      <alignment horizontal="right"/>
      <protection/>
    </xf>
    <xf numFmtId="188" fontId="1" fillId="0" borderId="0" xfId="0" applyNumberFormat="1" applyFont="1" applyBorder="1" applyAlignment="1" applyProtection="1">
      <alignment horizontal="right"/>
      <protection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2" xfId="0" applyFont="1" applyFill="1" applyBorder="1" applyAlignment="1">
      <alignment/>
    </xf>
    <xf numFmtId="1" fontId="4" fillId="0" borderId="0" xfId="15" applyNumberFormat="1" applyFont="1" applyAlignment="1" applyProtection="1">
      <alignment horizontal="right"/>
      <protection/>
    </xf>
    <xf numFmtId="192" fontId="2" fillId="0" borderId="0" xfId="0" applyNumberFormat="1" applyFont="1" applyBorder="1" applyAlignment="1">
      <alignment horizontal="center"/>
    </xf>
    <xf numFmtId="192" fontId="2" fillId="0" borderId="0" xfId="0" applyNumberFormat="1" applyFont="1" applyFill="1" applyBorder="1" applyAlignment="1" applyProtection="1">
      <alignment horizontal="center"/>
      <protection/>
    </xf>
    <xf numFmtId="192" fontId="2" fillId="0" borderId="0" xfId="0" applyNumberFormat="1" applyFont="1" applyAlignment="1">
      <alignment horizontal="center"/>
    </xf>
    <xf numFmtId="0" fontId="3" fillId="0" borderId="3" xfId="0" applyNumberFormat="1" applyFont="1" applyFill="1" applyBorder="1" applyAlignment="1" applyProtection="1" quotePrefix="1">
      <alignment horizontal="center"/>
      <protection/>
    </xf>
    <xf numFmtId="0" fontId="3" fillId="0" borderId="3" xfId="0" applyNumberFormat="1" applyFont="1" applyFill="1" applyBorder="1" applyAlignment="1" applyProtection="1" quotePrefix="1">
      <alignment horizontal="right"/>
      <protection/>
    </xf>
    <xf numFmtId="0" fontId="10" fillId="0" borderId="0" xfId="0" applyFont="1" applyAlignment="1">
      <alignment/>
    </xf>
    <xf numFmtId="192" fontId="4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Border="1" applyAlignment="1">
      <alignment/>
    </xf>
    <xf numFmtId="0" fontId="4" fillId="0" borderId="0" xfId="0" applyNumberFormat="1" applyFont="1" applyBorder="1" applyAlignment="1" quotePrefix="1">
      <alignment horizontal="right"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2" xfId="0" applyNumberFormat="1" applyFont="1" applyBorder="1" applyAlignment="1" applyProtection="1">
      <alignment horizontal="left"/>
      <protection locked="0"/>
    </xf>
    <xf numFmtId="191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15" applyNumberFormat="1" applyFont="1" applyAlignment="1" applyProtection="1">
      <alignment horizontal="center"/>
      <protection locked="0"/>
    </xf>
    <xf numFmtId="188" fontId="4" fillId="0" borderId="0" xfId="15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15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191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>
      <alignment horizontal="center"/>
    </xf>
    <xf numFmtId="188" fontId="4" fillId="0" borderId="0" xfId="0" applyNumberFormat="1" applyFont="1" applyAlignment="1" applyProtection="1">
      <alignment horizontal="right"/>
      <protection/>
    </xf>
    <xf numFmtId="2" fontId="0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88" fontId="2" fillId="0" borderId="2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1" fontId="3" fillId="0" borderId="2" xfId="0" applyNumberFormat="1" applyFont="1" applyBorder="1" applyAlignment="1">
      <alignment/>
    </xf>
    <xf numFmtId="188" fontId="4" fillId="0" borderId="0" xfId="0" applyNumberFormat="1" applyFont="1" applyFill="1" applyBorder="1" applyAlignment="1" applyProtection="1">
      <alignment horizontal="right"/>
      <protection/>
    </xf>
    <xf numFmtId="2" fontId="6" fillId="0" borderId="0" xfId="0" applyNumberFormat="1" applyFont="1" applyBorder="1" applyAlignment="1">
      <alignment horizontal="center"/>
    </xf>
    <xf numFmtId="188" fontId="1" fillId="0" borderId="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Border="1" applyAlignment="1">
      <alignment/>
    </xf>
    <xf numFmtId="188" fontId="2" fillId="0" borderId="2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 quotePrefix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2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02" fontId="2" fillId="0" borderId="0" xfId="15" applyNumberFormat="1" applyFont="1" applyFill="1" applyBorder="1" applyAlignment="1">
      <alignment horizontal="center"/>
    </xf>
    <xf numFmtId="188" fontId="1" fillId="0" borderId="0" xfId="0" applyNumberFormat="1" applyFont="1" applyBorder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188" fontId="3" fillId="0" borderId="2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197" fontId="2" fillId="0" borderId="0" xfId="0" applyNumberFormat="1" applyFont="1" applyAlignment="1" applyProtection="1">
      <alignment/>
      <protection hidden="1"/>
    </xf>
    <xf numFmtId="0" fontId="0" fillId="0" borderId="17" xfId="0" applyBorder="1" applyAlignment="1">
      <alignment/>
    </xf>
    <xf numFmtId="0" fontId="6" fillId="0" borderId="18" xfId="0" applyFont="1" applyBorder="1" applyAlignment="1">
      <alignment horizontal="center"/>
    </xf>
    <xf numFmtId="188" fontId="4" fillId="0" borderId="0" xfId="15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2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17" xfId="0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91" fontId="4" fillId="0" borderId="0" xfId="0" applyNumberFormat="1" applyFont="1" applyAlignment="1" applyProtection="1">
      <alignment horizontal="left"/>
      <protection/>
    </xf>
    <xf numFmtId="1" fontId="4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Border="1" applyAlignment="1" applyProtection="1">
      <alignment horizontal="right"/>
      <protection/>
    </xf>
    <xf numFmtId="188" fontId="4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6" fillId="0" borderId="1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188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88" fontId="7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Alignment="1" applyProtection="1">
      <alignment horizontal="right"/>
      <protection/>
    </xf>
    <xf numFmtId="188" fontId="1" fillId="0" borderId="0" xfId="15" applyNumberFormat="1" applyFont="1" applyBorder="1" applyAlignment="1" applyProtection="1">
      <alignment horizontal="center"/>
      <protection locked="0"/>
    </xf>
    <xf numFmtId="188" fontId="1" fillId="0" borderId="0" xfId="15" applyNumberFormat="1" applyFont="1" applyFill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" fontId="1" fillId="0" borderId="0" xfId="15" applyNumberFormat="1" applyFont="1" applyAlignment="1" applyProtection="1">
      <alignment horizontal="right"/>
      <protection/>
    </xf>
    <xf numFmtId="188" fontId="1" fillId="0" borderId="0" xfId="0" applyNumberFormat="1" applyFont="1" applyAlignment="1" applyProtection="1">
      <alignment horizontal="right"/>
      <protection/>
    </xf>
    <xf numFmtId="188" fontId="0" fillId="0" borderId="0" xfId="0" applyNumberFormat="1" applyFont="1" applyAlignment="1">
      <alignment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15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15" applyNumberFormat="1" applyFont="1" applyAlignment="1" applyProtection="1">
      <alignment horizontal="center"/>
      <protection locked="0"/>
    </xf>
    <xf numFmtId="188" fontId="4" fillId="0" borderId="0" xfId="15" applyNumberFormat="1" applyFont="1" applyBorder="1" applyAlignment="1" applyProtection="1">
      <alignment horizontal="center"/>
      <protection locked="0"/>
    </xf>
    <xf numFmtId="188" fontId="4" fillId="0" borderId="0" xfId="15" applyNumberFormat="1" applyFont="1" applyFill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left"/>
    </xf>
    <xf numFmtId="2" fontId="6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188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1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6" fillId="0" borderId="22" xfId="0" applyFont="1" applyFill="1" applyBorder="1" applyAlignment="1">
      <alignment horizontal="center" vertical="center" wrapText="1"/>
    </xf>
    <xf numFmtId="191" fontId="1" fillId="0" borderId="9" xfId="0" applyNumberFormat="1" applyFont="1" applyBorder="1" applyAlignment="1" applyProtection="1" quotePrefix="1">
      <alignment horizontal="center"/>
      <protection locked="0"/>
    </xf>
    <xf numFmtId="191" fontId="1" fillId="0" borderId="11" xfId="0" applyNumberFormat="1" applyFont="1" applyBorder="1" applyAlignment="1" applyProtection="1" quotePrefix="1">
      <alignment horizontal="center"/>
      <protection locked="0"/>
    </xf>
    <xf numFmtId="1" fontId="1" fillId="0" borderId="11" xfId="0" applyNumberFormat="1" applyFont="1" applyBorder="1" applyAlignment="1" applyProtection="1" quotePrefix="1">
      <alignment horizontal="center"/>
      <protection locked="0"/>
    </xf>
    <xf numFmtId="1" fontId="1" fillId="0" borderId="10" xfId="0" applyNumberFormat="1" applyFont="1" applyBorder="1" applyAlignment="1" applyProtection="1" quotePrefix="1">
      <alignment horizontal="center"/>
      <protection locked="0"/>
    </xf>
    <xf numFmtId="1" fontId="1" fillId="0" borderId="23" xfId="0" applyNumberFormat="1" applyFont="1" applyBorder="1" applyAlignment="1" applyProtection="1" quotePrefix="1">
      <alignment horizontal="center"/>
      <protection locked="0"/>
    </xf>
    <xf numFmtId="1" fontId="1" fillId="0" borderId="4" xfId="0" applyNumberFormat="1" applyFont="1" applyBorder="1" applyAlignment="1" applyProtection="1" quotePrefix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B12"/>
  <sheetViews>
    <sheetView view="pageBreakPreview" zoomScale="60" workbookViewId="0" topLeftCell="A1">
      <selection activeCell="B26" sqref="B26"/>
    </sheetView>
  </sheetViews>
  <sheetFormatPr defaultColWidth="9.140625" defaultRowHeight="12.75"/>
  <cols>
    <col min="1" max="1" width="46.421875" style="12" customWidth="1"/>
    <col min="2" max="2" width="12.8515625" style="12" customWidth="1"/>
    <col min="3" max="4" width="8.8515625" style="12" customWidth="1"/>
    <col min="5" max="5" width="10.28125" style="12" customWidth="1"/>
    <col min="6" max="6" width="13.7109375" style="12" customWidth="1"/>
    <col min="7" max="16384" width="8.8515625" style="12" customWidth="1"/>
  </cols>
  <sheetData>
    <row r="2" s="10" customFormat="1" ht="15.75">
      <c r="A2" s="10" t="s">
        <v>53</v>
      </c>
    </row>
    <row r="4" ht="15">
      <c r="A4" s="12" t="s">
        <v>56</v>
      </c>
    </row>
    <row r="6" ht="15">
      <c r="A6" s="12" t="s">
        <v>54</v>
      </c>
    </row>
    <row r="7" ht="15">
      <c r="A7" s="12" t="s">
        <v>55</v>
      </c>
    </row>
    <row r="8" ht="15">
      <c r="A8" s="12" t="s">
        <v>64</v>
      </c>
    </row>
    <row r="9" ht="15">
      <c r="A9" s="12" t="s">
        <v>63</v>
      </c>
    </row>
    <row r="10" ht="15">
      <c r="A10" s="12" t="s">
        <v>113</v>
      </c>
    </row>
    <row r="12" spans="1:2" ht="15">
      <c r="A12" s="164" t="s">
        <v>85</v>
      </c>
      <c r="B12" s="190">
        <v>0.585274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L39"/>
  <sheetViews>
    <sheetView zoomScale="70" zoomScaleNormal="70" workbookViewId="0" topLeftCell="M10">
      <selection activeCell="AL28" sqref="AL28"/>
    </sheetView>
  </sheetViews>
  <sheetFormatPr defaultColWidth="9.140625" defaultRowHeight="12.75"/>
  <cols>
    <col min="1" max="1" width="13.28125" style="0" customWidth="1"/>
    <col min="2" max="2" width="12.8515625" style="0" customWidth="1"/>
    <col min="3" max="6" width="8.8515625" style="0" hidden="1" customWidth="1"/>
    <col min="7" max="9" width="8.8515625" style="0" customWidth="1"/>
    <col min="11" max="11" width="8.140625" style="0" customWidth="1"/>
    <col min="13" max="13" width="8.421875" style="0" customWidth="1"/>
    <col min="14" max="14" width="8.00390625" style="0" customWidth="1"/>
    <col min="15" max="15" width="7.7109375" style="0" customWidth="1"/>
    <col min="16" max="17" width="9.140625" style="0" hidden="1" customWidth="1"/>
    <col min="18" max="21" width="0" style="0" hidden="1" customWidth="1"/>
    <col min="22" max="22" width="7.57421875" style="0" customWidth="1"/>
    <col min="23" max="23" width="8.00390625" style="0" customWidth="1"/>
    <col min="24" max="24" width="7.421875" style="0" customWidth="1"/>
    <col min="25" max="25" width="7.8515625" style="0" customWidth="1"/>
    <col min="26" max="27" width="7.140625" style="0" customWidth="1"/>
    <col min="28" max="28" width="11.57421875" style="0" customWidth="1"/>
    <col min="29" max="29" width="12.00390625" style="0" customWidth="1"/>
    <col min="30" max="30" width="12.421875" style="0" customWidth="1"/>
    <col min="31" max="31" width="11.57421875" style="0" customWidth="1"/>
    <col min="32" max="32" width="10.57421875" style="8" customWidth="1"/>
    <col min="33" max="33" width="11.140625" style="8" customWidth="1"/>
    <col min="34" max="34" width="12.140625" style="8" customWidth="1"/>
    <col min="35" max="35" width="11.7109375" style="8" customWidth="1"/>
    <col min="36" max="36" width="10.57421875" style="8" customWidth="1"/>
    <col min="37" max="37" width="11.140625" style="0" customWidth="1"/>
    <col min="38" max="38" width="10.7109375" style="0" customWidth="1"/>
  </cols>
  <sheetData>
    <row r="2" spans="1:34" ht="15.75">
      <c r="A2" s="14" t="s">
        <v>70</v>
      </c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45"/>
      <c r="AG2" s="45"/>
      <c r="AH2" s="45"/>
    </row>
    <row r="3" spans="1:38" ht="15">
      <c r="A3" s="16"/>
      <c r="B3" s="16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91"/>
      <c r="AL3" s="191"/>
    </row>
    <row r="4" spans="1:38" ht="15">
      <c r="A4" s="19"/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  <c r="K4" s="49" t="s">
        <v>9</v>
      </c>
      <c r="L4" s="49" t="s">
        <v>10</v>
      </c>
      <c r="M4" s="49" t="s">
        <v>11</v>
      </c>
      <c r="N4" s="49" t="s">
        <v>12</v>
      </c>
      <c r="O4" s="49" t="s">
        <v>13</v>
      </c>
      <c r="P4" s="50" t="s">
        <v>14</v>
      </c>
      <c r="Q4" s="50" t="s">
        <v>14</v>
      </c>
      <c r="R4" s="50" t="s">
        <v>14</v>
      </c>
      <c r="S4" s="50" t="s">
        <v>14</v>
      </c>
      <c r="T4" s="50" t="s">
        <v>14</v>
      </c>
      <c r="U4" s="50" t="s">
        <v>14</v>
      </c>
      <c r="V4" s="82">
        <v>2004</v>
      </c>
      <c r="W4" s="82">
        <v>2005</v>
      </c>
      <c r="X4" s="82">
        <v>2006</v>
      </c>
      <c r="Y4" s="82">
        <v>2007</v>
      </c>
      <c r="Z4" s="82">
        <v>2008</v>
      </c>
      <c r="AA4" s="82">
        <v>2009</v>
      </c>
      <c r="AB4" s="50" t="s">
        <v>14</v>
      </c>
      <c r="AC4" s="50" t="s">
        <v>14</v>
      </c>
      <c r="AD4" s="50" t="s">
        <v>14</v>
      </c>
      <c r="AE4" s="50" t="s">
        <v>14</v>
      </c>
      <c r="AF4" s="50" t="s">
        <v>14</v>
      </c>
      <c r="AG4" s="50" t="s">
        <v>14</v>
      </c>
      <c r="AH4" s="50" t="s">
        <v>14</v>
      </c>
      <c r="AI4" s="50" t="s">
        <v>14</v>
      </c>
      <c r="AJ4" s="50" t="s">
        <v>14</v>
      </c>
      <c r="AK4" s="50" t="s">
        <v>14</v>
      </c>
      <c r="AL4" s="50" t="s">
        <v>14</v>
      </c>
    </row>
    <row r="5" spans="1:38" ht="15">
      <c r="A5" s="7"/>
      <c r="B5" s="7"/>
      <c r="C5" s="7"/>
      <c r="D5" s="21"/>
      <c r="E5" s="21"/>
      <c r="F5" s="21"/>
      <c r="G5" s="21"/>
      <c r="H5" s="21"/>
      <c r="I5" s="21"/>
      <c r="J5" s="21"/>
      <c r="K5" s="51"/>
      <c r="L5" s="51"/>
      <c r="M5" s="51"/>
      <c r="N5" s="51"/>
      <c r="O5" s="51"/>
      <c r="P5" s="52" t="s">
        <v>3</v>
      </c>
      <c r="Q5" s="52" t="s">
        <v>4</v>
      </c>
      <c r="R5" s="52" t="s">
        <v>5</v>
      </c>
      <c r="S5" s="52" t="s">
        <v>6</v>
      </c>
      <c r="T5" s="52" t="s">
        <v>7</v>
      </c>
      <c r="U5" s="52" t="s">
        <v>8</v>
      </c>
      <c r="V5" s="52"/>
      <c r="W5" s="52"/>
      <c r="X5" s="52"/>
      <c r="Y5" s="52"/>
      <c r="Z5" s="52"/>
      <c r="AA5" s="52"/>
      <c r="AB5" s="52" t="s">
        <v>9</v>
      </c>
      <c r="AC5" s="52" t="s">
        <v>10</v>
      </c>
      <c r="AD5" s="52" t="s">
        <v>11</v>
      </c>
      <c r="AE5" s="52" t="s">
        <v>12</v>
      </c>
      <c r="AF5" s="52" t="s">
        <v>13</v>
      </c>
      <c r="AG5" s="52" t="s">
        <v>66</v>
      </c>
      <c r="AH5" s="103">
        <v>2005</v>
      </c>
      <c r="AI5" s="103">
        <v>2006</v>
      </c>
      <c r="AJ5" s="103">
        <v>2007</v>
      </c>
      <c r="AK5" s="103">
        <v>2008</v>
      </c>
      <c r="AL5" s="103">
        <v>2009</v>
      </c>
    </row>
    <row r="6" spans="1:38" ht="15">
      <c r="A6" s="16"/>
      <c r="B6" s="16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91"/>
      <c r="AL6" s="191"/>
    </row>
    <row r="7" spans="1:38" ht="15.75">
      <c r="A7" s="22" t="s">
        <v>25</v>
      </c>
      <c r="B7" s="22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47"/>
      <c r="AH7" s="47"/>
      <c r="AK7" s="8"/>
      <c r="AL7" s="8"/>
    </row>
    <row r="8" spans="1:38" s="177" customFormat="1" ht="15">
      <c r="A8" s="24" t="s">
        <v>26</v>
      </c>
      <c r="B8" s="25">
        <v>46.398</v>
      </c>
      <c r="C8" s="25">
        <v>27.528</v>
      </c>
      <c r="D8" s="25">
        <v>52.7</v>
      </c>
      <c r="E8" s="25">
        <v>67.2</v>
      </c>
      <c r="F8" s="25">
        <v>55</v>
      </c>
      <c r="G8" s="25">
        <v>53</v>
      </c>
      <c r="H8" s="25">
        <v>69.9</v>
      </c>
      <c r="I8" s="25">
        <v>67.731</v>
      </c>
      <c r="J8" s="25">
        <v>54.291</v>
      </c>
      <c r="K8" s="25">
        <v>57.74</v>
      </c>
      <c r="L8" s="25">
        <v>63.553</v>
      </c>
      <c r="M8" s="25">
        <v>64.213</v>
      </c>
      <c r="N8" s="25">
        <v>54.067</v>
      </c>
      <c r="O8" s="25">
        <v>59.529</v>
      </c>
      <c r="P8" s="26">
        <f aca="true" t="shared" si="0" ref="P8:U19">(E8-D8)/D8*100</f>
        <v>27.514231499051235</v>
      </c>
      <c r="Q8" s="26">
        <f t="shared" si="0"/>
        <v>-18.154761904761905</v>
      </c>
      <c r="R8" s="26">
        <f t="shared" si="0"/>
        <v>-3.6363636363636362</v>
      </c>
      <c r="S8" s="26">
        <f t="shared" si="0"/>
        <v>31.8867924528302</v>
      </c>
      <c r="T8" s="26">
        <f t="shared" si="0"/>
        <v>-3.1030042918455094</v>
      </c>
      <c r="U8" s="26">
        <f t="shared" si="0"/>
        <v>-19.84320325995482</v>
      </c>
      <c r="V8" s="83">
        <v>56.504</v>
      </c>
      <c r="W8" s="83">
        <v>58.894</v>
      </c>
      <c r="X8" s="83">
        <v>54.875</v>
      </c>
      <c r="Y8" s="83">
        <v>51.848</v>
      </c>
      <c r="Z8" s="83">
        <v>50.66</v>
      </c>
      <c r="AA8" s="83">
        <v>47.066</v>
      </c>
      <c r="AB8" s="26">
        <f aca="true" t="shared" si="1" ref="AB8:AB17">(K8-J8)/J8*100</f>
        <v>6.3528024902838505</v>
      </c>
      <c r="AC8" s="26">
        <f aca="true" t="shared" si="2" ref="AC8:AC17">(L8-K8)/K8*100</f>
        <v>10.067544163491506</v>
      </c>
      <c r="AD8" s="26">
        <f aca="true" t="shared" si="3" ref="AD8:AD17">(M8-L8)/L8*100</f>
        <v>1.038503296461216</v>
      </c>
      <c r="AE8" s="26">
        <f aca="true" t="shared" si="4" ref="AE8:AE17">(N8-M8)/M8*100</f>
        <v>-15.800538831700738</v>
      </c>
      <c r="AF8" s="26">
        <f aca="true" t="shared" si="5" ref="AF8:AF17">(O8-N8)/N8*100</f>
        <v>10.102280503819342</v>
      </c>
      <c r="AG8" s="26">
        <v>-5.1</v>
      </c>
      <c r="AH8" s="26">
        <f aca="true" t="shared" si="6" ref="AH8:AL21">(W8-V8)/V8*100</f>
        <v>4.22978904148379</v>
      </c>
      <c r="AI8" s="26">
        <f t="shared" si="6"/>
        <v>-6.824124698611062</v>
      </c>
      <c r="AJ8" s="26">
        <f t="shared" si="6"/>
        <v>-5.516173120728931</v>
      </c>
      <c r="AK8" s="26">
        <f t="shared" si="6"/>
        <v>-2.2913130689708425</v>
      </c>
      <c r="AL8" s="26">
        <f t="shared" si="6"/>
        <v>-7.094354520331611</v>
      </c>
    </row>
    <row r="9" spans="1:38" s="177" customFormat="1" ht="15">
      <c r="A9" s="24" t="s">
        <v>27</v>
      </c>
      <c r="B9" s="25">
        <v>62.295</v>
      </c>
      <c r="C9" s="25">
        <v>16.748</v>
      </c>
      <c r="D9" s="25">
        <v>62.3</v>
      </c>
      <c r="E9" s="25">
        <v>69.4</v>
      </c>
      <c r="F9" s="25">
        <v>62</v>
      </c>
      <c r="G9" s="25">
        <v>64</v>
      </c>
      <c r="H9" s="25">
        <v>82.4</v>
      </c>
      <c r="I9" s="25">
        <v>67.848</v>
      </c>
      <c r="J9" s="25">
        <v>71.634</v>
      </c>
      <c r="K9" s="25">
        <v>74.041</v>
      </c>
      <c r="L9" s="25">
        <v>87.243</v>
      </c>
      <c r="M9" s="25">
        <v>83.568</v>
      </c>
      <c r="N9" s="25">
        <v>71.95</v>
      </c>
      <c r="O9" s="25">
        <v>77.972</v>
      </c>
      <c r="P9" s="26">
        <f t="shared" si="0"/>
        <v>11.3964686998395</v>
      </c>
      <c r="Q9" s="26">
        <f t="shared" si="0"/>
        <v>-10.662824207492802</v>
      </c>
      <c r="R9" s="26">
        <f t="shared" si="0"/>
        <v>3.225806451612903</v>
      </c>
      <c r="S9" s="26">
        <f t="shared" si="0"/>
        <v>28.750000000000007</v>
      </c>
      <c r="T9" s="26">
        <f t="shared" si="0"/>
        <v>-17.660194174757287</v>
      </c>
      <c r="U9" s="26">
        <f t="shared" si="0"/>
        <v>5.580120268836224</v>
      </c>
      <c r="V9" s="83">
        <v>75.705</v>
      </c>
      <c r="W9" s="83">
        <v>72.6</v>
      </c>
      <c r="X9" s="83">
        <v>66.151</v>
      </c>
      <c r="Y9" s="83">
        <v>63.098</v>
      </c>
      <c r="Z9" s="83">
        <v>70.14</v>
      </c>
      <c r="AA9" s="83">
        <v>56.6</v>
      </c>
      <c r="AB9" s="26">
        <f t="shared" si="1"/>
        <v>3.3601362481503148</v>
      </c>
      <c r="AC9" s="26">
        <f t="shared" si="2"/>
        <v>17.830661390310773</v>
      </c>
      <c r="AD9" s="26">
        <f t="shared" si="3"/>
        <v>-4.2123723393280805</v>
      </c>
      <c r="AE9" s="26">
        <f t="shared" si="4"/>
        <v>-13.902450698832084</v>
      </c>
      <c r="AF9" s="26">
        <f t="shared" si="5"/>
        <v>8.369701181375945</v>
      </c>
      <c r="AG9" s="26">
        <f aca="true" t="shared" si="7" ref="AG9:AG19">(V9-O9)/O9*100</f>
        <v>-2.9074539578310112</v>
      </c>
      <c r="AH9" s="26">
        <f t="shared" si="6"/>
        <v>-4.101446403804245</v>
      </c>
      <c r="AI9" s="26">
        <f t="shared" si="6"/>
        <v>-8.882920110192835</v>
      </c>
      <c r="AJ9" s="26">
        <f t="shared" si="6"/>
        <v>-4.615198560868312</v>
      </c>
      <c r="AK9" s="26">
        <f t="shared" si="6"/>
        <v>11.160417128910586</v>
      </c>
      <c r="AL9" s="26">
        <f t="shared" si="6"/>
        <v>-19.30424864556601</v>
      </c>
    </row>
    <row r="10" spans="1:38" s="177" customFormat="1" ht="15">
      <c r="A10" s="24" t="s">
        <v>28</v>
      </c>
      <c r="B10" s="25">
        <v>112.452</v>
      </c>
      <c r="C10" s="25">
        <v>44.815</v>
      </c>
      <c r="D10" s="25">
        <v>107</v>
      </c>
      <c r="E10" s="25">
        <v>119.6</v>
      </c>
      <c r="F10" s="25">
        <v>118</v>
      </c>
      <c r="G10" s="25">
        <v>112</v>
      </c>
      <c r="H10" s="25">
        <v>133.7</v>
      </c>
      <c r="I10" s="25">
        <v>134</v>
      </c>
      <c r="J10" s="25">
        <v>101.575</v>
      </c>
      <c r="K10" s="25">
        <v>126.494</v>
      </c>
      <c r="L10" s="25">
        <v>135.487</v>
      </c>
      <c r="M10" s="25">
        <v>137.577</v>
      </c>
      <c r="N10" s="25">
        <v>139</v>
      </c>
      <c r="O10" s="25">
        <v>91.634</v>
      </c>
      <c r="P10" s="26">
        <f t="shared" si="0"/>
        <v>11.775700934579433</v>
      </c>
      <c r="Q10" s="26">
        <f t="shared" si="0"/>
        <v>-1.3377926421404636</v>
      </c>
      <c r="R10" s="26">
        <f t="shared" si="0"/>
        <v>-5.084745762711865</v>
      </c>
      <c r="S10" s="26">
        <f t="shared" si="0"/>
        <v>19.37499999999999</v>
      </c>
      <c r="T10" s="26">
        <f t="shared" si="0"/>
        <v>0.22438294689604443</v>
      </c>
      <c r="U10" s="26">
        <f t="shared" si="0"/>
        <v>-24.197761194029848</v>
      </c>
      <c r="V10" s="83">
        <v>111.945</v>
      </c>
      <c r="W10" s="83">
        <v>137.075</v>
      </c>
      <c r="X10" s="83">
        <v>107.071</v>
      </c>
      <c r="Y10" s="83">
        <v>104.317</v>
      </c>
      <c r="Z10" s="83">
        <v>108.2</v>
      </c>
      <c r="AA10" s="83">
        <v>90.43</v>
      </c>
      <c r="AB10" s="26">
        <f t="shared" si="1"/>
        <v>24.532611370908192</v>
      </c>
      <c r="AC10" s="26">
        <f t="shared" si="2"/>
        <v>7.109428115167514</v>
      </c>
      <c r="AD10" s="26">
        <f t="shared" si="3"/>
        <v>1.542583421287654</v>
      </c>
      <c r="AE10" s="26">
        <f t="shared" si="4"/>
        <v>1.0343298661840292</v>
      </c>
      <c r="AF10" s="26">
        <f t="shared" si="5"/>
        <v>-34.076258992805755</v>
      </c>
      <c r="AG10" s="26">
        <f t="shared" si="7"/>
        <v>22.165353471418896</v>
      </c>
      <c r="AH10" s="26">
        <f t="shared" si="6"/>
        <v>22.44852382866586</v>
      </c>
      <c r="AI10" s="26">
        <f t="shared" si="6"/>
        <v>-21.888747036293996</v>
      </c>
      <c r="AJ10" s="26">
        <f t="shared" si="6"/>
        <v>-2.5721250385258427</v>
      </c>
      <c r="AK10" s="26">
        <f t="shared" si="6"/>
        <v>3.7223079651447124</v>
      </c>
      <c r="AL10" s="26">
        <f t="shared" si="6"/>
        <v>-16.423290203327166</v>
      </c>
    </row>
    <row r="11" spans="1:38" s="177" customFormat="1" ht="15">
      <c r="A11" s="24" t="s">
        <v>29</v>
      </c>
      <c r="B11" s="25">
        <v>168.848</v>
      </c>
      <c r="C11" s="25">
        <v>81.168</v>
      </c>
      <c r="D11" s="25">
        <v>187.1</v>
      </c>
      <c r="E11" s="25">
        <v>172.5</v>
      </c>
      <c r="F11" s="25">
        <v>160</v>
      </c>
      <c r="G11" s="25">
        <v>200</v>
      </c>
      <c r="H11" s="25">
        <v>180.7</v>
      </c>
      <c r="I11" s="25">
        <v>161.356</v>
      </c>
      <c r="J11" s="25">
        <v>179.452</v>
      </c>
      <c r="K11" s="25">
        <v>180.076</v>
      </c>
      <c r="L11" s="25">
        <v>221.785</v>
      </c>
      <c r="M11" s="25">
        <v>237.228</v>
      </c>
      <c r="N11" s="25">
        <v>180</v>
      </c>
      <c r="O11" s="25">
        <v>169.891</v>
      </c>
      <c r="P11" s="26">
        <f t="shared" si="0"/>
        <v>-7.803313735970066</v>
      </c>
      <c r="Q11" s="26">
        <f t="shared" si="0"/>
        <v>-7.246376811594203</v>
      </c>
      <c r="R11" s="26">
        <f t="shared" si="0"/>
        <v>25</v>
      </c>
      <c r="S11" s="26">
        <f t="shared" si="0"/>
        <v>-9.650000000000006</v>
      </c>
      <c r="T11" s="26">
        <f t="shared" si="0"/>
        <v>-10.705035971223019</v>
      </c>
      <c r="U11" s="26">
        <f t="shared" si="0"/>
        <v>11.21495327102804</v>
      </c>
      <c r="V11" s="83">
        <v>191.251</v>
      </c>
      <c r="W11" s="83">
        <v>183.561</v>
      </c>
      <c r="X11" s="83">
        <v>206.548</v>
      </c>
      <c r="Y11" s="83">
        <v>189.31</v>
      </c>
      <c r="Z11" s="83">
        <v>182.09</v>
      </c>
      <c r="AA11" s="83">
        <f>181395/1000</f>
        <v>181.395</v>
      </c>
      <c r="AB11" s="26">
        <f t="shared" si="1"/>
        <v>0.3477252970153552</v>
      </c>
      <c r="AC11" s="26">
        <f t="shared" si="2"/>
        <v>23.161887203180882</v>
      </c>
      <c r="AD11" s="26">
        <f t="shared" si="3"/>
        <v>6.963049800482454</v>
      </c>
      <c r="AE11" s="26">
        <f t="shared" si="4"/>
        <v>-24.123627902271235</v>
      </c>
      <c r="AF11" s="26">
        <f t="shared" si="5"/>
        <v>-5.616111111111116</v>
      </c>
      <c r="AG11" s="26">
        <f t="shared" si="7"/>
        <v>12.57276724488055</v>
      </c>
      <c r="AH11" s="26">
        <f t="shared" si="6"/>
        <v>-4.02089400839734</v>
      </c>
      <c r="AI11" s="26">
        <f t="shared" si="6"/>
        <v>12.52281258001427</v>
      </c>
      <c r="AJ11" s="26">
        <f t="shared" si="6"/>
        <v>-8.345759823382458</v>
      </c>
      <c r="AK11" s="26">
        <f t="shared" si="6"/>
        <v>-3.813850298452273</v>
      </c>
      <c r="AL11" s="26">
        <f t="shared" si="6"/>
        <v>-0.38167938931297335</v>
      </c>
    </row>
    <row r="12" spans="1:37" s="177" customFormat="1" ht="15">
      <c r="A12" s="24" t="s">
        <v>30</v>
      </c>
      <c r="B12" s="25">
        <v>168.553</v>
      </c>
      <c r="C12" s="25">
        <v>124.753</v>
      </c>
      <c r="D12" s="25">
        <v>230.3</v>
      </c>
      <c r="E12" s="25">
        <v>186.5</v>
      </c>
      <c r="F12" s="25">
        <v>236</v>
      </c>
      <c r="G12" s="25">
        <v>240</v>
      </c>
      <c r="H12" s="25">
        <v>202.8</v>
      </c>
      <c r="I12" s="25">
        <v>206.345</v>
      </c>
      <c r="J12" s="25">
        <v>242.833</v>
      </c>
      <c r="K12" s="25">
        <v>273.317</v>
      </c>
      <c r="L12" s="25">
        <v>299.355</v>
      </c>
      <c r="M12" s="25">
        <v>324.901</v>
      </c>
      <c r="N12" s="25">
        <v>279</v>
      </c>
      <c r="O12" s="25">
        <v>231.527</v>
      </c>
      <c r="P12" s="26">
        <f t="shared" si="0"/>
        <v>-19.01867129830656</v>
      </c>
      <c r="Q12" s="26">
        <f t="shared" si="0"/>
        <v>26.541554959785525</v>
      </c>
      <c r="R12" s="26">
        <f t="shared" si="0"/>
        <v>1.694915254237288</v>
      </c>
      <c r="S12" s="26">
        <f t="shared" si="0"/>
        <v>-15.499999999999995</v>
      </c>
      <c r="T12" s="26">
        <f t="shared" si="0"/>
        <v>1.7480276134122226</v>
      </c>
      <c r="U12" s="26">
        <f t="shared" si="0"/>
        <v>17.683006615134847</v>
      </c>
      <c r="V12" s="83">
        <v>261.646</v>
      </c>
      <c r="W12" s="83">
        <v>284.132</v>
      </c>
      <c r="X12" s="83">
        <v>283.513</v>
      </c>
      <c r="Y12" s="83">
        <v>273.058</v>
      </c>
      <c r="Z12" s="83">
        <v>271.56</v>
      </c>
      <c r="AA12" s="83"/>
      <c r="AB12" s="26">
        <f t="shared" si="1"/>
        <v>12.55348325804154</v>
      </c>
      <c r="AC12" s="26">
        <f t="shared" si="2"/>
        <v>9.52666683740858</v>
      </c>
      <c r="AD12" s="26">
        <f t="shared" si="3"/>
        <v>8.53368074693925</v>
      </c>
      <c r="AE12" s="26">
        <f t="shared" si="4"/>
        <v>-14.127688126537011</v>
      </c>
      <c r="AF12" s="26">
        <f t="shared" si="5"/>
        <v>-17.015412186379933</v>
      </c>
      <c r="AG12" s="26">
        <f t="shared" si="7"/>
        <v>13.00884993974786</v>
      </c>
      <c r="AH12" s="32">
        <f t="shared" si="6"/>
        <v>8.594054562271156</v>
      </c>
      <c r="AI12" s="32">
        <f t="shared" si="6"/>
        <v>-0.2178564892374066</v>
      </c>
      <c r="AJ12" s="26">
        <f t="shared" si="6"/>
        <v>-3.6876615887102124</v>
      </c>
      <c r="AK12" s="26">
        <f t="shared" si="6"/>
        <v>-0.5486013960403981</v>
      </c>
    </row>
    <row r="13" spans="1:37" s="177" customFormat="1" ht="15">
      <c r="A13" s="24" t="s">
        <v>31</v>
      </c>
      <c r="B13" s="25">
        <v>157.25</v>
      </c>
      <c r="C13" s="25">
        <v>145.217</v>
      </c>
      <c r="D13" s="25">
        <v>217</v>
      </c>
      <c r="E13" s="25">
        <v>172.2</v>
      </c>
      <c r="F13" s="25">
        <v>223</v>
      </c>
      <c r="G13" s="25">
        <v>222</v>
      </c>
      <c r="H13" s="25">
        <v>195</v>
      </c>
      <c r="I13" s="25">
        <v>219.46</v>
      </c>
      <c r="J13" s="25">
        <v>248.426</v>
      </c>
      <c r="K13" s="25">
        <v>276.879</v>
      </c>
      <c r="L13" s="25">
        <v>302.011</v>
      </c>
      <c r="M13" s="25">
        <v>322.835</v>
      </c>
      <c r="N13" s="25">
        <v>293</v>
      </c>
      <c r="O13" s="25">
        <v>262.1</v>
      </c>
      <c r="P13" s="26">
        <f t="shared" si="0"/>
        <v>-20.645161290322587</v>
      </c>
      <c r="Q13" s="26">
        <f t="shared" si="0"/>
        <v>29.500580720092923</v>
      </c>
      <c r="R13" s="26">
        <f t="shared" si="0"/>
        <v>-0.4484304932735426</v>
      </c>
      <c r="S13" s="26">
        <f t="shared" si="0"/>
        <v>-12.162162162162163</v>
      </c>
      <c r="T13" s="26">
        <f t="shared" si="0"/>
        <v>12.543589743589747</v>
      </c>
      <c r="U13" s="26">
        <f t="shared" si="0"/>
        <v>13.198760594185718</v>
      </c>
      <c r="V13" s="83">
        <v>264.799</v>
      </c>
      <c r="W13" s="83">
        <v>282.652</v>
      </c>
      <c r="X13" s="83">
        <v>280.164</v>
      </c>
      <c r="Y13" s="83">
        <v>282.47</v>
      </c>
      <c r="Z13" s="83">
        <v>307.2</v>
      </c>
      <c r="AA13" s="83"/>
      <c r="AB13" s="26">
        <f t="shared" si="1"/>
        <v>11.453310040011928</v>
      </c>
      <c r="AC13" s="26">
        <f t="shared" si="2"/>
        <v>9.076889182639349</v>
      </c>
      <c r="AD13" s="26">
        <f t="shared" si="3"/>
        <v>6.895113091907233</v>
      </c>
      <c r="AE13" s="26">
        <f t="shared" si="4"/>
        <v>-9.241563027552768</v>
      </c>
      <c r="AF13" s="26">
        <f t="shared" si="5"/>
        <v>-10.546075085324224</v>
      </c>
      <c r="AG13" s="32">
        <f t="shared" si="7"/>
        <v>1.0297596337275678</v>
      </c>
      <c r="AH13" s="32">
        <f t="shared" si="6"/>
        <v>6.742094947488477</v>
      </c>
      <c r="AI13" s="3">
        <f t="shared" si="6"/>
        <v>-0.8802343517824036</v>
      </c>
      <c r="AJ13" s="26">
        <f t="shared" si="6"/>
        <v>0.823089333390457</v>
      </c>
      <c r="AK13" s="26">
        <f t="shared" si="6"/>
        <v>8.75491202605585</v>
      </c>
    </row>
    <row r="14" spans="1:37" s="33" customFormat="1" ht="15">
      <c r="A14" s="203" t="s">
        <v>32</v>
      </c>
      <c r="B14" s="94">
        <v>204.337</v>
      </c>
      <c r="C14" s="94">
        <v>192</v>
      </c>
      <c r="D14" s="94">
        <v>253.1</v>
      </c>
      <c r="E14" s="94">
        <v>224.5</v>
      </c>
      <c r="F14" s="94">
        <v>277</v>
      </c>
      <c r="G14" s="94">
        <v>278</v>
      </c>
      <c r="H14" s="94">
        <v>244.4</v>
      </c>
      <c r="I14" s="94">
        <v>275.535</v>
      </c>
      <c r="J14" s="94">
        <v>309.983</v>
      </c>
      <c r="K14" s="94">
        <v>322.041</v>
      </c>
      <c r="L14" s="94">
        <v>362.299</v>
      </c>
      <c r="M14" s="94">
        <v>373.385</v>
      </c>
      <c r="N14" s="94">
        <v>327</v>
      </c>
      <c r="O14" s="94">
        <v>318.143</v>
      </c>
      <c r="P14" s="134">
        <f t="shared" si="0"/>
        <v>-11.29988146977479</v>
      </c>
      <c r="Q14" s="134">
        <f t="shared" si="0"/>
        <v>23.385300668151448</v>
      </c>
      <c r="R14" s="134">
        <f t="shared" si="0"/>
        <v>0.36101083032490977</v>
      </c>
      <c r="S14" s="134">
        <f t="shared" si="0"/>
        <v>-12.086330935251796</v>
      </c>
      <c r="T14" s="134">
        <f t="shared" si="0"/>
        <v>12.739361702127667</v>
      </c>
      <c r="U14" s="134">
        <f t="shared" si="0"/>
        <v>12.502222948082812</v>
      </c>
      <c r="V14" s="204">
        <v>305.978</v>
      </c>
      <c r="W14" s="204">
        <v>338.972</v>
      </c>
      <c r="X14" s="204">
        <v>341.443</v>
      </c>
      <c r="Y14" s="204">
        <v>352.42</v>
      </c>
      <c r="Z14" s="204">
        <v>342.55</v>
      </c>
      <c r="AA14" s="204"/>
      <c r="AB14" s="134">
        <f t="shared" si="1"/>
        <v>3.889890735943582</v>
      </c>
      <c r="AC14" s="134">
        <f t="shared" si="2"/>
        <v>12.500892743470546</v>
      </c>
      <c r="AD14" s="134">
        <f t="shared" si="3"/>
        <v>3.059903560318967</v>
      </c>
      <c r="AE14" s="134">
        <f t="shared" si="4"/>
        <v>-12.422834339890459</v>
      </c>
      <c r="AF14" s="134">
        <f t="shared" si="5"/>
        <v>-2.708562691131507</v>
      </c>
      <c r="AG14" s="205">
        <f t="shared" si="7"/>
        <v>-3.8237522120555743</v>
      </c>
      <c r="AH14" s="205">
        <f t="shared" si="6"/>
        <v>10.783128198759378</v>
      </c>
      <c r="AI14" s="206">
        <f t="shared" si="6"/>
        <v>0.72896876438172</v>
      </c>
      <c r="AJ14" s="134">
        <f t="shared" si="6"/>
        <v>3.2148850613426054</v>
      </c>
      <c r="AK14" s="134">
        <f t="shared" si="6"/>
        <v>-2.800635605243744</v>
      </c>
    </row>
    <row r="15" spans="1:37" s="177" customFormat="1" ht="15">
      <c r="A15" s="24" t="s">
        <v>33</v>
      </c>
      <c r="B15" s="25">
        <v>197.925</v>
      </c>
      <c r="C15" s="25">
        <v>204</v>
      </c>
      <c r="D15" s="25">
        <v>249.8</v>
      </c>
      <c r="E15" s="25">
        <v>244.8</v>
      </c>
      <c r="F15" s="25">
        <v>285</v>
      </c>
      <c r="G15" s="25">
        <v>263</v>
      </c>
      <c r="H15" s="25">
        <v>252</v>
      </c>
      <c r="I15" s="25">
        <v>293.887</v>
      </c>
      <c r="J15" s="25">
        <v>326.854</v>
      </c>
      <c r="K15" s="25">
        <v>341.088</v>
      </c>
      <c r="L15" s="25">
        <v>356.686</v>
      </c>
      <c r="M15" s="25">
        <v>371.536</v>
      </c>
      <c r="N15" s="25">
        <v>301.724</v>
      </c>
      <c r="O15" s="25">
        <v>325.39</v>
      </c>
      <c r="P15" s="26">
        <f t="shared" si="0"/>
        <v>-2.00160128102482</v>
      </c>
      <c r="Q15" s="26">
        <f t="shared" si="0"/>
        <v>16.421568627450974</v>
      </c>
      <c r="R15" s="26">
        <f t="shared" si="0"/>
        <v>-7.719298245614035</v>
      </c>
      <c r="S15" s="26">
        <f t="shared" si="0"/>
        <v>-4.182509505703422</v>
      </c>
      <c r="T15" s="26">
        <f t="shared" si="0"/>
        <v>16.621825396825397</v>
      </c>
      <c r="U15" s="26">
        <f t="shared" si="0"/>
        <v>11.217576823745176</v>
      </c>
      <c r="V15" s="83">
        <v>305.926</v>
      </c>
      <c r="W15" s="83">
        <v>336.587</v>
      </c>
      <c r="X15" s="83">
        <v>314.872</v>
      </c>
      <c r="Y15" s="83">
        <v>340.53</v>
      </c>
      <c r="Z15" s="83">
        <v>328</v>
      </c>
      <c r="AA15" s="83"/>
      <c r="AB15" s="26">
        <f t="shared" si="1"/>
        <v>4.354849565861222</v>
      </c>
      <c r="AC15" s="26">
        <f t="shared" si="2"/>
        <v>4.57301341589266</v>
      </c>
      <c r="AD15" s="26">
        <f t="shared" si="3"/>
        <v>4.16332572626905</v>
      </c>
      <c r="AE15" s="26">
        <f t="shared" si="4"/>
        <v>-18.790103785366696</v>
      </c>
      <c r="AF15" s="26">
        <f t="shared" si="5"/>
        <v>7.843592157070701</v>
      </c>
      <c r="AG15" s="32">
        <f t="shared" si="7"/>
        <v>-5.981744982943544</v>
      </c>
      <c r="AH15" s="32">
        <f t="shared" si="6"/>
        <v>10.022358348097253</v>
      </c>
      <c r="AI15" s="141">
        <f t="shared" si="6"/>
        <v>-6.451526648385106</v>
      </c>
      <c r="AJ15" s="26">
        <f t="shared" si="6"/>
        <v>8.148708046444256</v>
      </c>
      <c r="AK15" s="26">
        <f t="shared" si="6"/>
        <v>-3.679558335535775</v>
      </c>
    </row>
    <row r="16" spans="1:37" s="33" customFormat="1" ht="15">
      <c r="A16" s="203" t="s">
        <v>34</v>
      </c>
      <c r="B16" s="94">
        <v>174.949</v>
      </c>
      <c r="C16" s="94">
        <v>190.1</v>
      </c>
      <c r="D16" s="94">
        <v>244</v>
      </c>
      <c r="E16" s="94">
        <v>222.5</v>
      </c>
      <c r="F16" s="94">
        <v>247</v>
      </c>
      <c r="G16" s="94">
        <v>254</v>
      </c>
      <c r="H16" s="94">
        <v>220.9</v>
      </c>
      <c r="I16" s="94">
        <v>242.625</v>
      </c>
      <c r="J16" s="94">
        <v>270.283</v>
      </c>
      <c r="K16" s="94">
        <v>309.498</v>
      </c>
      <c r="L16" s="94">
        <v>329.964</v>
      </c>
      <c r="M16" s="94">
        <v>329.4</v>
      </c>
      <c r="N16" s="94">
        <v>306.731</v>
      </c>
      <c r="O16" s="94">
        <v>287.358</v>
      </c>
      <c r="P16" s="134">
        <f t="shared" si="0"/>
        <v>-8.811475409836065</v>
      </c>
      <c r="Q16" s="134">
        <f t="shared" si="0"/>
        <v>11.01123595505618</v>
      </c>
      <c r="R16" s="134">
        <f t="shared" si="0"/>
        <v>2.834008097165992</v>
      </c>
      <c r="S16" s="134">
        <f t="shared" si="0"/>
        <v>-13.031496062992124</v>
      </c>
      <c r="T16" s="134">
        <f t="shared" si="0"/>
        <v>9.83476686283386</v>
      </c>
      <c r="U16" s="134">
        <f t="shared" si="0"/>
        <v>11.39948480164864</v>
      </c>
      <c r="V16" s="204">
        <v>303.506</v>
      </c>
      <c r="W16" s="204">
        <v>302.833</v>
      </c>
      <c r="X16" s="204">
        <v>296.532</v>
      </c>
      <c r="Y16" s="204">
        <v>315.44</v>
      </c>
      <c r="Z16" s="204">
        <v>305</v>
      </c>
      <c r="AA16" s="204"/>
      <c r="AB16" s="134">
        <f t="shared" si="1"/>
        <v>14.508866632381604</v>
      </c>
      <c r="AC16" s="134">
        <f t="shared" si="2"/>
        <v>6.612643700443948</v>
      </c>
      <c r="AD16" s="134">
        <f t="shared" si="3"/>
        <v>-0.1709277375713779</v>
      </c>
      <c r="AE16" s="134">
        <f t="shared" si="4"/>
        <v>-6.881906496660591</v>
      </c>
      <c r="AF16" s="134">
        <f t="shared" si="5"/>
        <v>-6.3159576306274845</v>
      </c>
      <c r="AG16" s="205">
        <f t="shared" si="7"/>
        <v>5.619471182288284</v>
      </c>
      <c r="AH16" s="205">
        <f t="shared" si="6"/>
        <v>-0.2217419095503697</v>
      </c>
      <c r="AI16" s="206">
        <f t="shared" si="6"/>
        <v>-2.0806847338302115</v>
      </c>
      <c r="AJ16" s="134">
        <f t="shared" si="6"/>
        <v>6.376377591625867</v>
      </c>
      <c r="AK16" s="231">
        <f t="shared" si="6"/>
        <v>-3.3096626933806736</v>
      </c>
    </row>
    <row r="17" spans="1:37" s="33" customFormat="1" ht="15">
      <c r="A17" s="203" t="s">
        <v>35</v>
      </c>
      <c r="B17" s="94">
        <v>147.128</v>
      </c>
      <c r="C17" s="94">
        <v>172.3</v>
      </c>
      <c r="D17" s="94">
        <v>200.7</v>
      </c>
      <c r="E17" s="94">
        <v>205.3</v>
      </c>
      <c r="F17" s="94">
        <v>231</v>
      </c>
      <c r="G17" s="94">
        <v>231</v>
      </c>
      <c r="H17" s="94">
        <v>194.5</v>
      </c>
      <c r="I17" s="94">
        <v>224.371</v>
      </c>
      <c r="J17" s="94">
        <v>228.881</v>
      </c>
      <c r="K17" s="94">
        <v>270.732</v>
      </c>
      <c r="L17" s="94">
        <v>300.597</v>
      </c>
      <c r="M17" s="94">
        <v>269.744</v>
      </c>
      <c r="N17" s="94">
        <v>276</v>
      </c>
      <c r="O17" s="94">
        <v>271.98</v>
      </c>
      <c r="P17" s="94">
        <v>269.744</v>
      </c>
      <c r="Q17" s="94">
        <v>269.744</v>
      </c>
      <c r="R17" s="134">
        <f t="shared" si="0"/>
        <v>0</v>
      </c>
      <c r="S17" s="134">
        <f t="shared" si="0"/>
        <v>-15.800865800865802</v>
      </c>
      <c r="T17" s="134">
        <f t="shared" si="0"/>
        <v>15.357840616966586</v>
      </c>
      <c r="U17" s="134">
        <f t="shared" si="0"/>
        <v>2.0100636891576857</v>
      </c>
      <c r="V17" s="204">
        <v>278.976</v>
      </c>
      <c r="W17" s="204">
        <v>292.273</v>
      </c>
      <c r="X17" s="204">
        <v>283.046</v>
      </c>
      <c r="Y17" s="204">
        <v>275.1</v>
      </c>
      <c r="Z17" s="204">
        <v>268</v>
      </c>
      <c r="AA17" s="204"/>
      <c r="AB17" s="134">
        <f t="shared" si="1"/>
        <v>18.285047688536853</v>
      </c>
      <c r="AC17" s="134">
        <f t="shared" si="2"/>
        <v>11.031204290589937</v>
      </c>
      <c r="AD17" s="134">
        <f t="shared" si="3"/>
        <v>-10.263908156102673</v>
      </c>
      <c r="AE17" s="134">
        <f t="shared" si="4"/>
        <v>2.3192360163710672</v>
      </c>
      <c r="AF17" s="134">
        <f t="shared" si="5"/>
        <v>-1.4565217391304282</v>
      </c>
      <c r="AG17" s="205">
        <f t="shared" si="7"/>
        <v>2.572247959408773</v>
      </c>
      <c r="AH17" s="205">
        <f t="shared" si="6"/>
        <v>4.7663598302363015</v>
      </c>
      <c r="AI17" s="206">
        <f t="shared" si="6"/>
        <v>-3.1569799468305426</v>
      </c>
      <c r="AJ17" s="134">
        <f t="shared" si="6"/>
        <v>-2.807317538491966</v>
      </c>
      <c r="AK17" s="134">
        <f t="shared" si="6"/>
        <v>-2.5808796801163294</v>
      </c>
    </row>
    <row r="18" spans="1:37" s="177" customFormat="1" ht="15">
      <c r="A18" s="24" t="s">
        <v>36</v>
      </c>
      <c r="B18" s="25">
        <v>59.523</v>
      </c>
      <c r="C18" s="25">
        <v>90.3</v>
      </c>
      <c r="D18" s="25">
        <v>111.5</v>
      </c>
      <c r="E18" s="25">
        <v>91.5</v>
      </c>
      <c r="F18" s="25">
        <v>106</v>
      </c>
      <c r="G18" s="25">
        <v>108</v>
      </c>
      <c r="H18" s="25">
        <v>92.5</v>
      </c>
      <c r="I18" s="25">
        <v>111.11</v>
      </c>
      <c r="J18" s="25">
        <v>105.773</v>
      </c>
      <c r="K18" s="25">
        <v>118.105</v>
      </c>
      <c r="L18" s="25">
        <v>133.5</v>
      </c>
      <c r="M18" s="25">
        <v>107.454</v>
      </c>
      <c r="N18" s="25">
        <v>111</v>
      </c>
      <c r="O18" s="25">
        <v>123.8</v>
      </c>
      <c r="P18" s="25">
        <v>107.454</v>
      </c>
      <c r="Q18" s="25">
        <v>107.454</v>
      </c>
      <c r="R18" s="26">
        <f t="shared" si="0"/>
        <v>1.8867924528301887</v>
      </c>
      <c r="S18" s="26">
        <f t="shared" si="0"/>
        <v>-14.351851851851851</v>
      </c>
      <c r="T18" s="26">
        <f t="shared" si="0"/>
        <v>20.11891891891892</v>
      </c>
      <c r="U18" s="26">
        <f t="shared" si="0"/>
        <v>-4.803348033480337</v>
      </c>
      <c r="V18" s="83">
        <v>114.08</v>
      </c>
      <c r="W18" s="83">
        <v>104.822</v>
      </c>
      <c r="X18" s="83">
        <v>95.682</v>
      </c>
      <c r="Y18" s="83">
        <v>94.7</v>
      </c>
      <c r="Z18" s="83">
        <v>97.9</v>
      </c>
      <c r="AA18" s="83"/>
      <c r="AB18" s="26">
        <f aca="true" t="shared" si="8" ref="AB18:AE19">(K18-J18)/J18*100</f>
        <v>11.658929972677345</v>
      </c>
      <c r="AC18" s="26">
        <f t="shared" si="8"/>
        <v>13.035011218830697</v>
      </c>
      <c r="AD18" s="26">
        <f t="shared" si="8"/>
        <v>-19.510112359550565</v>
      </c>
      <c r="AE18" s="26">
        <f t="shared" si="8"/>
        <v>3.3000167513540744</v>
      </c>
      <c r="AF18" s="26">
        <v>11.5</v>
      </c>
      <c r="AG18" s="32">
        <f t="shared" si="7"/>
        <v>-7.851373182552503</v>
      </c>
      <c r="AH18" s="32">
        <f t="shared" si="6"/>
        <v>-8.115357643758763</v>
      </c>
      <c r="AI18" s="141">
        <f t="shared" si="6"/>
        <v>-8.71954360725802</v>
      </c>
      <c r="AJ18" s="26">
        <f t="shared" si="6"/>
        <v>-1.0263163395413968</v>
      </c>
      <c r="AK18" s="134">
        <f t="shared" si="6"/>
        <v>3.3790918690601934</v>
      </c>
    </row>
    <row r="19" spans="1:37" s="38" customFormat="1" ht="15.75">
      <c r="A19" s="228" t="s">
        <v>37</v>
      </c>
      <c r="B19" s="229">
        <v>61.821</v>
      </c>
      <c r="C19" s="229">
        <v>96.2</v>
      </c>
      <c r="D19" s="229">
        <v>75.5</v>
      </c>
      <c r="E19" s="229">
        <v>65</v>
      </c>
      <c r="F19" s="229">
        <v>69</v>
      </c>
      <c r="G19" s="229">
        <v>75</v>
      </c>
      <c r="H19" s="229">
        <v>81.2</v>
      </c>
      <c r="I19" s="229">
        <v>83.732</v>
      </c>
      <c r="J19" s="229">
        <v>82.716</v>
      </c>
      <c r="K19" s="229">
        <v>84.274</v>
      </c>
      <c r="L19" s="229">
        <v>93.722</v>
      </c>
      <c r="M19" s="229">
        <v>74.887</v>
      </c>
      <c r="N19" s="229">
        <v>78</v>
      </c>
      <c r="O19" s="229">
        <v>83.919</v>
      </c>
      <c r="P19" s="229">
        <v>74.887</v>
      </c>
      <c r="Q19" s="229">
        <v>74.887</v>
      </c>
      <c r="R19" s="230">
        <f t="shared" si="0"/>
        <v>8.695652173913043</v>
      </c>
      <c r="S19" s="230">
        <f t="shared" si="0"/>
        <v>8.266666666666671</v>
      </c>
      <c r="T19" s="230">
        <f t="shared" si="0"/>
        <v>3.118226600985217</v>
      </c>
      <c r="U19" s="230">
        <f t="shared" si="0"/>
        <v>-1.2133951177566584</v>
      </c>
      <c r="V19" s="225">
        <v>78.723</v>
      </c>
      <c r="W19" s="225">
        <v>75.656</v>
      </c>
      <c r="X19" s="225">
        <v>71.022</v>
      </c>
      <c r="Y19" s="225">
        <v>73.74</v>
      </c>
      <c r="Z19" s="225">
        <v>72.127</v>
      </c>
      <c r="AA19" s="225"/>
      <c r="AB19" s="230">
        <f t="shared" si="8"/>
        <v>1.8835533633154493</v>
      </c>
      <c r="AC19" s="230">
        <f t="shared" si="8"/>
        <v>11.211049671310242</v>
      </c>
      <c r="AD19" s="230">
        <f t="shared" si="8"/>
        <v>-20.096668871769698</v>
      </c>
      <c r="AE19" s="230">
        <f t="shared" si="8"/>
        <v>4.156929774193117</v>
      </c>
      <c r="AF19" s="230">
        <v>7.8</v>
      </c>
      <c r="AG19" s="84">
        <f t="shared" si="7"/>
        <v>-6.191684838951844</v>
      </c>
      <c r="AH19" s="84">
        <f t="shared" si="6"/>
        <v>-3.8959389250917686</v>
      </c>
      <c r="AI19" s="143">
        <f t="shared" si="6"/>
        <v>-6.125092524056255</v>
      </c>
      <c r="AJ19" s="84">
        <f t="shared" si="6"/>
        <v>3.826983188307833</v>
      </c>
      <c r="AK19" s="230">
        <f t="shared" si="6"/>
        <v>-2.1874152427447786</v>
      </c>
    </row>
    <row r="20" spans="1:38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91"/>
      <c r="AL20" s="191"/>
    </row>
    <row r="21" spans="1:37" ht="15.75">
      <c r="A21" s="14" t="s">
        <v>38</v>
      </c>
      <c r="B21" s="27">
        <f aca="true" t="shared" si="9" ref="B21:Z21">SUM(B8:B19)</f>
        <v>1561.4789999999998</v>
      </c>
      <c r="C21" s="27">
        <f t="shared" si="9"/>
        <v>1385.129</v>
      </c>
      <c r="D21" s="27">
        <f t="shared" si="9"/>
        <v>1991</v>
      </c>
      <c r="E21" s="27">
        <f t="shared" si="9"/>
        <v>1841</v>
      </c>
      <c r="F21" s="27">
        <f t="shared" si="9"/>
        <v>2069</v>
      </c>
      <c r="G21" s="27">
        <f t="shared" si="9"/>
        <v>2100</v>
      </c>
      <c r="H21" s="27">
        <f t="shared" si="9"/>
        <v>1950.0000000000002</v>
      </c>
      <c r="I21" s="27">
        <f t="shared" si="9"/>
        <v>2088</v>
      </c>
      <c r="J21" s="27">
        <f t="shared" si="9"/>
        <v>2222.701</v>
      </c>
      <c r="K21" s="27">
        <f t="shared" si="9"/>
        <v>2434.285</v>
      </c>
      <c r="L21" s="27">
        <f t="shared" si="9"/>
        <v>2686.2019999999998</v>
      </c>
      <c r="M21" s="27">
        <f t="shared" si="9"/>
        <v>2696.7280000000005</v>
      </c>
      <c r="N21" s="27">
        <f t="shared" si="9"/>
        <v>2417.4719999999998</v>
      </c>
      <c r="O21" s="27">
        <f t="shared" si="9"/>
        <v>2303.2429999999995</v>
      </c>
      <c r="P21" s="27">
        <f t="shared" si="9"/>
        <v>433.1912966482353</v>
      </c>
      <c r="Q21" s="27">
        <f t="shared" si="9"/>
        <v>521.5434853645477</v>
      </c>
      <c r="R21" s="27">
        <f t="shared" si="9"/>
        <v>26.80934712212125</v>
      </c>
      <c r="S21" s="27">
        <f t="shared" si="9"/>
        <v>-8.48675719933029</v>
      </c>
      <c r="T21" s="27">
        <f t="shared" si="9"/>
        <v>60.83870596472985</v>
      </c>
      <c r="U21" s="27">
        <f t="shared" si="9"/>
        <v>34.74848140659747</v>
      </c>
      <c r="V21" s="27">
        <f t="shared" si="9"/>
        <v>2349.0389999999998</v>
      </c>
      <c r="W21" s="27">
        <f t="shared" si="9"/>
        <v>2470.0570000000002</v>
      </c>
      <c r="X21" s="27">
        <f t="shared" si="9"/>
        <v>2400.9189999999994</v>
      </c>
      <c r="Y21" s="27">
        <f t="shared" si="9"/>
        <v>2416.0309999999995</v>
      </c>
      <c r="Z21" s="27">
        <f t="shared" si="9"/>
        <v>2403.427</v>
      </c>
      <c r="AA21" s="27"/>
      <c r="AB21" s="28">
        <f>(K21-J21)/J21*100</f>
        <v>9.519229082094254</v>
      </c>
      <c r="AC21" s="28">
        <f>(L21-K21)/K21*100</f>
        <v>10.348706088235351</v>
      </c>
      <c r="AD21" s="28">
        <f>(M21-L21)/L21*100</f>
        <v>0.39185437282828134</v>
      </c>
      <c r="AE21" s="28">
        <f>(N21-M21)/M21*100</f>
        <v>-10.355363981832825</v>
      </c>
      <c r="AF21" s="28">
        <f>(O21-N21)/N21*100</f>
        <v>-4.725142628332418</v>
      </c>
      <c r="AG21" s="28">
        <f>(V21-O21)/O21*100</f>
        <v>1.9883268938622756</v>
      </c>
      <c r="AH21" s="84">
        <f t="shared" si="6"/>
        <v>5.151808888656191</v>
      </c>
      <c r="AI21" s="143">
        <f t="shared" si="6"/>
        <v>-2.7990447184012686</v>
      </c>
      <c r="AJ21" s="143">
        <f t="shared" si="6"/>
        <v>0.6294256490952042</v>
      </c>
      <c r="AK21" s="143">
        <f t="shared" si="6"/>
        <v>-0.5216820479538286</v>
      </c>
    </row>
    <row r="22" spans="1:38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91"/>
      <c r="AL22" s="191"/>
    </row>
    <row r="23" spans="1:34" ht="15.75">
      <c r="A23" s="22" t="s">
        <v>40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9" t="s">
        <v>41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47"/>
      <c r="AG23" s="47"/>
      <c r="AH23" s="47"/>
    </row>
    <row r="24" spans="1:38" s="177" customFormat="1" ht="15">
      <c r="A24" s="24" t="s">
        <v>26</v>
      </c>
      <c r="B24" s="25">
        <f aca="true" t="shared" si="10" ref="B24:Q24">B8</f>
        <v>46.398</v>
      </c>
      <c r="C24" s="25">
        <f t="shared" si="10"/>
        <v>27.528</v>
      </c>
      <c r="D24" s="25">
        <f t="shared" si="10"/>
        <v>52.7</v>
      </c>
      <c r="E24" s="25">
        <f t="shared" si="10"/>
        <v>67.2</v>
      </c>
      <c r="F24" s="25">
        <f t="shared" si="10"/>
        <v>55</v>
      </c>
      <c r="G24" s="25">
        <f t="shared" si="10"/>
        <v>53</v>
      </c>
      <c r="H24" s="25">
        <f t="shared" si="10"/>
        <v>69.9</v>
      </c>
      <c r="I24" s="25">
        <f t="shared" si="10"/>
        <v>67.731</v>
      </c>
      <c r="J24" s="25">
        <f t="shared" si="10"/>
        <v>54.291</v>
      </c>
      <c r="K24" s="25">
        <f t="shared" si="10"/>
        <v>57.74</v>
      </c>
      <c r="L24" s="25">
        <f t="shared" si="10"/>
        <v>63.553</v>
      </c>
      <c r="M24" s="25">
        <f t="shared" si="10"/>
        <v>64.213</v>
      </c>
      <c r="N24" s="25">
        <f t="shared" si="10"/>
        <v>54.067</v>
      </c>
      <c r="O24" s="25">
        <f>O8</f>
        <v>59.529</v>
      </c>
      <c r="P24" s="25">
        <f t="shared" si="10"/>
        <v>27.514231499051235</v>
      </c>
      <c r="Q24" s="25">
        <f t="shared" si="10"/>
        <v>-18.154761904761905</v>
      </c>
      <c r="R24" s="26">
        <f aca="true" t="shared" si="11" ref="R24:U33">(G24-F24)/F24*100</f>
        <v>-3.6363636363636362</v>
      </c>
      <c r="S24" s="26">
        <f t="shared" si="11"/>
        <v>31.8867924528302</v>
      </c>
      <c r="T24" s="26">
        <f t="shared" si="11"/>
        <v>-3.1030042918455094</v>
      </c>
      <c r="U24" s="26">
        <f t="shared" si="11"/>
        <v>-19.84320325995482</v>
      </c>
      <c r="V24" s="83">
        <v>56.504</v>
      </c>
      <c r="W24" s="83">
        <f>W8</f>
        <v>58.894</v>
      </c>
      <c r="X24" s="83">
        <f>X8</f>
        <v>54.875</v>
      </c>
      <c r="Y24" s="83">
        <f>Y8</f>
        <v>51.848</v>
      </c>
      <c r="Z24" s="83">
        <f>Z8</f>
        <v>50.66</v>
      </c>
      <c r="AA24" s="83">
        <f>AA8</f>
        <v>47.066</v>
      </c>
      <c r="AB24" s="26">
        <f aca="true" t="shared" si="12" ref="AB24:AB34">(K24-J24)/J24*100</f>
        <v>6.3528024902838505</v>
      </c>
      <c r="AC24" s="26">
        <f aca="true" t="shared" si="13" ref="AC24:AC34">(L24-K24)/K24*100</f>
        <v>10.067544163491506</v>
      </c>
      <c r="AD24" s="26">
        <f aca="true" t="shared" si="14" ref="AD24:AD34">(M24-L24)/L24*100</f>
        <v>1.038503296461216</v>
      </c>
      <c r="AE24" s="26">
        <f aca="true" t="shared" si="15" ref="AE24:AE34">(N24-M24)/M24*100</f>
        <v>-15.800538831700738</v>
      </c>
      <c r="AF24" s="26">
        <f aca="true" t="shared" si="16" ref="AF24:AF34">(O24-N24)/N24*100</f>
        <v>10.102280503819342</v>
      </c>
      <c r="AG24" s="26">
        <v>-5.1</v>
      </c>
      <c r="AH24" s="26">
        <f aca="true" t="shared" si="17" ref="AH24:AL35">(W24-V24)/V24*100</f>
        <v>4.22978904148379</v>
      </c>
      <c r="AI24" s="26">
        <f t="shared" si="17"/>
        <v>-6.824124698611062</v>
      </c>
      <c r="AJ24" s="26">
        <f t="shared" si="17"/>
        <v>-5.516173120728931</v>
      </c>
      <c r="AK24" s="26">
        <f t="shared" si="17"/>
        <v>-2.2913130689708425</v>
      </c>
      <c r="AL24" s="26">
        <f t="shared" si="17"/>
        <v>-7.094354520331611</v>
      </c>
    </row>
    <row r="25" spans="1:38" s="177" customFormat="1" ht="15">
      <c r="A25" s="24" t="s">
        <v>42</v>
      </c>
      <c r="B25" s="25">
        <f aca="true" t="shared" si="18" ref="B25:Q35">B9+B24</f>
        <v>108.69300000000001</v>
      </c>
      <c r="C25" s="25">
        <f t="shared" si="18"/>
        <v>44.275999999999996</v>
      </c>
      <c r="D25" s="25">
        <f t="shared" si="18"/>
        <v>115</v>
      </c>
      <c r="E25" s="25">
        <f t="shared" si="18"/>
        <v>136.60000000000002</v>
      </c>
      <c r="F25" s="25">
        <f t="shared" si="18"/>
        <v>117</v>
      </c>
      <c r="G25" s="25">
        <f t="shared" si="18"/>
        <v>117</v>
      </c>
      <c r="H25" s="25">
        <f t="shared" si="18"/>
        <v>152.3</v>
      </c>
      <c r="I25" s="25">
        <f t="shared" si="18"/>
        <v>135.579</v>
      </c>
      <c r="J25" s="25">
        <f t="shared" si="18"/>
        <v>125.925</v>
      </c>
      <c r="K25" s="25">
        <f t="shared" si="18"/>
        <v>131.781</v>
      </c>
      <c r="L25" s="25">
        <f t="shared" si="18"/>
        <v>150.796</v>
      </c>
      <c r="M25" s="25">
        <f t="shared" si="18"/>
        <v>147.781</v>
      </c>
      <c r="N25" s="25">
        <f t="shared" si="18"/>
        <v>126.017</v>
      </c>
      <c r="O25" s="25">
        <f t="shared" si="18"/>
        <v>137.501</v>
      </c>
      <c r="P25" s="25">
        <f aca="true" t="shared" si="19" ref="P25:X26">P9+P24</f>
        <v>38.91070019889074</v>
      </c>
      <c r="Q25" s="25">
        <f t="shared" si="19"/>
        <v>-28.81758611225471</v>
      </c>
      <c r="R25" s="25">
        <f t="shared" si="19"/>
        <v>-0.4105571847507332</v>
      </c>
      <c r="S25" s="25">
        <f t="shared" si="19"/>
        <v>60.63679245283021</v>
      </c>
      <c r="T25" s="25">
        <f t="shared" si="19"/>
        <v>-20.763198466602795</v>
      </c>
      <c r="U25" s="25">
        <f t="shared" si="19"/>
        <v>-14.263082991118594</v>
      </c>
      <c r="V25" s="25">
        <f t="shared" si="19"/>
        <v>132.209</v>
      </c>
      <c r="W25" s="25">
        <f t="shared" si="19"/>
        <v>131.494</v>
      </c>
      <c r="X25" s="25">
        <f t="shared" si="19"/>
        <v>121.026</v>
      </c>
      <c r="Y25" s="25">
        <f aca="true" t="shared" si="20" ref="Y25:AA26">Y9+Y24</f>
        <v>114.946</v>
      </c>
      <c r="Z25" s="25">
        <f>Z9+Z24</f>
        <v>120.8</v>
      </c>
      <c r="AA25" s="25">
        <f t="shared" si="20"/>
        <v>103.666</v>
      </c>
      <c r="AB25" s="26">
        <f t="shared" si="12"/>
        <v>4.65038713519953</v>
      </c>
      <c r="AC25" s="26">
        <f t="shared" si="13"/>
        <v>14.429242455285651</v>
      </c>
      <c r="AD25" s="26">
        <f t="shared" si="14"/>
        <v>-1.9993899042414827</v>
      </c>
      <c r="AE25" s="26">
        <f t="shared" si="15"/>
        <v>-14.727197677644629</v>
      </c>
      <c r="AF25" s="26">
        <f t="shared" si="16"/>
        <v>9.113056174960528</v>
      </c>
      <c r="AG25" s="26">
        <f aca="true" t="shared" si="21" ref="AG25:AG35">(V25-O25)/O25*100</f>
        <v>-3.8486992821870394</v>
      </c>
      <c r="AH25" s="26">
        <f t="shared" si="17"/>
        <v>-0.540810383559367</v>
      </c>
      <c r="AI25" s="26">
        <f t="shared" si="17"/>
        <v>-7.960819505072478</v>
      </c>
      <c r="AJ25" s="26">
        <f t="shared" si="17"/>
        <v>-5.02371391271297</v>
      </c>
      <c r="AK25" s="26">
        <f t="shared" si="17"/>
        <v>5.09282619664886</v>
      </c>
      <c r="AL25" s="26">
        <f t="shared" si="17"/>
        <v>-14.183774834437088</v>
      </c>
    </row>
    <row r="26" spans="1:38" s="177" customFormat="1" ht="15">
      <c r="A26" s="24" t="s">
        <v>43</v>
      </c>
      <c r="B26" s="25">
        <f t="shared" si="18"/>
        <v>221.145</v>
      </c>
      <c r="C26" s="25">
        <f t="shared" si="18"/>
        <v>89.091</v>
      </c>
      <c r="D26" s="25">
        <f t="shared" si="18"/>
        <v>222</v>
      </c>
      <c r="E26" s="25">
        <f t="shared" si="18"/>
        <v>256.20000000000005</v>
      </c>
      <c r="F26" s="25">
        <f t="shared" si="18"/>
        <v>235</v>
      </c>
      <c r="G26" s="25">
        <f t="shared" si="18"/>
        <v>229</v>
      </c>
      <c r="H26" s="25">
        <f t="shared" si="18"/>
        <v>286</v>
      </c>
      <c r="I26" s="25">
        <f t="shared" si="18"/>
        <v>269.579</v>
      </c>
      <c r="J26" s="25">
        <f t="shared" si="18"/>
        <v>227.5</v>
      </c>
      <c r="K26" s="25">
        <f t="shared" si="18"/>
        <v>258.275</v>
      </c>
      <c r="L26" s="25">
        <f t="shared" si="18"/>
        <v>286.283</v>
      </c>
      <c r="M26" s="25">
        <f t="shared" si="18"/>
        <v>285.358</v>
      </c>
      <c r="N26" s="25">
        <f t="shared" si="18"/>
        <v>265.017</v>
      </c>
      <c r="O26" s="25">
        <f t="shared" si="18"/>
        <v>229.135</v>
      </c>
      <c r="P26" s="25">
        <f t="shared" si="18"/>
        <v>50.68640113347017</v>
      </c>
      <c r="Q26" s="25">
        <f t="shared" si="18"/>
        <v>-30.155378754395173</v>
      </c>
      <c r="R26" s="26">
        <f t="shared" si="11"/>
        <v>-2.553191489361702</v>
      </c>
      <c r="S26" s="26">
        <f t="shared" si="11"/>
        <v>24.890829694323145</v>
      </c>
      <c r="T26" s="26">
        <f t="shared" si="11"/>
        <v>-5.741608391608389</v>
      </c>
      <c r="U26" s="26">
        <f t="shared" si="11"/>
        <v>-15.60915353198877</v>
      </c>
      <c r="V26" s="25">
        <f aca="true" t="shared" si="22" ref="V26:X35">V10+V25</f>
        <v>244.154</v>
      </c>
      <c r="W26" s="25">
        <f aca="true" t="shared" si="23" ref="W26:Z35">W10+W25</f>
        <v>268.56899999999996</v>
      </c>
      <c r="X26" s="25">
        <f t="shared" si="19"/>
        <v>228.09699999999998</v>
      </c>
      <c r="Y26" s="25">
        <f t="shared" si="20"/>
        <v>219.26299999999998</v>
      </c>
      <c r="Z26" s="25">
        <f>Z10+Z25</f>
        <v>229</v>
      </c>
      <c r="AA26" s="25">
        <f t="shared" si="20"/>
        <v>194.096</v>
      </c>
      <c r="AB26" s="26">
        <f t="shared" si="12"/>
        <v>13.527472527472517</v>
      </c>
      <c r="AC26" s="26">
        <f t="shared" si="13"/>
        <v>10.844255154389716</v>
      </c>
      <c r="AD26" s="26">
        <f t="shared" si="14"/>
        <v>-0.32310685580352705</v>
      </c>
      <c r="AE26" s="26">
        <f t="shared" si="15"/>
        <v>-7.128238913925668</v>
      </c>
      <c r="AF26" s="26">
        <f t="shared" si="16"/>
        <v>-13.53950878622881</v>
      </c>
      <c r="AG26" s="26">
        <f t="shared" si="21"/>
        <v>6.554651188164186</v>
      </c>
      <c r="AH26" s="26">
        <f t="shared" si="17"/>
        <v>9.999836168975303</v>
      </c>
      <c r="AI26" s="26">
        <f t="shared" si="17"/>
        <v>-15.069497968864606</v>
      </c>
      <c r="AJ26" s="26">
        <f t="shared" si="17"/>
        <v>-3.87291371653288</v>
      </c>
      <c r="AK26" s="26">
        <f t="shared" si="17"/>
        <v>4.440785723081424</v>
      </c>
      <c r="AL26" s="26">
        <f t="shared" si="17"/>
        <v>-15.241921397379912</v>
      </c>
    </row>
    <row r="27" spans="1:38" s="177" customFormat="1" ht="15">
      <c r="A27" s="24" t="s">
        <v>44</v>
      </c>
      <c r="B27" s="25">
        <f t="shared" si="18"/>
        <v>389.99300000000005</v>
      </c>
      <c r="C27" s="25">
        <f t="shared" si="18"/>
        <v>170.25900000000001</v>
      </c>
      <c r="D27" s="25">
        <f t="shared" si="18"/>
        <v>409.1</v>
      </c>
      <c r="E27" s="25">
        <f t="shared" si="18"/>
        <v>428.70000000000005</v>
      </c>
      <c r="F27" s="25">
        <f t="shared" si="18"/>
        <v>395</v>
      </c>
      <c r="G27" s="25">
        <f t="shared" si="18"/>
        <v>429</v>
      </c>
      <c r="H27" s="25">
        <f t="shared" si="18"/>
        <v>466.7</v>
      </c>
      <c r="I27" s="25">
        <f t="shared" si="18"/>
        <v>430.935</v>
      </c>
      <c r="J27" s="25">
        <f t="shared" si="18"/>
        <v>406.952</v>
      </c>
      <c r="K27" s="25">
        <f t="shared" si="18"/>
        <v>438.351</v>
      </c>
      <c r="L27" s="25">
        <f t="shared" si="18"/>
        <v>508.068</v>
      </c>
      <c r="M27" s="25">
        <f t="shared" si="18"/>
        <v>522.586</v>
      </c>
      <c r="N27" s="25">
        <f t="shared" si="18"/>
        <v>445.017</v>
      </c>
      <c r="O27" s="25">
        <f t="shared" si="18"/>
        <v>399.02599999999995</v>
      </c>
      <c r="P27" s="25">
        <f t="shared" si="18"/>
        <v>42.883087397500105</v>
      </c>
      <c r="Q27" s="25">
        <f t="shared" si="18"/>
        <v>-37.401755565989376</v>
      </c>
      <c r="R27" s="26">
        <f t="shared" si="11"/>
        <v>8.60759493670886</v>
      </c>
      <c r="S27" s="26">
        <f t="shared" si="11"/>
        <v>8.787878787878785</v>
      </c>
      <c r="T27" s="26">
        <f t="shared" si="11"/>
        <v>-7.663381187058064</v>
      </c>
      <c r="U27" s="26">
        <f t="shared" si="11"/>
        <v>-5.565340480582919</v>
      </c>
      <c r="V27" s="25">
        <f t="shared" si="22"/>
        <v>435.405</v>
      </c>
      <c r="W27" s="25">
        <f t="shared" si="23"/>
        <v>452.13</v>
      </c>
      <c r="X27" s="25">
        <f t="shared" si="23"/>
        <v>434.645</v>
      </c>
      <c r="Y27" s="25">
        <f>Y11+Y26</f>
        <v>408.573</v>
      </c>
      <c r="Z27" s="25">
        <f>Z11+Z26</f>
        <v>411.09000000000003</v>
      </c>
      <c r="AA27" s="25">
        <f>AA11+AA26</f>
        <v>375.491</v>
      </c>
      <c r="AB27" s="26">
        <f t="shared" si="12"/>
        <v>7.715651968782559</v>
      </c>
      <c r="AC27" s="26">
        <f t="shared" si="13"/>
        <v>15.90437799845329</v>
      </c>
      <c r="AD27" s="26">
        <f t="shared" si="14"/>
        <v>2.8574915168835724</v>
      </c>
      <c r="AE27" s="26">
        <f t="shared" si="15"/>
        <v>-14.84329851928678</v>
      </c>
      <c r="AF27" s="26">
        <f t="shared" si="16"/>
        <v>-10.334661372486902</v>
      </c>
      <c r="AG27" s="26">
        <f t="shared" si="21"/>
        <v>9.116949772696522</v>
      </c>
      <c r="AH27" s="26">
        <f t="shared" si="17"/>
        <v>3.841251248837295</v>
      </c>
      <c r="AI27" s="26">
        <f t="shared" si="17"/>
        <v>-3.8672505695264667</v>
      </c>
      <c r="AJ27" s="26">
        <f t="shared" si="17"/>
        <v>-5.998458512119086</v>
      </c>
      <c r="AK27" s="26">
        <f t="shared" si="17"/>
        <v>0.6160465816390346</v>
      </c>
      <c r="AL27" s="26">
        <v>-8.6</v>
      </c>
    </row>
    <row r="28" spans="1:37" s="177" customFormat="1" ht="15">
      <c r="A28" s="24" t="s">
        <v>45</v>
      </c>
      <c r="B28" s="25">
        <f t="shared" si="18"/>
        <v>558.546</v>
      </c>
      <c r="C28" s="25">
        <f t="shared" si="18"/>
        <v>295.012</v>
      </c>
      <c r="D28" s="25">
        <f t="shared" si="18"/>
        <v>639.4000000000001</v>
      </c>
      <c r="E28" s="25">
        <f t="shared" si="18"/>
        <v>615.2</v>
      </c>
      <c r="F28" s="25">
        <f t="shared" si="18"/>
        <v>631</v>
      </c>
      <c r="G28" s="25">
        <f t="shared" si="18"/>
        <v>669</v>
      </c>
      <c r="H28" s="25">
        <f t="shared" si="18"/>
        <v>669.5</v>
      </c>
      <c r="I28" s="25">
        <f t="shared" si="18"/>
        <v>637.28</v>
      </c>
      <c r="J28" s="25">
        <f t="shared" si="18"/>
        <v>649.785</v>
      </c>
      <c r="K28" s="25">
        <f t="shared" si="18"/>
        <v>711.668</v>
      </c>
      <c r="L28" s="25">
        <f t="shared" si="18"/>
        <v>807.423</v>
      </c>
      <c r="M28" s="25">
        <f t="shared" si="18"/>
        <v>847.4870000000001</v>
      </c>
      <c r="N28" s="25">
        <f t="shared" si="18"/>
        <v>724.017</v>
      </c>
      <c r="O28" s="25">
        <f t="shared" si="18"/>
        <v>630.5529999999999</v>
      </c>
      <c r="P28" s="26">
        <f aca="true" t="shared" si="24" ref="P28:Q33">(E28-D28)/D28*100</f>
        <v>-3.784798248357842</v>
      </c>
      <c r="Q28" s="26">
        <f t="shared" si="24"/>
        <v>2.568270481144336</v>
      </c>
      <c r="R28" s="26">
        <f t="shared" si="11"/>
        <v>6.022187004754358</v>
      </c>
      <c r="S28" s="26">
        <f t="shared" si="11"/>
        <v>0.07473841554559044</v>
      </c>
      <c r="T28" s="26">
        <f t="shared" si="11"/>
        <v>-4.8125466766243505</v>
      </c>
      <c r="U28" s="26">
        <f t="shared" si="11"/>
        <v>1.9622457946271648</v>
      </c>
      <c r="V28" s="25">
        <f t="shared" si="22"/>
        <v>697.0509999999999</v>
      </c>
      <c r="W28" s="25">
        <f t="shared" si="23"/>
        <v>736.262</v>
      </c>
      <c r="X28" s="25">
        <f t="shared" si="23"/>
        <v>718.1579999999999</v>
      </c>
      <c r="Y28" s="25">
        <f t="shared" si="23"/>
        <v>681.631</v>
      </c>
      <c r="Z28" s="25">
        <f t="shared" si="23"/>
        <v>682.6500000000001</v>
      </c>
      <c r="AA28" s="25"/>
      <c r="AB28" s="26">
        <f t="shared" si="12"/>
        <v>9.5236116561632</v>
      </c>
      <c r="AC28" s="26">
        <f t="shared" si="13"/>
        <v>13.45500992035612</v>
      </c>
      <c r="AD28" s="26">
        <f t="shared" si="14"/>
        <v>4.961959220879277</v>
      </c>
      <c r="AE28" s="26">
        <f t="shared" si="15"/>
        <v>-14.568955040018313</v>
      </c>
      <c r="AF28" s="26">
        <f t="shared" si="16"/>
        <v>-12.90908915122161</v>
      </c>
      <c r="AG28" s="26">
        <f t="shared" si="21"/>
        <v>10.545981067412265</v>
      </c>
      <c r="AH28" s="26">
        <f t="shared" si="17"/>
        <v>5.625269886995358</v>
      </c>
      <c r="AI28" s="26">
        <f t="shared" si="17"/>
        <v>-2.4589072911545133</v>
      </c>
      <c r="AJ28" s="26">
        <f t="shared" si="17"/>
        <v>-5.086206656473914</v>
      </c>
      <c r="AK28" s="26">
        <f t="shared" si="17"/>
        <v>0.14949437452230302</v>
      </c>
    </row>
    <row r="29" spans="1:37" s="177" customFormat="1" ht="15">
      <c r="A29" s="24" t="s">
        <v>46</v>
      </c>
      <c r="B29" s="25">
        <f t="shared" si="18"/>
        <v>715.796</v>
      </c>
      <c r="C29" s="25">
        <f t="shared" si="18"/>
        <v>440.22900000000004</v>
      </c>
      <c r="D29" s="25">
        <f t="shared" si="18"/>
        <v>856.4000000000001</v>
      </c>
      <c r="E29" s="25">
        <f t="shared" si="18"/>
        <v>787.4000000000001</v>
      </c>
      <c r="F29" s="25">
        <f t="shared" si="18"/>
        <v>854</v>
      </c>
      <c r="G29" s="25">
        <f t="shared" si="18"/>
        <v>891</v>
      </c>
      <c r="H29" s="25">
        <f t="shared" si="18"/>
        <v>864.5</v>
      </c>
      <c r="I29" s="25">
        <f t="shared" si="18"/>
        <v>856.74</v>
      </c>
      <c r="J29" s="25">
        <f t="shared" si="18"/>
        <v>898.211</v>
      </c>
      <c r="K29" s="25">
        <f t="shared" si="18"/>
        <v>988.547</v>
      </c>
      <c r="L29" s="25">
        <f t="shared" si="18"/>
        <v>1109.434</v>
      </c>
      <c r="M29" s="25">
        <f t="shared" si="18"/>
        <v>1170.3220000000001</v>
      </c>
      <c r="N29" s="25">
        <f t="shared" si="18"/>
        <v>1017.017</v>
      </c>
      <c r="O29" s="25">
        <f t="shared" si="18"/>
        <v>892.6529999999999</v>
      </c>
      <c r="P29" s="26">
        <f t="shared" si="24"/>
        <v>-8.056982718355908</v>
      </c>
      <c r="Q29" s="26">
        <f t="shared" si="24"/>
        <v>8.458216916433821</v>
      </c>
      <c r="R29" s="26">
        <f t="shared" si="11"/>
        <v>4.332552693208431</v>
      </c>
      <c r="S29" s="26">
        <f t="shared" si="11"/>
        <v>-2.974186307519641</v>
      </c>
      <c r="T29" s="26">
        <f t="shared" si="11"/>
        <v>-0.8976286871023703</v>
      </c>
      <c r="U29" s="26">
        <f t="shared" si="11"/>
        <v>4.84055839577935</v>
      </c>
      <c r="V29" s="25">
        <f t="shared" si="22"/>
        <v>961.8499999999999</v>
      </c>
      <c r="W29" s="25">
        <f t="shared" si="23"/>
        <v>1018.914</v>
      </c>
      <c r="X29" s="25">
        <f t="shared" si="23"/>
        <v>998.3219999999999</v>
      </c>
      <c r="Y29" s="25">
        <f t="shared" si="23"/>
        <v>964.101</v>
      </c>
      <c r="Z29" s="25">
        <f t="shared" si="23"/>
        <v>989.8500000000001</v>
      </c>
      <c r="AA29" s="25"/>
      <c r="AB29" s="26">
        <f t="shared" si="12"/>
        <v>10.05732506059267</v>
      </c>
      <c r="AC29" s="26">
        <f t="shared" si="13"/>
        <v>12.228755941801445</v>
      </c>
      <c r="AD29" s="26">
        <f t="shared" si="14"/>
        <v>5.488203894959065</v>
      </c>
      <c r="AE29" s="26">
        <f t="shared" si="15"/>
        <v>-13.099386322738532</v>
      </c>
      <c r="AF29" s="26">
        <f t="shared" si="16"/>
        <v>-12.228310834528838</v>
      </c>
      <c r="AG29" s="26">
        <f t="shared" si="21"/>
        <v>7.751836379869895</v>
      </c>
      <c r="AH29" s="26">
        <f t="shared" si="17"/>
        <v>5.932733794250671</v>
      </c>
      <c r="AI29" s="26">
        <f t="shared" si="17"/>
        <v>-2.0209752736737445</v>
      </c>
      <c r="AJ29" s="26">
        <f t="shared" si="17"/>
        <v>-3.4278519355478383</v>
      </c>
      <c r="AK29" s="26">
        <f t="shared" si="17"/>
        <v>2.6707782690817803</v>
      </c>
    </row>
    <row r="30" spans="1:37" s="33" customFormat="1" ht="15">
      <c r="A30" s="203" t="s">
        <v>47</v>
      </c>
      <c r="B30" s="94">
        <f t="shared" si="18"/>
        <v>920.133</v>
      </c>
      <c r="C30" s="94">
        <f t="shared" si="18"/>
        <v>632.229</v>
      </c>
      <c r="D30" s="94">
        <f t="shared" si="18"/>
        <v>1109.5</v>
      </c>
      <c r="E30" s="94">
        <f t="shared" si="18"/>
        <v>1011.9000000000001</v>
      </c>
      <c r="F30" s="94">
        <f t="shared" si="18"/>
        <v>1131</v>
      </c>
      <c r="G30" s="94">
        <f t="shared" si="18"/>
        <v>1169</v>
      </c>
      <c r="H30" s="94">
        <f t="shared" si="18"/>
        <v>1108.9</v>
      </c>
      <c r="I30" s="94">
        <f t="shared" si="18"/>
        <v>1132.275</v>
      </c>
      <c r="J30" s="94">
        <f t="shared" si="18"/>
        <v>1208.194</v>
      </c>
      <c r="K30" s="94">
        <f t="shared" si="18"/>
        <v>1310.588</v>
      </c>
      <c r="L30" s="94">
        <f t="shared" si="18"/>
        <v>1471.733</v>
      </c>
      <c r="M30" s="94">
        <f t="shared" si="18"/>
        <v>1543.707</v>
      </c>
      <c r="N30" s="94">
        <f t="shared" si="18"/>
        <v>1344.017</v>
      </c>
      <c r="O30" s="94">
        <v>1210</v>
      </c>
      <c r="P30" s="94">
        <v>1210</v>
      </c>
      <c r="Q30" s="94">
        <v>1210</v>
      </c>
      <c r="R30" s="94">
        <v>1210</v>
      </c>
      <c r="S30" s="94">
        <v>1210</v>
      </c>
      <c r="T30" s="94">
        <v>1210</v>
      </c>
      <c r="U30" s="94">
        <v>1210</v>
      </c>
      <c r="V30" s="94">
        <f t="shared" si="22"/>
        <v>1267.828</v>
      </c>
      <c r="W30" s="94">
        <f t="shared" si="23"/>
        <v>1357.886</v>
      </c>
      <c r="X30" s="94">
        <f t="shared" si="23"/>
        <v>1339.7649999999999</v>
      </c>
      <c r="Y30" s="94">
        <f t="shared" si="23"/>
        <v>1316.521</v>
      </c>
      <c r="Z30" s="94">
        <f>Z14+Z29</f>
        <v>1332.4</v>
      </c>
      <c r="AA30" s="94"/>
      <c r="AB30" s="134">
        <f t="shared" si="12"/>
        <v>8.47496345785528</v>
      </c>
      <c r="AC30" s="134">
        <f t="shared" si="13"/>
        <v>12.29562608539068</v>
      </c>
      <c r="AD30" s="134">
        <f t="shared" si="14"/>
        <v>4.890425097487123</v>
      </c>
      <c r="AE30" s="134">
        <f t="shared" si="15"/>
        <v>-12.935744930870952</v>
      </c>
      <c r="AF30" s="134">
        <f t="shared" si="16"/>
        <v>-9.971376850144011</v>
      </c>
      <c r="AG30" s="134">
        <f t="shared" si="21"/>
        <v>4.779173553719006</v>
      </c>
      <c r="AH30" s="134">
        <f t="shared" si="17"/>
        <v>7.1033294737140995</v>
      </c>
      <c r="AI30" s="134">
        <f t="shared" si="17"/>
        <v>-1.3345008343852205</v>
      </c>
      <c r="AJ30" s="134">
        <f t="shared" si="17"/>
        <v>-1.7349311259810425</v>
      </c>
      <c r="AK30" s="134">
        <f t="shared" si="17"/>
        <v>1.2061334380537898</v>
      </c>
    </row>
    <row r="31" spans="1:37" s="177" customFormat="1" ht="15">
      <c r="A31" s="24" t="s">
        <v>48</v>
      </c>
      <c r="B31" s="25">
        <f t="shared" si="18"/>
        <v>1118.058</v>
      </c>
      <c r="C31" s="25">
        <f t="shared" si="18"/>
        <v>836.229</v>
      </c>
      <c r="D31" s="25">
        <f t="shared" si="18"/>
        <v>1359.3</v>
      </c>
      <c r="E31" s="25">
        <f t="shared" si="18"/>
        <v>1256.7</v>
      </c>
      <c r="F31" s="25">
        <f t="shared" si="18"/>
        <v>1416</v>
      </c>
      <c r="G31" s="25">
        <f t="shared" si="18"/>
        <v>1432</v>
      </c>
      <c r="H31" s="25">
        <f t="shared" si="18"/>
        <v>1360.9</v>
      </c>
      <c r="I31" s="25">
        <f t="shared" si="18"/>
        <v>1426.162</v>
      </c>
      <c r="J31" s="25">
        <f t="shared" si="18"/>
        <v>1535.048</v>
      </c>
      <c r="K31" s="25">
        <f t="shared" si="18"/>
        <v>1651.676</v>
      </c>
      <c r="L31" s="25">
        <f t="shared" si="18"/>
        <v>1828.4189999999999</v>
      </c>
      <c r="M31" s="25">
        <f t="shared" si="18"/>
        <v>1915.2430000000002</v>
      </c>
      <c r="N31" s="25">
        <f t="shared" si="18"/>
        <v>1645.741</v>
      </c>
      <c r="O31" s="25">
        <f t="shared" si="18"/>
        <v>1535.3899999999999</v>
      </c>
      <c r="P31" s="26">
        <f t="shared" si="24"/>
        <v>-7.548002648421975</v>
      </c>
      <c r="Q31" s="26">
        <f t="shared" si="24"/>
        <v>12.676056338028166</v>
      </c>
      <c r="R31" s="26">
        <f t="shared" si="11"/>
        <v>1.1299435028248588</v>
      </c>
      <c r="S31" s="26">
        <f t="shared" si="11"/>
        <v>-4.9650837988826755</v>
      </c>
      <c r="T31" s="26">
        <f t="shared" si="11"/>
        <v>4.795502975971779</v>
      </c>
      <c r="U31" s="26">
        <f t="shared" si="11"/>
        <v>7.634897017309392</v>
      </c>
      <c r="V31" s="25">
        <f t="shared" si="22"/>
        <v>1573.754</v>
      </c>
      <c r="W31" s="25">
        <f t="shared" si="23"/>
        <v>1694.473</v>
      </c>
      <c r="X31" s="25">
        <f t="shared" si="23"/>
        <v>1654.637</v>
      </c>
      <c r="Y31" s="25">
        <f t="shared" si="23"/>
        <v>1657.051</v>
      </c>
      <c r="Z31" s="25">
        <f t="shared" si="23"/>
        <v>1660.4</v>
      </c>
      <c r="AA31" s="25"/>
      <c r="AB31" s="26">
        <f t="shared" si="12"/>
        <v>7.59767772734142</v>
      </c>
      <c r="AC31" s="26">
        <f t="shared" si="13"/>
        <v>10.70082752307353</v>
      </c>
      <c r="AD31" s="26">
        <f t="shared" si="14"/>
        <v>4.7485833389392855</v>
      </c>
      <c r="AE31" s="26">
        <f t="shared" si="15"/>
        <v>-14.071425923499012</v>
      </c>
      <c r="AF31" s="26">
        <f t="shared" si="16"/>
        <v>-6.705247058923616</v>
      </c>
      <c r="AG31" s="26">
        <f t="shared" si="21"/>
        <v>2.4986485518337385</v>
      </c>
      <c r="AH31" s="26">
        <f t="shared" si="17"/>
        <v>7.670766841577531</v>
      </c>
      <c r="AI31" s="26">
        <f t="shared" si="17"/>
        <v>-2.3509374301036376</v>
      </c>
      <c r="AJ31" s="26">
        <f t="shared" si="17"/>
        <v>0.1458930266880281</v>
      </c>
      <c r="AK31" s="26">
        <f t="shared" si="17"/>
        <v>0.20210603053256418</v>
      </c>
    </row>
    <row r="32" spans="1:37" s="33" customFormat="1" ht="15">
      <c r="A32" s="203" t="s">
        <v>49</v>
      </c>
      <c r="B32" s="94">
        <f t="shared" si="18"/>
        <v>1293.007</v>
      </c>
      <c r="C32" s="94">
        <f t="shared" si="18"/>
        <v>1026.329</v>
      </c>
      <c r="D32" s="94">
        <f t="shared" si="18"/>
        <v>1603.3</v>
      </c>
      <c r="E32" s="94">
        <f t="shared" si="18"/>
        <v>1479.2</v>
      </c>
      <c r="F32" s="94">
        <f t="shared" si="18"/>
        <v>1663</v>
      </c>
      <c r="G32" s="94">
        <f t="shared" si="18"/>
        <v>1686</v>
      </c>
      <c r="H32" s="94">
        <f t="shared" si="18"/>
        <v>1581.8000000000002</v>
      </c>
      <c r="I32" s="94">
        <f t="shared" si="18"/>
        <v>1668.787</v>
      </c>
      <c r="J32" s="94">
        <f t="shared" si="18"/>
        <v>1805.3310000000001</v>
      </c>
      <c r="K32" s="94">
        <f t="shared" si="18"/>
        <v>1961.174</v>
      </c>
      <c r="L32" s="94">
        <f t="shared" si="18"/>
        <v>2158.383</v>
      </c>
      <c r="M32" s="94">
        <f t="shared" si="18"/>
        <v>2244.643</v>
      </c>
      <c r="N32" s="94">
        <f t="shared" si="18"/>
        <v>1952.472</v>
      </c>
      <c r="O32" s="94">
        <f t="shared" si="18"/>
        <v>1822.7479999999998</v>
      </c>
      <c r="P32" s="94">
        <f aca="true" t="shared" si="25" ref="P32:U32">P16+P31</f>
        <v>-16.35947805825804</v>
      </c>
      <c r="Q32" s="94">
        <f t="shared" si="25"/>
        <v>23.687292293084347</v>
      </c>
      <c r="R32" s="94">
        <f t="shared" si="25"/>
        <v>3.9639515999908506</v>
      </c>
      <c r="S32" s="94">
        <f t="shared" si="25"/>
        <v>-17.9965798618748</v>
      </c>
      <c r="T32" s="94">
        <f t="shared" si="25"/>
        <v>14.630269838805638</v>
      </c>
      <c r="U32" s="94">
        <f t="shared" si="25"/>
        <v>19.034381818958032</v>
      </c>
      <c r="V32" s="94">
        <f t="shared" si="22"/>
        <v>1877.2599999999998</v>
      </c>
      <c r="W32" s="94">
        <f t="shared" si="22"/>
        <v>1997.306</v>
      </c>
      <c r="X32" s="94">
        <f t="shared" si="22"/>
        <v>1951.1689999999999</v>
      </c>
      <c r="Y32" s="94">
        <f t="shared" si="23"/>
        <v>1972.491</v>
      </c>
      <c r="Z32" s="94">
        <f t="shared" si="23"/>
        <v>1965.4</v>
      </c>
      <c r="AA32" s="94"/>
      <c r="AB32" s="134">
        <f t="shared" si="12"/>
        <v>8.632378217623241</v>
      </c>
      <c r="AC32" s="134">
        <f t="shared" si="13"/>
        <v>10.055660538024664</v>
      </c>
      <c r="AD32" s="134">
        <f t="shared" si="14"/>
        <v>3.996510350572638</v>
      </c>
      <c r="AE32" s="134">
        <f t="shared" si="15"/>
        <v>-13.016368304447523</v>
      </c>
      <c r="AF32" s="134">
        <f t="shared" si="16"/>
        <v>-6.644090158527249</v>
      </c>
      <c r="AG32" s="134">
        <f t="shared" si="21"/>
        <v>2.9906492833896925</v>
      </c>
      <c r="AH32" s="134">
        <f t="shared" si="17"/>
        <v>6.394745533383777</v>
      </c>
      <c r="AI32" s="134">
        <f t="shared" si="17"/>
        <v>-2.309961518164977</v>
      </c>
      <c r="AJ32" s="134">
        <f t="shared" si="17"/>
        <v>1.0927807893626906</v>
      </c>
      <c r="AK32" s="134">
        <f t="shared" si="17"/>
        <v>-0.359494669430679</v>
      </c>
    </row>
    <row r="33" spans="1:37" s="33" customFormat="1" ht="15">
      <c r="A33" s="203" t="s">
        <v>50</v>
      </c>
      <c r="B33" s="94">
        <f t="shared" si="18"/>
        <v>1440.135</v>
      </c>
      <c r="C33" s="94">
        <f t="shared" si="18"/>
        <v>1198.629</v>
      </c>
      <c r="D33" s="94">
        <f t="shared" si="18"/>
        <v>1804</v>
      </c>
      <c r="E33" s="94">
        <f t="shared" si="18"/>
        <v>1684.5</v>
      </c>
      <c r="F33" s="94">
        <f t="shared" si="18"/>
        <v>1894</v>
      </c>
      <c r="G33" s="94">
        <f t="shared" si="18"/>
        <v>1917</v>
      </c>
      <c r="H33" s="94">
        <f t="shared" si="18"/>
        <v>1776.3000000000002</v>
      </c>
      <c r="I33" s="94">
        <f t="shared" si="18"/>
        <v>1893.1580000000001</v>
      </c>
      <c r="J33" s="94">
        <f t="shared" si="18"/>
        <v>2034.2120000000002</v>
      </c>
      <c r="K33" s="94">
        <f t="shared" si="18"/>
        <v>2231.906</v>
      </c>
      <c r="L33" s="94">
        <f t="shared" si="18"/>
        <v>2458.9799999999996</v>
      </c>
      <c r="M33" s="94">
        <f t="shared" si="18"/>
        <v>2514.387</v>
      </c>
      <c r="N33" s="94">
        <f t="shared" si="18"/>
        <v>2228.4719999999998</v>
      </c>
      <c r="O33" s="94">
        <f t="shared" si="18"/>
        <v>2094.728</v>
      </c>
      <c r="P33" s="134">
        <f t="shared" si="24"/>
        <v>-6.624168514412417</v>
      </c>
      <c r="Q33" s="134">
        <f t="shared" si="24"/>
        <v>12.436924903532205</v>
      </c>
      <c r="R33" s="134">
        <f t="shared" si="11"/>
        <v>1.214361140443506</v>
      </c>
      <c r="S33" s="134">
        <f t="shared" si="11"/>
        <v>-7.339593114240992</v>
      </c>
      <c r="T33" s="134">
        <f t="shared" si="11"/>
        <v>6.578731070202101</v>
      </c>
      <c r="U33" s="134">
        <f t="shared" si="11"/>
        <v>7.450725190396157</v>
      </c>
      <c r="V33" s="94">
        <f t="shared" si="22"/>
        <v>2156.236</v>
      </c>
      <c r="W33" s="94">
        <f t="shared" si="22"/>
        <v>2289.579</v>
      </c>
      <c r="X33" s="94">
        <f t="shared" si="22"/>
        <v>2234.2149999999997</v>
      </c>
      <c r="Y33" s="94">
        <f t="shared" si="23"/>
        <v>2247.591</v>
      </c>
      <c r="Z33" s="94">
        <f t="shared" si="23"/>
        <v>2233.4</v>
      </c>
      <c r="AA33" s="94"/>
      <c r="AB33" s="134">
        <f t="shared" si="12"/>
        <v>9.718456090122354</v>
      </c>
      <c r="AC33" s="134">
        <f t="shared" si="13"/>
        <v>10.17399478293439</v>
      </c>
      <c r="AD33" s="134">
        <f t="shared" si="14"/>
        <v>2.253251348119977</v>
      </c>
      <c r="AE33" s="134">
        <f t="shared" si="15"/>
        <v>-11.371161241288648</v>
      </c>
      <c r="AF33" s="134">
        <f t="shared" si="16"/>
        <v>-6.001601097074574</v>
      </c>
      <c r="AG33" s="134">
        <f t="shared" si="21"/>
        <v>2.936323952322202</v>
      </c>
      <c r="AH33" s="134">
        <f t="shared" si="17"/>
        <v>6.184063340005468</v>
      </c>
      <c r="AI33" s="134">
        <f t="shared" si="17"/>
        <v>-2.418086469171864</v>
      </c>
      <c r="AJ33" s="134">
        <f t="shared" si="17"/>
        <v>0.5986890250043172</v>
      </c>
      <c r="AK33" s="134">
        <f t="shared" si="17"/>
        <v>-0.6313871162502344</v>
      </c>
    </row>
    <row r="34" spans="1:37" s="33" customFormat="1" ht="15">
      <c r="A34" s="203" t="s">
        <v>51</v>
      </c>
      <c r="B34" s="94">
        <f t="shared" si="18"/>
        <v>1499.658</v>
      </c>
      <c r="C34" s="94">
        <f t="shared" si="18"/>
        <v>1288.9289999999999</v>
      </c>
      <c r="D34" s="94">
        <f t="shared" si="18"/>
        <v>1915.5</v>
      </c>
      <c r="E34" s="94">
        <f t="shared" si="18"/>
        <v>1776</v>
      </c>
      <c r="F34" s="94">
        <f t="shared" si="18"/>
        <v>2000</v>
      </c>
      <c r="G34" s="94">
        <f t="shared" si="18"/>
        <v>2025</v>
      </c>
      <c r="H34" s="94">
        <f t="shared" si="18"/>
        <v>1868.8000000000002</v>
      </c>
      <c r="I34" s="94">
        <f t="shared" si="18"/>
        <v>2004.268</v>
      </c>
      <c r="J34" s="94">
        <f t="shared" si="18"/>
        <v>2139.985</v>
      </c>
      <c r="K34" s="94">
        <f t="shared" si="18"/>
        <v>2350.011</v>
      </c>
      <c r="L34" s="94">
        <f t="shared" si="18"/>
        <v>2592.4799999999996</v>
      </c>
      <c r="M34" s="94">
        <f t="shared" si="18"/>
        <v>2621.8410000000003</v>
      </c>
      <c r="N34" s="94">
        <f t="shared" si="18"/>
        <v>2339.4719999999998</v>
      </c>
      <c r="O34" s="94">
        <f t="shared" si="18"/>
        <v>2218.5280000000002</v>
      </c>
      <c r="P34" s="94">
        <f aca="true" t="shared" si="26" ref="P34:U35">P18+P33</f>
        <v>100.82983148558758</v>
      </c>
      <c r="Q34" s="94">
        <f t="shared" si="26"/>
        <v>119.8909249035322</v>
      </c>
      <c r="R34" s="94">
        <f t="shared" si="26"/>
        <v>3.1011535932736947</v>
      </c>
      <c r="S34" s="94">
        <f t="shared" si="26"/>
        <v>-21.691444966092842</v>
      </c>
      <c r="T34" s="94">
        <f t="shared" si="26"/>
        <v>26.697649989121018</v>
      </c>
      <c r="U34" s="94">
        <f t="shared" si="26"/>
        <v>2.6473771569158195</v>
      </c>
      <c r="V34" s="94">
        <f t="shared" si="22"/>
        <v>2270.316</v>
      </c>
      <c r="W34" s="94">
        <f t="shared" si="22"/>
        <v>2394.4010000000003</v>
      </c>
      <c r="X34" s="94">
        <f t="shared" si="22"/>
        <v>2329.8969999999995</v>
      </c>
      <c r="Y34" s="94">
        <f t="shared" si="23"/>
        <v>2342.2909999999997</v>
      </c>
      <c r="Z34" s="94">
        <f t="shared" si="23"/>
        <v>2331.3</v>
      </c>
      <c r="AA34" s="94"/>
      <c r="AB34" s="134">
        <f t="shared" si="12"/>
        <v>9.814367857718622</v>
      </c>
      <c r="AC34" s="134">
        <f t="shared" si="13"/>
        <v>10.317781491235555</v>
      </c>
      <c r="AD34" s="134">
        <f t="shared" si="14"/>
        <v>1.132544899092791</v>
      </c>
      <c r="AE34" s="134">
        <f t="shared" si="15"/>
        <v>-10.76987506107352</v>
      </c>
      <c r="AF34" s="134">
        <f t="shared" si="16"/>
        <v>-5.169713508005205</v>
      </c>
      <c r="AG34" s="134">
        <f t="shared" si="21"/>
        <v>2.3343406078264306</v>
      </c>
      <c r="AH34" s="134">
        <f t="shared" si="17"/>
        <v>5.4655387179582275</v>
      </c>
      <c r="AI34" s="134">
        <f t="shared" si="17"/>
        <v>-2.6939514308589416</v>
      </c>
      <c r="AJ34" s="134">
        <f t="shared" si="17"/>
        <v>0.5319548460726047</v>
      </c>
      <c r="AK34" s="134">
        <f t="shared" si="17"/>
        <v>-0.4692414392575274</v>
      </c>
    </row>
    <row r="35" spans="1:37" s="38" customFormat="1" ht="15.75">
      <c r="A35" s="228" t="s">
        <v>39</v>
      </c>
      <c r="B35" s="229">
        <f t="shared" si="18"/>
        <v>1561.4789999999998</v>
      </c>
      <c r="C35" s="229">
        <f t="shared" si="18"/>
        <v>1385.129</v>
      </c>
      <c r="D35" s="229">
        <f t="shared" si="18"/>
        <v>1991</v>
      </c>
      <c r="E35" s="229">
        <f t="shared" si="18"/>
        <v>1841</v>
      </c>
      <c r="F35" s="229">
        <f t="shared" si="18"/>
        <v>2069</v>
      </c>
      <c r="G35" s="229">
        <f t="shared" si="18"/>
        <v>2100</v>
      </c>
      <c r="H35" s="229">
        <f t="shared" si="18"/>
        <v>1950.0000000000002</v>
      </c>
      <c r="I35" s="229">
        <f t="shared" si="18"/>
        <v>2088</v>
      </c>
      <c r="J35" s="229">
        <f t="shared" si="18"/>
        <v>2222.701</v>
      </c>
      <c r="K35" s="229">
        <f t="shared" si="18"/>
        <v>2434.285</v>
      </c>
      <c r="L35" s="229">
        <f t="shared" si="18"/>
        <v>2686.2019999999998</v>
      </c>
      <c r="M35" s="229">
        <f t="shared" si="18"/>
        <v>2696.7280000000005</v>
      </c>
      <c r="N35" s="229">
        <f t="shared" si="18"/>
        <v>2417.4719999999998</v>
      </c>
      <c r="O35" s="229">
        <f t="shared" si="18"/>
        <v>2302.447</v>
      </c>
      <c r="P35" s="229">
        <f t="shared" si="26"/>
        <v>175.7168314855876</v>
      </c>
      <c r="Q35" s="229">
        <f t="shared" si="26"/>
        <v>194.7779249035322</v>
      </c>
      <c r="R35" s="229">
        <f t="shared" si="26"/>
        <v>11.796805767186738</v>
      </c>
      <c r="S35" s="229">
        <f t="shared" si="26"/>
        <v>-13.42477829942617</v>
      </c>
      <c r="T35" s="229">
        <f t="shared" si="26"/>
        <v>29.815876590106235</v>
      </c>
      <c r="U35" s="229">
        <f t="shared" si="26"/>
        <v>1.4339820391591611</v>
      </c>
      <c r="V35" s="229">
        <f t="shared" si="22"/>
        <v>2349.0389999999998</v>
      </c>
      <c r="W35" s="229">
        <f t="shared" si="22"/>
        <v>2470.0570000000002</v>
      </c>
      <c r="X35" s="229">
        <f t="shared" si="22"/>
        <v>2400.9189999999994</v>
      </c>
      <c r="Y35" s="229">
        <f t="shared" si="23"/>
        <v>2416.0309999999995</v>
      </c>
      <c r="Z35" s="229">
        <f t="shared" si="23"/>
        <v>2403.427</v>
      </c>
      <c r="AA35" s="229"/>
      <c r="AB35" s="230">
        <f>(K35-J35)/J35*100</f>
        <v>9.519229082094254</v>
      </c>
      <c r="AC35" s="230">
        <f>(L35-K35)/K35*100</f>
        <v>10.348706088235351</v>
      </c>
      <c r="AD35" s="230">
        <f>(M35-L35)/L35*100</f>
        <v>0.39185437282828134</v>
      </c>
      <c r="AE35" s="230">
        <f>(N35-M35)/M35*100</f>
        <v>-10.355363981832825</v>
      </c>
      <c r="AF35" s="230">
        <v>-4.8</v>
      </c>
      <c r="AG35" s="230">
        <f t="shared" si="21"/>
        <v>2.023586210670632</v>
      </c>
      <c r="AH35" s="230">
        <f t="shared" si="17"/>
        <v>5.151808888656191</v>
      </c>
      <c r="AI35" s="230">
        <f t="shared" si="17"/>
        <v>-2.7990447184012686</v>
      </c>
      <c r="AJ35" s="230">
        <f t="shared" si="17"/>
        <v>0.6294256490952042</v>
      </c>
      <c r="AK35" s="230">
        <f t="shared" si="17"/>
        <v>-0.5216820479538286</v>
      </c>
    </row>
    <row r="36" spans="1:38" ht="15">
      <c r="A36" s="16"/>
      <c r="B36" s="16"/>
      <c r="C36" s="16"/>
      <c r="D36" s="30"/>
      <c r="E36" s="30"/>
      <c r="F36" s="30"/>
      <c r="G36" s="30"/>
      <c r="H36" s="30"/>
      <c r="I36" s="30"/>
      <c r="J36" s="31"/>
      <c r="K36" s="31"/>
      <c r="L36" s="31"/>
      <c r="M36" s="31"/>
      <c r="N36" s="31"/>
      <c r="O36" s="31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91"/>
      <c r="AL36" s="191"/>
    </row>
    <row r="37" spans="1:36" ht="15.75">
      <c r="A37" s="10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48"/>
      <c r="AG37" s="48"/>
      <c r="AH37" s="48"/>
      <c r="AI37" s="48"/>
      <c r="AJ37" s="48"/>
    </row>
    <row r="38" spans="1:36" s="8" customFormat="1" ht="15">
      <c r="A38" s="36"/>
      <c r="B38" s="36"/>
      <c r="C38" s="36"/>
      <c r="D38" s="53"/>
      <c r="E38" s="53"/>
      <c r="F38" s="53"/>
      <c r="G38" s="53"/>
      <c r="H38" s="53"/>
      <c r="I38" s="53"/>
      <c r="J38" s="37"/>
      <c r="K38" s="37"/>
      <c r="L38" s="37"/>
      <c r="M38" s="37"/>
      <c r="N38" s="37"/>
      <c r="O38" s="37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</row>
    <row r="39" spans="1:34" s="8" customFormat="1" ht="15">
      <c r="A39" s="54"/>
      <c r="B39" s="4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6"/>
      <c r="O39" s="46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</sheetData>
  <printOptions/>
  <pageMargins left="0.2" right="0.23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R132"/>
  <sheetViews>
    <sheetView view="pageBreakPreview" zoomScale="60" zoomScaleNormal="70" workbookViewId="0" topLeftCell="A1">
      <pane xSplit="1" ySplit="2" topLeftCell="B99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I138" sqref="I138"/>
    </sheetView>
  </sheetViews>
  <sheetFormatPr defaultColWidth="9.140625" defaultRowHeight="12.75"/>
  <cols>
    <col min="1" max="1" width="40.28125" style="0" customWidth="1"/>
    <col min="2" max="2" width="12.8515625" style="0" customWidth="1"/>
    <col min="3" max="3" width="9.7109375" style="155" customWidth="1"/>
    <col min="4" max="4" width="8.28125" style="0" customWidth="1"/>
    <col min="5" max="5" width="9.421875" style="155" customWidth="1"/>
    <col min="6" max="6" width="8.28125" style="0" customWidth="1"/>
    <col min="7" max="7" width="9.140625" style="155" customWidth="1"/>
    <col min="8" max="8" width="8.28125" style="0" customWidth="1"/>
    <col min="9" max="9" width="9.00390625" style="0" customWidth="1"/>
    <col min="10" max="10" width="8.28125" style="0" customWidth="1"/>
    <col min="11" max="11" width="9.57421875" style="155" customWidth="1"/>
    <col min="12" max="12" width="8.28125" style="0" customWidth="1"/>
    <col min="13" max="13" width="9.140625" style="155" customWidth="1"/>
    <col min="15" max="15" width="8.00390625" style="155" customWidth="1"/>
    <col min="16" max="16" width="8.8515625" style="0" customWidth="1"/>
    <col min="17" max="17" width="9.57421875" style="155" customWidth="1"/>
    <col min="18" max="18" width="9.57421875" style="0" customWidth="1"/>
    <col min="19" max="19" width="9.57421875" style="155" customWidth="1"/>
    <col min="20" max="20" width="9.28125" style="0" customWidth="1"/>
    <col min="21" max="21" width="9.00390625" style="155" customWidth="1"/>
    <col min="22" max="22" width="9.00390625" style="0" customWidth="1"/>
    <col min="23" max="23" width="8.28125" style="155" customWidth="1"/>
    <col min="24" max="24" width="9.00390625" style="0" customWidth="1"/>
    <col min="25" max="25" width="8.28125" style="155" customWidth="1"/>
    <col min="26" max="26" width="1.421875" style="0" customWidth="1"/>
    <col min="27" max="27" width="8.8515625" style="0" hidden="1" customWidth="1"/>
    <col min="28" max="28" width="9.28125" style="0" hidden="1" customWidth="1"/>
    <col min="29" max="35" width="10.7109375" style="0" customWidth="1"/>
    <col min="38" max="41" width="0" style="0" hidden="1" customWidth="1"/>
  </cols>
  <sheetData>
    <row r="2" spans="1:45" s="86" customFormat="1" ht="15.75">
      <c r="A2" s="68" t="s">
        <v>119</v>
      </c>
      <c r="C2" s="154"/>
      <c r="E2" s="154"/>
      <c r="G2" s="154"/>
      <c r="K2" s="154"/>
      <c r="M2" s="154"/>
      <c r="O2" s="154"/>
      <c r="Q2" s="154"/>
      <c r="S2" s="154"/>
      <c r="U2" s="154"/>
      <c r="W2" s="154"/>
      <c r="Y2" s="154"/>
      <c r="AP2" s="63"/>
      <c r="AQ2" s="63"/>
      <c r="AR2" s="63"/>
      <c r="AS2" s="63"/>
    </row>
    <row r="3" spans="1:45" s="86" customFormat="1" ht="15.75">
      <c r="A3" s="87"/>
      <c r="C3" s="154"/>
      <c r="E3" s="154"/>
      <c r="G3" s="154"/>
      <c r="K3" s="154"/>
      <c r="M3" s="154"/>
      <c r="O3" s="154"/>
      <c r="Q3" s="154"/>
      <c r="R3" s="265"/>
      <c r="S3" s="265"/>
      <c r="T3" s="265"/>
      <c r="U3" s="265"/>
      <c r="V3" s="265"/>
      <c r="W3" s="265"/>
      <c r="X3" s="266"/>
      <c r="Y3" s="266"/>
      <c r="Z3" s="266"/>
      <c r="AA3" s="266"/>
      <c r="AB3" s="266"/>
      <c r="AP3" s="63"/>
      <c r="AQ3" s="63"/>
      <c r="AR3" s="63"/>
      <c r="AS3" s="63"/>
    </row>
    <row r="4" spans="1:45" s="86" customFormat="1" ht="16.5" thickBot="1">
      <c r="A4" s="87"/>
      <c r="B4" s="265">
        <v>2001</v>
      </c>
      <c r="C4" s="265"/>
      <c r="D4" s="265"/>
      <c r="E4" s="265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7"/>
      <c r="S4" s="267"/>
      <c r="T4" s="267"/>
      <c r="U4" s="267"/>
      <c r="V4" s="267"/>
      <c r="W4" s="267"/>
      <c r="X4" s="267"/>
      <c r="Y4" s="160"/>
      <c r="Z4" s="85"/>
      <c r="AA4" s="85"/>
      <c r="AB4" s="85"/>
      <c r="AP4" s="63"/>
      <c r="AQ4" s="63"/>
      <c r="AR4" s="63"/>
      <c r="AS4" s="63"/>
    </row>
    <row r="5" spans="1:45" s="91" customFormat="1" ht="16.5" thickBot="1">
      <c r="A5" s="148"/>
      <c r="B5" s="264" t="s">
        <v>98</v>
      </c>
      <c r="C5" s="262"/>
      <c r="D5" s="262" t="s">
        <v>99</v>
      </c>
      <c r="E5" s="262"/>
      <c r="F5" s="262" t="s">
        <v>100</v>
      </c>
      <c r="G5" s="262"/>
      <c r="H5" s="262" t="s">
        <v>101</v>
      </c>
      <c r="I5" s="262"/>
      <c r="J5" s="262" t="s">
        <v>102</v>
      </c>
      <c r="K5" s="262"/>
      <c r="L5" s="262" t="s">
        <v>120</v>
      </c>
      <c r="M5" s="262"/>
      <c r="N5" s="262" t="s">
        <v>121</v>
      </c>
      <c r="O5" s="262"/>
      <c r="P5" s="262" t="s">
        <v>105</v>
      </c>
      <c r="Q5" s="262"/>
      <c r="R5" s="262" t="s">
        <v>106</v>
      </c>
      <c r="S5" s="262"/>
      <c r="T5" s="262" t="s">
        <v>107</v>
      </c>
      <c r="U5" s="262"/>
      <c r="V5" s="262" t="s">
        <v>108</v>
      </c>
      <c r="W5" s="262"/>
      <c r="X5" s="262" t="s">
        <v>109</v>
      </c>
      <c r="Y5" s="263"/>
      <c r="Z5" s="91" t="s">
        <v>67</v>
      </c>
      <c r="AA5" s="243" t="s">
        <v>114</v>
      </c>
      <c r="AB5" s="242"/>
      <c r="AL5" s="91" t="s">
        <v>57</v>
      </c>
      <c r="AM5" s="91" t="s">
        <v>58</v>
      </c>
      <c r="AN5" s="91" t="s">
        <v>59</v>
      </c>
      <c r="AO5" s="91" t="s">
        <v>60</v>
      </c>
      <c r="AP5" s="69"/>
      <c r="AQ5" s="69"/>
      <c r="AR5" s="69"/>
      <c r="AS5" s="69"/>
    </row>
    <row r="6" spans="1:45" s="42" customFormat="1" ht="15.75">
      <c r="A6" s="89"/>
      <c r="B6" s="149" t="s">
        <v>83</v>
      </c>
      <c r="C6" s="142" t="s">
        <v>84</v>
      </c>
      <c r="D6" s="149" t="s">
        <v>83</v>
      </c>
      <c r="E6" s="142" t="s">
        <v>84</v>
      </c>
      <c r="F6" s="149" t="s">
        <v>83</v>
      </c>
      <c r="G6" s="142" t="s">
        <v>84</v>
      </c>
      <c r="H6" s="149" t="s">
        <v>83</v>
      </c>
      <c r="I6" s="42" t="s">
        <v>84</v>
      </c>
      <c r="J6" s="149" t="s">
        <v>83</v>
      </c>
      <c r="K6" s="142" t="s">
        <v>84</v>
      </c>
      <c r="L6" s="149" t="s">
        <v>83</v>
      </c>
      <c r="M6" s="142" t="s">
        <v>84</v>
      </c>
      <c r="N6" s="149" t="s">
        <v>83</v>
      </c>
      <c r="O6" s="142" t="s">
        <v>84</v>
      </c>
      <c r="P6" s="149" t="s">
        <v>83</v>
      </c>
      <c r="Q6" s="142" t="s">
        <v>84</v>
      </c>
      <c r="R6" s="149" t="s">
        <v>83</v>
      </c>
      <c r="S6" s="142" t="s">
        <v>84</v>
      </c>
      <c r="T6" s="149" t="s">
        <v>83</v>
      </c>
      <c r="U6" s="142" t="s">
        <v>84</v>
      </c>
      <c r="V6" s="149" t="s">
        <v>83</v>
      </c>
      <c r="W6" s="142" t="s">
        <v>84</v>
      </c>
      <c r="X6" s="149" t="s">
        <v>83</v>
      </c>
      <c r="Y6" s="142" t="s">
        <v>84</v>
      </c>
      <c r="Z6" s="142"/>
      <c r="AA6" s="149" t="s">
        <v>83</v>
      </c>
      <c r="AB6" s="142" t="s">
        <v>84</v>
      </c>
      <c r="AP6" s="64"/>
      <c r="AQ6" s="64"/>
      <c r="AR6" s="64"/>
      <c r="AS6" s="64"/>
    </row>
    <row r="7" spans="1:45" ht="15">
      <c r="A7" s="12" t="s">
        <v>125</v>
      </c>
      <c r="B7" s="39">
        <v>153.9</v>
      </c>
      <c r="C7" s="133">
        <f>+B7/Index!$B$12</f>
        <v>262.9537618277935</v>
      </c>
      <c r="D7" s="39">
        <v>140.15</v>
      </c>
      <c r="E7" s="133">
        <f>+D7/Index!$B$12</f>
        <v>239.46049200887109</v>
      </c>
      <c r="F7" s="39">
        <v>147.23</v>
      </c>
      <c r="G7" s="133">
        <f>+F7/Index!$B$12</f>
        <v>251.5573902138144</v>
      </c>
      <c r="H7" s="39">
        <v>176.77</v>
      </c>
      <c r="I7" s="39">
        <f>+H7/Index!$B$12</f>
        <v>302.02947679206665</v>
      </c>
      <c r="J7" s="39">
        <v>177.33</v>
      </c>
      <c r="K7" s="133">
        <f>+J7/Index!$B$12</f>
        <v>302.98629359923734</v>
      </c>
      <c r="L7" s="39">
        <v>203.55</v>
      </c>
      <c r="M7" s="133">
        <f>+L7/Index!$B$12</f>
        <v>347.7858233921207</v>
      </c>
      <c r="N7" s="39">
        <v>211.83</v>
      </c>
      <c r="O7" s="133">
        <f>+N7/Index!$B$12</f>
        <v>361.9330433267154</v>
      </c>
      <c r="P7" s="39">
        <v>220.25</v>
      </c>
      <c r="Q7" s="133">
        <f>+P7/Index!$B$12</f>
        <v>376.3194674631028</v>
      </c>
      <c r="R7" s="39">
        <v>208.53</v>
      </c>
      <c r="S7" s="133">
        <f>+R7/Index!$B$12</f>
        <v>356.294658570174</v>
      </c>
      <c r="T7" s="41">
        <v>188</v>
      </c>
      <c r="U7" s="133">
        <f>+T7/Index!$B$12</f>
        <v>321.2170709787211</v>
      </c>
      <c r="V7" s="39">
        <v>167.43</v>
      </c>
      <c r="W7" s="133">
        <f>+V7/Index!$B$12</f>
        <v>286.0711393296132</v>
      </c>
      <c r="X7" s="39">
        <v>119.27</v>
      </c>
      <c r="Y7" s="133">
        <f>+X7/Index!$B$12</f>
        <v>203.78489391293652</v>
      </c>
      <c r="AA7" s="202">
        <f>(AB7*0.585274)</f>
        <v>1994.9699999999998</v>
      </c>
      <c r="AB7" s="155">
        <f>C7+E7+G7+I7+K7+M7+O7+Q7+S7+U7+W7</f>
        <v>3408.6086175022297</v>
      </c>
      <c r="AL7" s="39">
        <v>149.73</v>
      </c>
      <c r="AM7" s="39">
        <v>152.63</v>
      </c>
      <c r="AN7" s="39">
        <v>169.82</v>
      </c>
      <c r="AO7" s="39">
        <v>156.17</v>
      </c>
      <c r="AP7" s="44"/>
      <c r="AQ7" s="44"/>
      <c r="AR7" s="44"/>
      <c r="AS7" s="44"/>
    </row>
    <row r="8" spans="1:41" ht="15">
      <c r="A8" s="12" t="s">
        <v>122</v>
      </c>
      <c r="B8" s="39">
        <v>239.05</v>
      </c>
      <c r="C8" s="133">
        <f>+B8/Index!$B$12</f>
        <v>408.4411745609749</v>
      </c>
      <c r="D8" s="39">
        <v>201.11</v>
      </c>
      <c r="E8" s="133">
        <f>+D8/Index!$B$12</f>
        <v>343.6168358751628</v>
      </c>
      <c r="F8" s="39">
        <v>208.32</v>
      </c>
      <c r="G8" s="133">
        <f>+F8/Index!$B$12</f>
        <v>355.93585226748496</v>
      </c>
      <c r="H8" s="39">
        <v>201.59</v>
      </c>
      <c r="I8" s="39">
        <f>+H8/Index!$B$12</f>
        <v>344.4369645670233</v>
      </c>
      <c r="J8" s="39">
        <v>238.33</v>
      </c>
      <c r="K8" s="133">
        <f>+J8/Index!$B$12</f>
        <v>407.21098152318405</v>
      </c>
      <c r="L8" s="39">
        <v>268.82</v>
      </c>
      <c r="M8" s="133">
        <f>+L8/Index!$B$12</f>
        <v>459.30623947074366</v>
      </c>
      <c r="N8" s="39">
        <v>286.14</v>
      </c>
      <c r="O8" s="133">
        <f>+N8/Index!$B$12</f>
        <v>488.899216435379</v>
      </c>
      <c r="P8" s="39">
        <v>307.42</v>
      </c>
      <c r="Q8" s="133">
        <f>+P8/Index!$B$12</f>
        <v>525.2582551078641</v>
      </c>
      <c r="R8" s="39">
        <v>315.81</v>
      </c>
      <c r="S8" s="133">
        <f>+R8/Index!$B$12</f>
        <v>539.5934212010102</v>
      </c>
      <c r="T8" s="39">
        <v>286.03</v>
      </c>
      <c r="U8" s="133">
        <f>+T8/Index!$B$12</f>
        <v>488.7112702768276</v>
      </c>
      <c r="V8" s="39">
        <v>293.5</v>
      </c>
      <c r="W8" s="133">
        <f>+V8/Index!$B$12</f>
        <v>501.47452304390765</v>
      </c>
      <c r="X8" s="39">
        <v>265.95</v>
      </c>
      <c r="Y8" s="133">
        <f>+X8/Index!$B$12</f>
        <v>454.402553333994</v>
      </c>
      <c r="AA8" s="202">
        <f>(AB8*0.585274)</f>
        <v>2846.12</v>
      </c>
      <c r="AB8" s="155">
        <f>C8+E8+G8+I8+K8+M8+O8+Q8+S8+U8+W8</f>
        <v>4862.884734329562</v>
      </c>
      <c r="AL8" s="39">
        <v>280.98</v>
      </c>
      <c r="AM8" s="39">
        <v>250.43</v>
      </c>
      <c r="AN8" s="39">
        <v>243.05</v>
      </c>
      <c r="AO8" s="39">
        <v>238.54</v>
      </c>
    </row>
    <row r="9" spans="1:41" s="38" customFormat="1" ht="15.75">
      <c r="A9" s="10" t="s">
        <v>123</v>
      </c>
      <c r="B9" s="35">
        <f aca="true" t="shared" si="0" ref="B9:X9">B7+B8</f>
        <v>392.95000000000005</v>
      </c>
      <c r="C9" s="133">
        <f>+B9/Index!$B$12</f>
        <v>671.3949363887684</v>
      </c>
      <c r="D9" s="35">
        <f t="shared" si="0"/>
        <v>341.26</v>
      </c>
      <c r="E9" s="133">
        <f>+D9/Index!$B$12</f>
        <v>583.0773278840338</v>
      </c>
      <c r="F9" s="35">
        <f t="shared" si="0"/>
        <v>355.54999999999995</v>
      </c>
      <c r="G9" s="133">
        <f>+F9/Index!$B$12</f>
        <v>607.4932424812994</v>
      </c>
      <c r="H9" s="35">
        <f t="shared" si="0"/>
        <v>378.36</v>
      </c>
      <c r="I9" s="39">
        <f>+H9/Index!$B$12</f>
        <v>646.46644135909</v>
      </c>
      <c r="J9" s="35">
        <f t="shared" si="0"/>
        <v>415.66</v>
      </c>
      <c r="K9" s="133">
        <f>+J9/Index!$B$12</f>
        <v>710.1972751224214</v>
      </c>
      <c r="L9" s="35">
        <f t="shared" si="0"/>
        <v>472.37</v>
      </c>
      <c r="M9" s="133">
        <f>+L9/Index!$B$12</f>
        <v>807.0920628628643</v>
      </c>
      <c r="N9" s="35">
        <f t="shared" si="0"/>
        <v>497.97</v>
      </c>
      <c r="O9" s="133">
        <f>+N9/Index!$B$12</f>
        <v>850.8322597620944</v>
      </c>
      <c r="P9" s="35">
        <f t="shared" si="0"/>
        <v>527.6700000000001</v>
      </c>
      <c r="Q9" s="133">
        <f>+P9/Index!$B$12</f>
        <v>901.5777225709669</v>
      </c>
      <c r="R9" s="35">
        <f t="shared" si="0"/>
        <v>524.34</v>
      </c>
      <c r="S9" s="133">
        <f>+R9/Index!$B$12</f>
        <v>895.8880797711842</v>
      </c>
      <c r="T9" s="35">
        <f t="shared" si="0"/>
        <v>474.03</v>
      </c>
      <c r="U9" s="133">
        <f>+T9/Index!$B$12</f>
        <v>809.9283412555487</v>
      </c>
      <c r="V9" s="35">
        <f t="shared" si="0"/>
        <v>460.93</v>
      </c>
      <c r="W9" s="133">
        <f>+V9/Index!$B$12</f>
        <v>787.5456623735208</v>
      </c>
      <c r="X9" s="35">
        <f t="shared" si="0"/>
        <v>385.21999999999997</v>
      </c>
      <c r="Y9" s="133">
        <f>+X9/Index!$B$12</f>
        <v>658.1874472469304</v>
      </c>
      <c r="AA9" s="202">
        <f>(AB9*0.585274)</f>
        <v>4841.09</v>
      </c>
      <c r="AB9" s="155">
        <f>C9+E9+G9+I9+K9+M9+O9+Q9+S9+U9+W9</f>
        <v>8271.493351831792</v>
      </c>
      <c r="AL9" s="55">
        <v>430.7</v>
      </c>
      <c r="AM9" s="35">
        <v>403.06</v>
      </c>
      <c r="AN9" s="38">
        <v>412.87</v>
      </c>
      <c r="AO9" s="35">
        <v>394.71</v>
      </c>
    </row>
    <row r="10" spans="1:41" ht="15">
      <c r="A10" s="12" t="s">
        <v>124</v>
      </c>
      <c r="B10" s="39">
        <v>35.11</v>
      </c>
      <c r="C10" s="133">
        <f>+B10/Index!$B$12</f>
        <v>59.98899660671754</v>
      </c>
      <c r="D10" s="39">
        <v>33.57</v>
      </c>
      <c r="E10" s="133">
        <f>+D10/Index!$B$12</f>
        <v>57.357750386998234</v>
      </c>
      <c r="F10" s="39">
        <v>35.48</v>
      </c>
      <c r="G10" s="133">
        <f>+F10/Index!$B$12</f>
        <v>60.62117914002672</v>
      </c>
      <c r="H10" s="39">
        <v>40.82</v>
      </c>
      <c r="I10" s="39">
        <f>+H10/Index!$B$12</f>
        <v>69.74511083697551</v>
      </c>
      <c r="J10" s="39">
        <v>44.29</v>
      </c>
      <c r="K10" s="133">
        <f>+J10/Index!$B$12</f>
        <v>75.67395783855083</v>
      </c>
      <c r="L10" s="39">
        <v>46.8</v>
      </c>
      <c r="M10" s="133">
        <f>+L10/Index!$B$12</f>
        <v>79.96254745640503</v>
      </c>
      <c r="N10" s="39">
        <v>45.85</v>
      </c>
      <c r="O10" s="133">
        <f>+N10/Index!$B$12</f>
        <v>78.33937608709768</v>
      </c>
      <c r="P10" s="39">
        <v>48.25</v>
      </c>
      <c r="Q10" s="133">
        <f>+P10/Index!$B$12</f>
        <v>82.44001954640049</v>
      </c>
      <c r="R10" s="39">
        <v>48.64</v>
      </c>
      <c r="S10" s="133">
        <f>+R10/Index!$B$12</f>
        <v>83.10637410853721</v>
      </c>
      <c r="T10" s="39">
        <v>47.31</v>
      </c>
      <c r="U10" s="133">
        <f>+T10/Index!$B$12</f>
        <v>80.8339341915069</v>
      </c>
      <c r="V10" s="39">
        <v>45.55</v>
      </c>
      <c r="W10" s="133">
        <f>+V10/Index!$B$12</f>
        <v>77.82679565468482</v>
      </c>
      <c r="X10" s="39">
        <v>35.41</v>
      </c>
      <c r="Y10" s="133">
        <f>+X10/Index!$B$12</f>
        <v>60.50157703913039</v>
      </c>
      <c r="Z10" s="39"/>
      <c r="AA10" s="202">
        <f>(AB10*0.585274)</f>
        <v>471.67</v>
      </c>
      <c r="AB10" s="155">
        <f>C10+E10+G10+I10+K10+M10+O10+Q10+S10+U10+W10</f>
        <v>805.896041853901</v>
      </c>
      <c r="AC10" s="39"/>
      <c r="AD10" s="39"/>
      <c r="AE10" s="39"/>
      <c r="AF10" s="56"/>
      <c r="AG10" s="56"/>
      <c r="AH10" s="56"/>
      <c r="AI10" s="57"/>
      <c r="AJ10" s="56"/>
      <c r="AK10" s="56"/>
      <c r="AL10" s="56"/>
      <c r="AM10" s="56"/>
      <c r="AN10" s="56"/>
      <c r="AO10" s="56"/>
    </row>
    <row r="11" spans="1:41" ht="15">
      <c r="A11" s="12"/>
      <c r="B11" s="39"/>
      <c r="C11" s="133"/>
      <c r="D11" s="39"/>
      <c r="E11" s="133"/>
      <c r="F11" s="88" t="s">
        <v>68</v>
      </c>
      <c r="G11" s="157"/>
      <c r="H11" s="39"/>
      <c r="I11" s="39"/>
      <c r="J11" s="39"/>
      <c r="K11" s="133"/>
      <c r="L11" s="39"/>
      <c r="M11" s="133"/>
      <c r="N11" s="39"/>
      <c r="O11" s="133"/>
      <c r="P11" s="39"/>
      <c r="Q11" s="133"/>
      <c r="R11" s="39"/>
      <c r="S11" s="133"/>
      <c r="T11" s="39"/>
      <c r="U11" s="133"/>
      <c r="V11" s="39"/>
      <c r="W11" s="133"/>
      <c r="X11" s="39"/>
      <c r="Y11" s="161"/>
      <c r="Z11" s="39"/>
      <c r="AA11" s="202"/>
      <c r="AB11" s="39"/>
      <c r="AC11" s="39"/>
      <c r="AD11" s="39"/>
      <c r="AE11" s="39"/>
      <c r="AF11" s="56"/>
      <c r="AG11" s="56"/>
      <c r="AH11" s="56"/>
      <c r="AI11" s="57"/>
      <c r="AJ11" s="56"/>
      <c r="AK11" s="56"/>
      <c r="AL11" s="56"/>
      <c r="AM11" s="56"/>
      <c r="AN11" s="56"/>
      <c r="AO11" s="56"/>
    </row>
    <row r="12" spans="1:41" ht="15">
      <c r="A12" s="12"/>
      <c r="B12" s="39"/>
      <c r="C12" s="133"/>
      <c r="D12" s="39"/>
      <c r="E12" s="133"/>
      <c r="F12" s="39"/>
      <c r="G12" s="133"/>
      <c r="H12" s="39"/>
      <c r="I12" s="39"/>
      <c r="J12" s="39"/>
      <c r="K12" s="133"/>
      <c r="L12" s="39"/>
      <c r="M12" s="133"/>
      <c r="N12" s="39"/>
      <c r="O12" s="133"/>
      <c r="P12" s="39"/>
      <c r="Q12" s="133"/>
      <c r="R12" s="39"/>
      <c r="S12" s="133"/>
      <c r="T12" s="39"/>
      <c r="U12" s="133"/>
      <c r="V12" s="39"/>
      <c r="W12" s="133"/>
      <c r="X12" s="39"/>
      <c r="Y12" s="161"/>
      <c r="Z12" s="39"/>
      <c r="AA12" s="202"/>
      <c r="AB12" s="39"/>
      <c r="AC12" s="39"/>
      <c r="AD12" s="39"/>
      <c r="AE12" s="39"/>
      <c r="AF12" s="56"/>
      <c r="AG12" s="56"/>
      <c r="AH12" s="56"/>
      <c r="AI12" s="57"/>
      <c r="AJ12" s="56"/>
      <c r="AK12" s="56"/>
      <c r="AL12" s="56"/>
      <c r="AM12" s="56"/>
      <c r="AN12" s="56"/>
      <c r="AO12" s="56"/>
    </row>
    <row r="13" spans="1:41" s="8" customFormat="1" ht="13.5" thickBot="1">
      <c r="A13" s="66"/>
      <c r="B13" s="265">
        <v>2002</v>
      </c>
      <c r="C13" s="265"/>
      <c r="D13" s="265"/>
      <c r="E13" s="265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7"/>
      <c r="S13" s="267"/>
      <c r="T13" s="267"/>
      <c r="U13" s="267"/>
      <c r="V13" s="267"/>
      <c r="W13" s="267"/>
      <c r="X13" s="267"/>
      <c r="Y13" s="161"/>
      <c r="Z13" s="40"/>
      <c r="AA13" s="202"/>
      <c r="AB13" s="40"/>
      <c r="AC13" s="40"/>
      <c r="AD13" s="40"/>
      <c r="AE13" s="40"/>
      <c r="AF13" s="56"/>
      <c r="AG13" s="56"/>
      <c r="AH13" s="56"/>
      <c r="AI13" s="57"/>
      <c r="AJ13" s="56"/>
      <c r="AK13" s="56"/>
      <c r="AL13" s="56"/>
      <c r="AM13" s="56"/>
      <c r="AN13" s="56"/>
      <c r="AO13" s="56"/>
    </row>
    <row r="14" spans="1:45" s="91" customFormat="1" ht="16.5" thickBot="1">
      <c r="A14" s="148"/>
      <c r="B14" s="264" t="s">
        <v>98</v>
      </c>
      <c r="C14" s="262"/>
      <c r="D14" s="262" t="s">
        <v>99</v>
      </c>
      <c r="E14" s="262"/>
      <c r="F14" s="262" t="s">
        <v>100</v>
      </c>
      <c r="G14" s="262"/>
      <c r="H14" s="262" t="s">
        <v>101</v>
      </c>
      <c r="I14" s="262"/>
      <c r="J14" s="262" t="s">
        <v>102</v>
      </c>
      <c r="K14" s="262"/>
      <c r="L14" s="262" t="s">
        <v>120</v>
      </c>
      <c r="M14" s="262"/>
      <c r="N14" s="262" t="s">
        <v>121</v>
      </c>
      <c r="O14" s="262"/>
      <c r="P14" s="262" t="s">
        <v>105</v>
      </c>
      <c r="Q14" s="262"/>
      <c r="R14" s="262" t="s">
        <v>106</v>
      </c>
      <c r="S14" s="262"/>
      <c r="T14" s="262" t="s">
        <v>107</v>
      </c>
      <c r="U14" s="262"/>
      <c r="V14" s="262" t="s">
        <v>108</v>
      </c>
      <c r="W14" s="262"/>
      <c r="X14" s="262" t="s">
        <v>109</v>
      </c>
      <c r="Y14" s="263"/>
      <c r="Z14" s="91" t="s">
        <v>67</v>
      </c>
      <c r="AA14" s="243" t="s">
        <v>114</v>
      </c>
      <c r="AB14" s="242"/>
      <c r="AL14" s="91" t="s">
        <v>57</v>
      </c>
      <c r="AM14" s="91" t="s">
        <v>58</v>
      </c>
      <c r="AN14" s="91" t="s">
        <v>59</v>
      </c>
      <c r="AO14" s="91" t="s">
        <v>60</v>
      </c>
      <c r="AP14" s="69"/>
      <c r="AQ14" s="69"/>
      <c r="AR14" s="69"/>
      <c r="AS14" s="69"/>
    </row>
    <row r="15" spans="1:45" s="42" customFormat="1" ht="15.75">
      <c r="A15" s="89"/>
      <c r="B15" s="149" t="s">
        <v>83</v>
      </c>
      <c r="C15" s="142" t="s">
        <v>84</v>
      </c>
      <c r="D15" s="149" t="s">
        <v>83</v>
      </c>
      <c r="E15" s="142" t="s">
        <v>84</v>
      </c>
      <c r="F15" s="149" t="s">
        <v>83</v>
      </c>
      <c r="G15" s="142" t="s">
        <v>84</v>
      </c>
      <c r="H15" s="149" t="s">
        <v>83</v>
      </c>
      <c r="I15" s="42" t="s">
        <v>84</v>
      </c>
      <c r="J15" s="149" t="s">
        <v>83</v>
      </c>
      <c r="K15" s="142" t="s">
        <v>84</v>
      </c>
      <c r="L15" s="149" t="s">
        <v>83</v>
      </c>
      <c r="M15" s="142" t="s">
        <v>84</v>
      </c>
      <c r="N15" s="149" t="s">
        <v>83</v>
      </c>
      <c r="O15" s="142" t="s">
        <v>84</v>
      </c>
      <c r="P15" s="149" t="s">
        <v>83</v>
      </c>
      <c r="Q15" s="142" t="s">
        <v>84</v>
      </c>
      <c r="R15" s="149" t="s">
        <v>83</v>
      </c>
      <c r="S15" s="142" t="s">
        <v>84</v>
      </c>
      <c r="T15" s="149" t="s">
        <v>83</v>
      </c>
      <c r="U15" s="142" t="s">
        <v>84</v>
      </c>
      <c r="V15" s="149" t="s">
        <v>83</v>
      </c>
      <c r="W15" s="142" t="s">
        <v>84</v>
      </c>
      <c r="X15" s="149" t="s">
        <v>83</v>
      </c>
      <c r="Y15" s="142" t="s">
        <v>84</v>
      </c>
      <c r="AA15" s="149" t="s">
        <v>83</v>
      </c>
      <c r="AB15" s="142" t="s">
        <v>84</v>
      </c>
      <c r="AP15" s="64"/>
      <c r="AQ15" s="64"/>
      <c r="AR15" s="64"/>
      <c r="AS15" s="64"/>
    </row>
    <row r="16" spans="1:41" ht="15">
      <c r="A16" s="12" t="s">
        <v>125</v>
      </c>
      <c r="B16" s="40">
        <v>113.87</v>
      </c>
      <c r="C16" s="133">
        <f>+B16/Index!$B$12</f>
        <v>194.55844612950517</v>
      </c>
      <c r="D16" s="39">
        <v>116.19</v>
      </c>
      <c r="E16" s="133">
        <f>+D16/Index!$B$12</f>
        <v>198.5224014734979</v>
      </c>
      <c r="F16" s="39">
        <v>131.82</v>
      </c>
      <c r="G16" s="133">
        <f>+F16/Index!$B$12</f>
        <v>225.22784200220752</v>
      </c>
      <c r="H16" s="39">
        <v>191.35</v>
      </c>
      <c r="I16" s="39">
        <f>+H16/Index!$B$12</f>
        <v>326.94088580733126</v>
      </c>
      <c r="J16" s="39">
        <v>160.42</v>
      </c>
      <c r="K16" s="133">
        <f>+J16/Index!$B$12</f>
        <v>274.09384322556616</v>
      </c>
      <c r="L16" s="39">
        <v>187.81</v>
      </c>
      <c r="M16" s="133">
        <f>+L16/Index!$B$12</f>
        <v>320.8924367048596</v>
      </c>
      <c r="N16" s="39">
        <v>184.71</v>
      </c>
      <c r="O16" s="133">
        <f>+N16/Index!$B$12</f>
        <v>315.5957722365935</v>
      </c>
      <c r="P16" s="39">
        <v>198.39</v>
      </c>
      <c r="Q16" s="133">
        <f>+P16/Index!$B$12</f>
        <v>338.96943995461953</v>
      </c>
      <c r="R16" s="39">
        <v>189.67</v>
      </c>
      <c r="S16" s="133">
        <f>+R16/Index!$B$12</f>
        <v>324.0704353858193</v>
      </c>
      <c r="T16" s="39">
        <v>178.67</v>
      </c>
      <c r="U16" s="133">
        <f>+T16/Index!$B$12</f>
        <v>305.27581953068136</v>
      </c>
      <c r="V16" s="39">
        <v>182.26</v>
      </c>
      <c r="W16" s="133">
        <f>+V16/Index!$B$12</f>
        <v>311.40969870522184</v>
      </c>
      <c r="X16" s="39">
        <v>159.01</v>
      </c>
      <c r="Y16" s="133">
        <f>+X16/Index!$B$12</f>
        <v>271.6847151932257</v>
      </c>
      <c r="Z16" s="39"/>
      <c r="AA16" s="202">
        <f>(AB16*0.585274)</f>
        <v>1835.1599999999999</v>
      </c>
      <c r="AB16" s="155">
        <f>C16+E16+G16+I16+K16+M16+O16+Q16+S16+U16+W16</f>
        <v>3135.557021155903</v>
      </c>
      <c r="AC16" s="39"/>
      <c r="AD16" s="39"/>
      <c r="AE16" s="39"/>
      <c r="AF16" s="56"/>
      <c r="AG16" s="56"/>
      <c r="AH16" s="56"/>
      <c r="AI16" s="57"/>
      <c r="AJ16" s="56"/>
      <c r="AK16" s="56"/>
      <c r="AL16" s="56"/>
      <c r="AM16" s="56"/>
      <c r="AN16" s="56"/>
      <c r="AO16" s="56"/>
    </row>
    <row r="17" spans="1:41" ht="15">
      <c r="A17" s="12" t="s">
        <v>122</v>
      </c>
      <c r="B17" s="40">
        <v>281.52</v>
      </c>
      <c r="C17" s="133">
        <f>+B17/Index!$B$12</f>
        <v>481.005477776221</v>
      </c>
      <c r="D17" s="39">
        <v>279.85</v>
      </c>
      <c r="E17" s="133">
        <f>+D17/Index!$B$12</f>
        <v>478.1521133691229</v>
      </c>
      <c r="F17" s="39">
        <v>295.74</v>
      </c>
      <c r="G17" s="133">
        <f>+F17/Index!$B$12</f>
        <v>505.3017902725903</v>
      </c>
      <c r="H17" s="39">
        <v>238.03</v>
      </c>
      <c r="I17" s="39">
        <f>+H17/Index!$B$12</f>
        <v>406.6984010907712</v>
      </c>
      <c r="J17" s="39">
        <v>267.95</v>
      </c>
      <c r="K17" s="133">
        <f>+J17/Index!$B$12</f>
        <v>457.8197562167463</v>
      </c>
      <c r="L17" s="39">
        <v>287.36</v>
      </c>
      <c r="M17" s="133">
        <f>+L17/Index!$B$12</f>
        <v>490.983710193858</v>
      </c>
      <c r="N17" s="39">
        <v>306.08</v>
      </c>
      <c r="O17" s="133">
        <f>+N17/Index!$B$12</f>
        <v>522.96872917642</v>
      </c>
      <c r="P17" s="39">
        <v>311.23</v>
      </c>
      <c r="Q17" s="133">
        <f>+P17/Index!$B$12</f>
        <v>531.7680265995073</v>
      </c>
      <c r="R17" s="39">
        <v>323.37</v>
      </c>
      <c r="S17" s="133">
        <f>+R17/Index!$B$12</f>
        <v>552.5104480978141</v>
      </c>
      <c r="T17" s="39">
        <v>285.52</v>
      </c>
      <c r="U17" s="133">
        <f>+T17/Index!$B$12</f>
        <v>487.8398835417258</v>
      </c>
      <c r="V17" s="39">
        <v>279.52</v>
      </c>
      <c r="W17" s="133">
        <f>+V17/Index!$B$12</f>
        <v>477.5882748934687</v>
      </c>
      <c r="X17" s="39">
        <v>298.21</v>
      </c>
      <c r="Y17" s="133">
        <f>+X17/Index!$B$12</f>
        <v>509.5220358327894</v>
      </c>
      <c r="Z17" s="39"/>
      <c r="AA17" s="202">
        <f>(AB17*0.585274)</f>
        <v>3156.1699999999996</v>
      </c>
      <c r="AB17" s="155">
        <f>C17+E17+G17+I17+K17+M17+O17+Q17+S17+U17+W17</f>
        <v>5392.636611228245</v>
      </c>
      <c r="AC17" s="39"/>
      <c r="AD17" s="39"/>
      <c r="AE17" s="39"/>
      <c r="AF17" s="56"/>
      <c r="AG17" s="56"/>
      <c r="AH17" s="56"/>
      <c r="AI17" s="57"/>
      <c r="AJ17" s="56"/>
      <c r="AK17" s="56"/>
      <c r="AL17" s="56"/>
      <c r="AM17" s="56"/>
      <c r="AN17" s="56"/>
      <c r="AO17" s="56"/>
    </row>
    <row r="18" spans="1:41" ht="15.75">
      <c r="A18" s="10" t="s">
        <v>123</v>
      </c>
      <c r="B18" s="42">
        <f>B16+B17</f>
        <v>395.39</v>
      </c>
      <c r="C18" s="133">
        <f>+B18/Index!$B$12</f>
        <v>675.5639239057263</v>
      </c>
      <c r="D18" s="42">
        <f aca="true" t="shared" si="1" ref="D18:X18">D16+D17</f>
        <v>396.04</v>
      </c>
      <c r="E18" s="133">
        <f>+D18/Index!$B$12</f>
        <v>676.6745148426209</v>
      </c>
      <c r="F18" s="42">
        <f t="shared" si="1"/>
        <v>427.56</v>
      </c>
      <c r="G18" s="133">
        <f>+F18/Index!$B$12</f>
        <v>730.5296322747978</v>
      </c>
      <c r="H18" s="42">
        <f t="shared" si="1"/>
        <v>429.38</v>
      </c>
      <c r="I18" s="39">
        <f>+H18/Index!$B$12</f>
        <v>733.6392868981025</v>
      </c>
      <c r="J18" s="42">
        <f t="shared" si="1"/>
        <v>428.37</v>
      </c>
      <c r="K18" s="133">
        <f>+J18/Index!$B$12</f>
        <v>731.9135994423126</v>
      </c>
      <c r="L18" s="42">
        <f t="shared" si="1"/>
        <v>475.17</v>
      </c>
      <c r="M18" s="133">
        <f>+L18/Index!$B$12</f>
        <v>811.8761468987176</v>
      </c>
      <c r="N18" s="42">
        <f t="shared" si="1"/>
        <v>490.78999999999996</v>
      </c>
      <c r="O18" s="133">
        <f>+N18/Index!$B$12</f>
        <v>838.5645014130134</v>
      </c>
      <c r="P18" s="42">
        <f t="shared" si="1"/>
        <v>509.62</v>
      </c>
      <c r="Q18" s="133">
        <f>+P18/Index!$B$12</f>
        <v>870.7374665541269</v>
      </c>
      <c r="R18" s="42">
        <f t="shared" si="1"/>
        <v>513.04</v>
      </c>
      <c r="S18" s="133">
        <f>+R18/Index!$B$12</f>
        <v>876.5808834836333</v>
      </c>
      <c r="T18" s="42">
        <f t="shared" si="1"/>
        <v>464.18999999999994</v>
      </c>
      <c r="U18" s="133">
        <f>+T18/Index!$B$12</f>
        <v>793.1157030724071</v>
      </c>
      <c r="V18" s="42">
        <f t="shared" si="1"/>
        <v>461.78</v>
      </c>
      <c r="W18" s="133">
        <f>+V18/Index!$B$12</f>
        <v>788.9979735986906</v>
      </c>
      <c r="X18" s="42">
        <f t="shared" si="1"/>
        <v>457.21999999999997</v>
      </c>
      <c r="Y18" s="133">
        <f>+X18/Index!$B$12</f>
        <v>781.2067510260151</v>
      </c>
      <c r="Z18" s="39"/>
      <c r="AA18" s="202">
        <f>(AB18*0.585274)</f>
        <v>4991.329999999999</v>
      </c>
      <c r="AB18" s="155">
        <f>C18+E18+G18+I18+K18+M18+O18+Q18+S18+U18+W18</f>
        <v>8528.193632384147</v>
      </c>
      <c r="AC18" s="39"/>
      <c r="AD18" s="39"/>
      <c r="AE18" s="39"/>
      <c r="AF18" s="56"/>
      <c r="AG18" s="56"/>
      <c r="AH18" s="56"/>
      <c r="AI18" s="57"/>
      <c r="AJ18" s="56"/>
      <c r="AK18" s="56"/>
      <c r="AL18" s="56"/>
      <c r="AM18" s="56"/>
      <c r="AN18" s="56"/>
      <c r="AO18" s="56"/>
    </row>
    <row r="19" spans="1:28" ht="14.25" customHeight="1">
      <c r="A19" s="12" t="s">
        <v>124</v>
      </c>
      <c r="B19" s="39">
        <v>37.31</v>
      </c>
      <c r="C19" s="133">
        <f>+B19/Index!$B$12</f>
        <v>63.74791977774513</v>
      </c>
      <c r="D19" s="39">
        <v>40.08</v>
      </c>
      <c r="E19" s="133">
        <f>+D19/Index!$B$12</f>
        <v>68.48074577035713</v>
      </c>
      <c r="F19" s="39">
        <v>41.46</v>
      </c>
      <c r="G19" s="133">
        <f>+F19/Index!$B$12</f>
        <v>70.83861575945626</v>
      </c>
      <c r="H19" s="39">
        <v>38.9</v>
      </c>
      <c r="I19" s="39">
        <f>+H19/Index!$B$12</f>
        <v>66.46459606953324</v>
      </c>
      <c r="J19" s="39">
        <v>42.84</v>
      </c>
      <c r="K19" s="133">
        <f>+J19/Index!$B$12</f>
        <v>73.19648574855539</v>
      </c>
      <c r="L19" s="39">
        <v>42.35</v>
      </c>
      <c r="M19" s="133">
        <f>+L19/Index!$B$12</f>
        <v>72.35927104228107</v>
      </c>
      <c r="N19" s="39">
        <v>42.02</v>
      </c>
      <c r="O19" s="133">
        <f>+N19/Index!$B$12</f>
        <v>71.79543256662693</v>
      </c>
      <c r="P19" s="39">
        <v>40.47</v>
      </c>
      <c r="Q19" s="133">
        <f>+P19/Index!$B$12</f>
        <v>69.14710033249385</v>
      </c>
      <c r="R19" s="39">
        <v>45.42</v>
      </c>
      <c r="S19" s="133">
        <f>+R19/Index!$B$12</f>
        <v>77.60467746730592</v>
      </c>
      <c r="T19" s="39">
        <v>45.09</v>
      </c>
      <c r="U19" s="133">
        <f>+T19/Index!$B$12</f>
        <v>77.04083899165178</v>
      </c>
      <c r="V19" s="39">
        <v>43.51</v>
      </c>
      <c r="W19" s="133">
        <f>+V19/Index!$B$12</f>
        <v>74.34124871427741</v>
      </c>
      <c r="X19" s="39">
        <v>36.17</v>
      </c>
      <c r="Y19" s="133">
        <f>+X19/Index!$B$12</f>
        <v>61.80011413457629</v>
      </c>
      <c r="AA19" s="202">
        <f>(AB19*0.585274)</f>
        <v>459.45</v>
      </c>
      <c r="AB19" s="155">
        <f>C19+E19+G19+I19+K19+M19+O19+Q19+S19+U19+W19</f>
        <v>785.0169322402841</v>
      </c>
    </row>
    <row r="20" spans="1:27" ht="14.25" customHeight="1">
      <c r="A20" s="12"/>
      <c r="AA20" s="202"/>
    </row>
    <row r="21" spans="1:27" s="92" customFormat="1" ht="14.25" customHeight="1" thickBot="1">
      <c r="A21" s="93"/>
      <c r="B21" s="268">
        <v>2003</v>
      </c>
      <c r="C21" s="268"/>
      <c r="D21" s="268"/>
      <c r="E21" s="268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70"/>
      <c r="S21" s="270"/>
      <c r="T21" s="270"/>
      <c r="U21" s="270"/>
      <c r="V21" s="270"/>
      <c r="W21" s="270"/>
      <c r="X21" s="270"/>
      <c r="Y21" s="162"/>
      <c r="AA21" s="202"/>
    </row>
    <row r="22" spans="1:45" s="91" customFormat="1" ht="16.5" thickBot="1">
      <c r="A22" s="148"/>
      <c r="B22" s="264" t="s">
        <v>98</v>
      </c>
      <c r="C22" s="262"/>
      <c r="D22" s="262" t="s">
        <v>99</v>
      </c>
      <c r="E22" s="262"/>
      <c r="F22" s="262" t="s">
        <v>100</v>
      </c>
      <c r="G22" s="262"/>
      <c r="H22" s="262" t="s">
        <v>101</v>
      </c>
      <c r="I22" s="262"/>
      <c r="J22" s="262" t="s">
        <v>102</v>
      </c>
      <c r="K22" s="262"/>
      <c r="L22" s="262" t="s">
        <v>120</v>
      </c>
      <c r="M22" s="262"/>
      <c r="N22" s="262" t="s">
        <v>121</v>
      </c>
      <c r="O22" s="262"/>
      <c r="P22" s="262" t="s">
        <v>105</v>
      </c>
      <c r="Q22" s="262"/>
      <c r="R22" s="262" t="s">
        <v>106</v>
      </c>
      <c r="S22" s="262"/>
      <c r="T22" s="262" t="s">
        <v>107</v>
      </c>
      <c r="U22" s="262"/>
      <c r="V22" s="262" t="s">
        <v>108</v>
      </c>
      <c r="W22" s="262"/>
      <c r="X22" s="262" t="s">
        <v>109</v>
      </c>
      <c r="Y22" s="263"/>
      <c r="Z22" s="91" t="s">
        <v>67</v>
      </c>
      <c r="AA22" s="243" t="s">
        <v>114</v>
      </c>
      <c r="AB22" s="242"/>
      <c r="AL22" s="91" t="s">
        <v>57</v>
      </c>
      <c r="AM22" s="91" t="s">
        <v>58</v>
      </c>
      <c r="AN22" s="91" t="s">
        <v>59</v>
      </c>
      <c r="AO22" s="91" t="s">
        <v>60</v>
      </c>
      <c r="AP22" s="69"/>
      <c r="AQ22" s="69"/>
      <c r="AR22" s="69"/>
      <c r="AS22" s="69"/>
    </row>
    <row r="23" spans="1:45" s="42" customFormat="1" ht="15.75">
      <c r="A23" s="89"/>
      <c r="B23" s="149" t="s">
        <v>83</v>
      </c>
      <c r="C23" s="142" t="s">
        <v>84</v>
      </c>
      <c r="D23" s="149" t="s">
        <v>83</v>
      </c>
      <c r="E23" s="142" t="s">
        <v>84</v>
      </c>
      <c r="F23" s="149" t="s">
        <v>83</v>
      </c>
      <c r="G23" s="142" t="s">
        <v>84</v>
      </c>
      <c r="H23" s="149" t="s">
        <v>83</v>
      </c>
      <c r="I23" s="42" t="s">
        <v>84</v>
      </c>
      <c r="J23" s="149" t="s">
        <v>83</v>
      </c>
      <c r="K23" s="142" t="s">
        <v>84</v>
      </c>
      <c r="L23" s="149" t="s">
        <v>83</v>
      </c>
      <c r="M23" s="142" t="s">
        <v>84</v>
      </c>
      <c r="N23" s="149" t="s">
        <v>83</v>
      </c>
      <c r="O23" s="142" t="s">
        <v>84</v>
      </c>
      <c r="P23" s="149" t="s">
        <v>83</v>
      </c>
      <c r="Q23" s="142" t="s">
        <v>84</v>
      </c>
      <c r="R23" s="149" t="s">
        <v>83</v>
      </c>
      <c r="S23" s="142" t="s">
        <v>84</v>
      </c>
      <c r="T23" s="149" t="s">
        <v>83</v>
      </c>
      <c r="U23" s="142" t="s">
        <v>84</v>
      </c>
      <c r="V23" s="149" t="s">
        <v>83</v>
      </c>
      <c r="W23" s="142" t="s">
        <v>84</v>
      </c>
      <c r="X23" s="149" t="s">
        <v>83</v>
      </c>
      <c r="Y23" s="142" t="s">
        <v>84</v>
      </c>
      <c r="AA23" s="149" t="s">
        <v>83</v>
      </c>
      <c r="AB23" s="142" t="s">
        <v>84</v>
      </c>
      <c r="AP23" s="64"/>
      <c r="AQ23" s="64"/>
      <c r="AR23" s="64"/>
      <c r="AS23" s="64"/>
    </row>
    <row r="24" spans="1:28" ht="14.25" customHeight="1">
      <c r="A24" s="12" t="s">
        <v>125</v>
      </c>
      <c r="B24" s="40">
        <v>149.73</v>
      </c>
      <c r="C24" s="133">
        <f>+B24/Index!$B$12</f>
        <v>255.82889381725482</v>
      </c>
      <c r="D24" s="39">
        <v>152.63</v>
      </c>
      <c r="E24" s="133">
        <f>+D24/Index!$B$12</f>
        <v>260.78383799724577</v>
      </c>
      <c r="F24" s="39">
        <v>169.82</v>
      </c>
      <c r="G24" s="133">
        <f>+F24/Index!$B$12</f>
        <v>290.1546967745022</v>
      </c>
      <c r="H24" s="39">
        <v>156.17</v>
      </c>
      <c r="I24" s="39">
        <f>+H24/Index!$B$12</f>
        <v>266.8322870997174</v>
      </c>
      <c r="J24" s="39">
        <v>148.84</v>
      </c>
      <c r="K24" s="133">
        <f>+J24/Index!$B$12</f>
        <v>254.30823853443005</v>
      </c>
      <c r="L24" s="39">
        <v>163.95</v>
      </c>
      <c r="M24" s="133">
        <f>+L24/Index!$B$12</f>
        <v>280.12520631362406</v>
      </c>
      <c r="N24" s="39">
        <v>181.98</v>
      </c>
      <c r="O24" s="133">
        <f>+N24/Index!$B$12</f>
        <v>310.9312903016365</v>
      </c>
      <c r="P24" s="39">
        <v>209.45</v>
      </c>
      <c r="Q24" s="133">
        <f>+P24/Index!$B$12</f>
        <v>357.86657189624003</v>
      </c>
      <c r="R24" s="39">
        <v>179.04</v>
      </c>
      <c r="S24" s="133">
        <f>+R24/Index!$B$12</f>
        <v>305.9080020639905</v>
      </c>
      <c r="T24" s="39">
        <v>164.44</v>
      </c>
      <c r="U24" s="133">
        <f>+T24/Index!$B$12</f>
        <v>280.9624210198984</v>
      </c>
      <c r="V24" s="39">
        <v>159.23</v>
      </c>
      <c r="W24" s="133">
        <f>+V24/Index!$B$12</f>
        <v>272.0606075103285</v>
      </c>
      <c r="X24" s="39">
        <v>134.27</v>
      </c>
      <c r="Y24" s="133">
        <f>+X24/Index!$B$12</f>
        <v>229.41391553357917</v>
      </c>
      <c r="AA24" s="202">
        <f>(AB24*0.585274)</f>
        <v>1835.28</v>
      </c>
      <c r="AB24" s="155">
        <f>C24+E24+G24+I24+K24+M24+O24+Q24+S24+U24+W24</f>
        <v>3135.762053328868</v>
      </c>
    </row>
    <row r="25" spans="1:28" ht="14.25" customHeight="1">
      <c r="A25" s="12" t="s">
        <v>122</v>
      </c>
      <c r="B25" s="40">
        <v>280.98</v>
      </c>
      <c r="C25" s="133">
        <f>+B25/Index!$B$12</f>
        <v>480.082832997878</v>
      </c>
      <c r="D25" s="39">
        <v>250.43</v>
      </c>
      <c r="E25" s="133">
        <f>+D25/Index!$B$12</f>
        <v>427.8850589638358</v>
      </c>
      <c r="F25" s="39">
        <v>243.05</v>
      </c>
      <c r="G25" s="133">
        <f>+F25/Index!$B$12</f>
        <v>415.2755803264796</v>
      </c>
      <c r="H25" s="39">
        <v>238.54</v>
      </c>
      <c r="I25" s="39">
        <f>+H25/Index!$B$12</f>
        <v>407.56978782587305</v>
      </c>
      <c r="J25" s="39">
        <v>250.76</v>
      </c>
      <c r="K25" s="133">
        <f>+J25/Index!$B$12</f>
        <v>428.4488974394899</v>
      </c>
      <c r="L25" s="39">
        <v>273.99</v>
      </c>
      <c r="M25" s="133">
        <f>+L25/Index!$B$12</f>
        <v>468.1397089226585</v>
      </c>
      <c r="N25" s="39">
        <v>297.12</v>
      </c>
      <c r="O25" s="133">
        <f>+N25/Index!$B$12</f>
        <v>507.65966026168945</v>
      </c>
      <c r="P25" s="39">
        <v>298.54</v>
      </c>
      <c r="Q25" s="133">
        <f>+P25/Index!$B$12</f>
        <v>510.08587430844364</v>
      </c>
      <c r="R25" s="39">
        <v>287.65</v>
      </c>
      <c r="S25" s="133">
        <f>+R25/Index!$B$12</f>
        <v>491.479204611857</v>
      </c>
      <c r="T25" s="39">
        <v>248.99</v>
      </c>
      <c r="U25" s="133">
        <f>+T25/Index!$B$12</f>
        <v>425.42467288825407</v>
      </c>
      <c r="V25" s="39">
        <v>233.91</v>
      </c>
      <c r="W25" s="133">
        <f>+V25/Index!$B$12</f>
        <v>399.65896315230134</v>
      </c>
      <c r="X25" s="39">
        <v>257.31</v>
      </c>
      <c r="Y25" s="133">
        <f>+X25/Index!$B$12</f>
        <v>439.6402368805039</v>
      </c>
      <c r="AA25" s="202">
        <f>(AB25*0.585274)</f>
        <v>2903.9600000000005</v>
      </c>
      <c r="AB25" s="155">
        <f>C25+E25+G25+I25+K25+M25+O25+Q25+S25+U25+W25</f>
        <v>4961.710241698761</v>
      </c>
    </row>
    <row r="26" spans="1:28" ht="14.25" customHeight="1">
      <c r="A26" s="10" t="s">
        <v>123</v>
      </c>
      <c r="B26" s="42">
        <f>B24+B25</f>
        <v>430.71000000000004</v>
      </c>
      <c r="C26" s="133">
        <f>+B26/Index!$B$12</f>
        <v>735.9117268151329</v>
      </c>
      <c r="D26" s="42">
        <f aca="true" t="shared" si="2" ref="D26:X26">D24+D25</f>
        <v>403.06</v>
      </c>
      <c r="E26" s="133">
        <f>+D26/Index!$B$12</f>
        <v>688.6688969610815</v>
      </c>
      <c r="F26" s="42">
        <f t="shared" si="2"/>
        <v>412.87</v>
      </c>
      <c r="G26" s="133">
        <f>+F26/Index!$B$12</f>
        <v>705.4302771009818</v>
      </c>
      <c r="H26" s="42">
        <f t="shared" si="2"/>
        <v>394.71</v>
      </c>
      <c r="I26" s="39">
        <f>+H26/Index!$B$12</f>
        <v>674.4020749255905</v>
      </c>
      <c r="J26" s="42">
        <f t="shared" si="2"/>
        <v>399.6</v>
      </c>
      <c r="K26" s="133">
        <f>+J26/Index!$B$12</f>
        <v>682.75713597392</v>
      </c>
      <c r="L26" s="42">
        <f t="shared" si="2"/>
        <v>437.94</v>
      </c>
      <c r="M26" s="133">
        <f>+L26/Index!$B$12</f>
        <v>748.2649152362825</v>
      </c>
      <c r="N26" s="42">
        <f t="shared" si="2"/>
        <v>479.1</v>
      </c>
      <c r="O26" s="133">
        <f>+N26/Index!$B$12</f>
        <v>818.590950563326</v>
      </c>
      <c r="P26" s="42">
        <f t="shared" si="2"/>
        <v>507.99</v>
      </c>
      <c r="Q26" s="133">
        <f>+P26/Index!$B$12</f>
        <v>867.9524462046837</v>
      </c>
      <c r="R26" s="42">
        <f t="shared" si="2"/>
        <v>466.68999999999994</v>
      </c>
      <c r="S26" s="133">
        <f>+R26/Index!$B$12</f>
        <v>797.3872066758476</v>
      </c>
      <c r="T26" s="42">
        <f t="shared" si="2"/>
        <v>413.43</v>
      </c>
      <c r="U26" s="133">
        <f>+T26/Index!$B$12</f>
        <v>706.3870939081525</v>
      </c>
      <c r="V26" s="42">
        <f t="shared" si="2"/>
        <v>393.14</v>
      </c>
      <c r="W26" s="133">
        <f>+V26/Index!$B$12</f>
        <v>671.7195706626298</v>
      </c>
      <c r="X26" s="42">
        <f t="shared" si="2"/>
        <v>391.58000000000004</v>
      </c>
      <c r="Y26" s="133">
        <f>+X26/Index!$B$12</f>
        <v>669.0541524140831</v>
      </c>
      <c r="AA26" s="202">
        <f>(AB26*0.585274)</f>
        <v>4739.240000000001</v>
      </c>
      <c r="AB26" s="155">
        <f>C26+E26+G26+I26+K26+M26+O26+Q26+S26+U26+W26</f>
        <v>8097.472295027629</v>
      </c>
    </row>
    <row r="27" spans="1:28" s="33" customFormat="1" ht="14.25" customHeight="1">
      <c r="A27" s="12" t="s">
        <v>124</v>
      </c>
      <c r="B27" s="43">
        <v>34.86</v>
      </c>
      <c r="C27" s="133">
        <f>+B27/Index!$B$12</f>
        <v>59.5618462463735</v>
      </c>
      <c r="D27" s="43">
        <v>34.24</v>
      </c>
      <c r="E27" s="133">
        <f>+D27/Index!$B$12</f>
        <v>58.50251335272027</v>
      </c>
      <c r="F27" s="43">
        <v>36.62</v>
      </c>
      <c r="G27" s="133">
        <f>+F27/Index!$B$12</f>
        <v>62.56898478319556</v>
      </c>
      <c r="H27" s="43">
        <v>40.17</v>
      </c>
      <c r="I27" s="39">
        <f>+H27/Index!$B$12</f>
        <v>68.63451990008099</v>
      </c>
      <c r="J27" s="43">
        <v>41.75</v>
      </c>
      <c r="K27" s="133">
        <f>+J27/Index!$B$12</f>
        <v>71.33411017745534</v>
      </c>
      <c r="L27" s="43">
        <v>42.35</v>
      </c>
      <c r="M27" s="133">
        <f>+L27/Index!$B$12</f>
        <v>72.35927104228107</v>
      </c>
      <c r="N27" s="43">
        <v>43.58</v>
      </c>
      <c r="O27" s="133">
        <f>+N27/Index!$B$12</f>
        <v>74.46085081517376</v>
      </c>
      <c r="P27" s="43">
        <v>39.9</v>
      </c>
      <c r="Q27" s="133">
        <f>+P27/Index!$B$12</f>
        <v>68.17319751090942</v>
      </c>
      <c r="R27" s="43">
        <v>42.46</v>
      </c>
      <c r="S27" s="133">
        <f>+R27/Index!$B$12</f>
        <v>72.54721720083243</v>
      </c>
      <c r="T27" s="43">
        <v>40.18</v>
      </c>
      <c r="U27" s="133">
        <f>+T27/Index!$B$12</f>
        <v>68.65160591449475</v>
      </c>
      <c r="V27" s="43">
        <v>35.84</v>
      </c>
      <c r="W27" s="133">
        <f>+V27/Index!$B$12</f>
        <v>61.23627565892215</v>
      </c>
      <c r="X27" s="43">
        <v>31.75</v>
      </c>
      <c r="Y27" s="133">
        <f>+X27/Index!$B$12</f>
        <v>54.24809576369359</v>
      </c>
      <c r="AA27" s="202">
        <f>(AB27*0.585274)</f>
        <v>431.95000000000005</v>
      </c>
      <c r="AB27" s="155">
        <f>C27+E27+G27+I27+K27+M27+O27+Q27+S27+U27+W27</f>
        <v>738.0303926024393</v>
      </c>
    </row>
    <row r="28" spans="1:27" ht="14.25" customHeight="1">
      <c r="A28" s="10"/>
      <c r="B28" s="42"/>
      <c r="C28" s="142"/>
      <c r="D28" s="42"/>
      <c r="E28" s="142"/>
      <c r="F28" s="42"/>
      <c r="G28" s="142"/>
      <c r="H28" s="42"/>
      <c r="I28" s="42"/>
      <c r="J28" s="42"/>
      <c r="K28" s="142"/>
      <c r="L28" s="42"/>
      <c r="M28" s="142"/>
      <c r="N28" s="42"/>
      <c r="O28" s="142"/>
      <c r="P28" s="42"/>
      <c r="Q28" s="142"/>
      <c r="R28" s="42"/>
      <c r="S28" s="142"/>
      <c r="T28" s="42"/>
      <c r="U28" s="142"/>
      <c r="V28" s="42"/>
      <c r="W28" s="142"/>
      <c r="X28" s="42"/>
      <c r="AA28" s="202"/>
    </row>
    <row r="29" spans="1:27" s="8" customFormat="1" ht="14.25" customHeight="1" thickBot="1">
      <c r="A29" s="66"/>
      <c r="B29" s="265">
        <v>2004</v>
      </c>
      <c r="C29" s="265"/>
      <c r="D29" s="265"/>
      <c r="E29" s="265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7"/>
      <c r="S29" s="267"/>
      <c r="T29" s="267"/>
      <c r="U29" s="267"/>
      <c r="V29" s="267"/>
      <c r="W29" s="267"/>
      <c r="X29" s="267"/>
      <c r="Y29" s="163"/>
      <c r="AA29" s="202"/>
    </row>
    <row r="30" spans="1:45" s="91" customFormat="1" ht="16.5" thickBot="1">
      <c r="A30" s="148"/>
      <c r="B30" s="264" t="s">
        <v>98</v>
      </c>
      <c r="C30" s="262"/>
      <c r="D30" s="262" t="s">
        <v>99</v>
      </c>
      <c r="E30" s="262"/>
      <c r="F30" s="262" t="s">
        <v>100</v>
      </c>
      <c r="G30" s="262"/>
      <c r="H30" s="262" t="s">
        <v>101</v>
      </c>
      <c r="I30" s="262"/>
      <c r="J30" s="262" t="s">
        <v>102</v>
      </c>
      <c r="K30" s="262"/>
      <c r="L30" s="262" t="s">
        <v>120</v>
      </c>
      <c r="M30" s="262"/>
      <c r="N30" s="262" t="s">
        <v>121</v>
      </c>
      <c r="O30" s="262"/>
      <c r="P30" s="262" t="s">
        <v>105</v>
      </c>
      <c r="Q30" s="262"/>
      <c r="R30" s="262" t="s">
        <v>106</v>
      </c>
      <c r="S30" s="262"/>
      <c r="T30" s="262" t="s">
        <v>107</v>
      </c>
      <c r="U30" s="262"/>
      <c r="V30" s="262" t="s">
        <v>108</v>
      </c>
      <c r="W30" s="262"/>
      <c r="X30" s="262" t="s">
        <v>109</v>
      </c>
      <c r="Y30" s="263"/>
      <c r="Z30" s="91" t="s">
        <v>67</v>
      </c>
      <c r="AA30" s="243" t="s">
        <v>114</v>
      </c>
      <c r="AB30" s="242"/>
      <c r="AL30" s="91" t="s">
        <v>57</v>
      </c>
      <c r="AM30" s="91" t="s">
        <v>58</v>
      </c>
      <c r="AN30" s="91" t="s">
        <v>59</v>
      </c>
      <c r="AO30" s="91" t="s">
        <v>60</v>
      </c>
      <c r="AP30" s="69"/>
      <c r="AQ30" s="69"/>
      <c r="AR30" s="69"/>
      <c r="AS30" s="69"/>
    </row>
    <row r="31" spans="1:45" s="42" customFormat="1" ht="15.75">
      <c r="A31" s="89"/>
      <c r="B31" s="149" t="s">
        <v>83</v>
      </c>
      <c r="C31" s="142" t="s">
        <v>84</v>
      </c>
      <c r="D31" s="149" t="s">
        <v>83</v>
      </c>
      <c r="E31" s="142" t="s">
        <v>84</v>
      </c>
      <c r="F31" s="149" t="s">
        <v>83</v>
      </c>
      <c r="G31" s="142" t="s">
        <v>84</v>
      </c>
      <c r="H31" s="149" t="s">
        <v>83</v>
      </c>
      <c r="I31" s="42" t="s">
        <v>84</v>
      </c>
      <c r="J31" s="149" t="s">
        <v>83</v>
      </c>
      <c r="K31" s="142" t="s">
        <v>84</v>
      </c>
      <c r="L31" s="149" t="s">
        <v>83</v>
      </c>
      <c r="M31" s="142" t="s">
        <v>84</v>
      </c>
      <c r="N31" s="149" t="s">
        <v>83</v>
      </c>
      <c r="O31" s="142" t="s">
        <v>84</v>
      </c>
      <c r="P31" s="149" t="s">
        <v>83</v>
      </c>
      <c r="Q31" s="142" t="s">
        <v>84</v>
      </c>
      <c r="R31" s="149" t="s">
        <v>83</v>
      </c>
      <c r="S31" s="142" t="s">
        <v>84</v>
      </c>
      <c r="T31" s="149" t="s">
        <v>83</v>
      </c>
      <c r="U31" s="142" t="s">
        <v>84</v>
      </c>
      <c r="V31" s="149" t="s">
        <v>83</v>
      </c>
      <c r="W31" s="142" t="s">
        <v>84</v>
      </c>
      <c r="X31" s="149" t="s">
        <v>83</v>
      </c>
      <c r="Y31" s="142" t="s">
        <v>84</v>
      </c>
      <c r="AA31" s="149" t="s">
        <v>83</v>
      </c>
      <c r="AB31" s="142" t="s">
        <v>84</v>
      </c>
      <c r="AP31" s="64"/>
      <c r="AQ31" s="64"/>
      <c r="AR31" s="64"/>
      <c r="AS31" s="64"/>
    </row>
    <row r="32" spans="1:28" ht="14.25" customHeight="1">
      <c r="A32" s="12" t="s">
        <v>125</v>
      </c>
      <c r="B32" s="40">
        <v>126.44</v>
      </c>
      <c r="C32" s="133">
        <f>+B32/Index!$B$12</f>
        <v>216.0355662476037</v>
      </c>
      <c r="D32" s="39">
        <v>127.5</v>
      </c>
      <c r="E32" s="133">
        <f>+D32/Index!$B$12</f>
        <v>217.84668377546245</v>
      </c>
      <c r="F32" s="39">
        <v>153.33</v>
      </c>
      <c r="G32" s="133">
        <f>+F32/Index!$B$12</f>
        <v>261.9798590062091</v>
      </c>
      <c r="H32" s="39">
        <v>155.85</v>
      </c>
      <c r="I32" s="39">
        <f>+H32/Index!$B$12</f>
        <v>266.28553463847703</v>
      </c>
      <c r="J32" s="39">
        <v>152.24</v>
      </c>
      <c r="K32" s="133">
        <f>+J32/Index!$B$12</f>
        <v>260.1174834351091</v>
      </c>
      <c r="L32" s="39">
        <v>177.54</v>
      </c>
      <c r="M32" s="133">
        <f>+L32/Index!$B$12</f>
        <v>303.3450999019263</v>
      </c>
      <c r="N32" s="39">
        <v>190.93</v>
      </c>
      <c r="O32" s="133">
        <f>+N32/Index!$B$12</f>
        <v>326.2232732019533</v>
      </c>
      <c r="P32" s="39">
        <v>223.89</v>
      </c>
      <c r="Q32" s="133">
        <f>+P32/Index!$B$12</f>
        <v>382.538776709712</v>
      </c>
      <c r="R32" s="39">
        <v>201.63</v>
      </c>
      <c r="S32" s="133">
        <f>+R32/Index!$B$12</f>
        <v>344.5053086246784</v>
      </c>
      <c r="T32" s="39">
        <v>193.52</v>
      </c>
      <c r="U32" s="133">
        <f>+T32/Index!$B$12</f>
        <v>330.6485509351176</v>
      </c>
      <c r="V32" s="39">
        <v>157.94</v>
      </c>
      <c r="W32" s="133">
        <f>+V32/Index!$B$12</f>
        <v>269.8565116509532</v>
      </c>
      <c r="X32" s="39">
        <v>134.82</v>
      </c>
      <c r="Y32" s="133">
        <f>+X32/Index!$B$12</f>
        <v>230.35364632633605</v>
      </c>
      <c r="AA32" s="202">
        <f>(AB32*0.585274)</f>
        <v>1860.81</v>
      </c>
      <c r="AB32" s="155">
        <f>C32+E32+G32+I32+K32+M32+O32+Q32+S32+U32+W32</f>
        <v>3179.382648127202</v>
      </c>
    </row>
    <row r="33" spans="1:28" ht="14.25" customHeight="1">
      <c r="A33" s="12" t="s">
        <v>122</v>
      </c>
      <c r="B33" s="40">
        <v>259.13</v>
      </c>
      <c r="C33" s="133">
        <f>+B33/Index!$B$12</f>
        <v>442.7498915038085</v>
      </c>
      <c r="D33" s="39">
        <v>208.13</v>
      </c>
      <c r="E33" s="133">
        <f>+D33/Index!$B$12</f>
        <v>355.61121799362354</v>
      </c>
      <c r="F33" s="39">
        <v>222.34</v>
      </c>
      <c r="G33" s="133">
        <f>+F33/Index!$B$12</f>
        <v>379.890444475579</v>
      </c>
      <c r="H33" s="39">
        <v>220.97</v>
      </c>
      <c r="I33" s="39">
        <f>+H33/Index!$B$12</f>
        <v>377.5496605008936</v>
      </c>
      <c r="J33" s="39">
        <v>227.99</v>
      </c>
      <c r="K33" s="133">
        <f>+J33/Index!$B$12</f>
        <v>389.5440426193544</v>
      </c>
      <c r="L33" s="39">
        <v>235.2</v>
      </c>
      <c r="M33" s="133">
        <f>+L33/Index!$B$12</f>
        <v>401.86305901167657</v>
      </c>
      <c r="N33" s="39">
        <v>250.63</v>
      </c>
      <c r="O33" s="133">
        <f>+N33/Index!$B$12</f>
        <v>428.226779252111</v>
      </c>
      <c r="P33" s="39">
        <v>260.18</v>
      </c>
      <c r="Q33" s="133">
        <f>+P33/Index!$B$12</f>
        <v>444.5439230172535</v>
      </c>
      <c r="R33" s="39">
        <v>263.63</v>
      </c>
      <c r="S33" s="133">
        <f>+R33/Index!$B$12</f>
        <v>450.4385979900013</v>
      </c>
      <c r="T33" s="39">
        <v>222.02</v>
      </c>
      <c r="U33" s="133">
        <f>+T33/Index!$B$12</f>
        <v>379.3436920143386</v>
      </c>
      <c r="V33" s="39">
        <v>220.02</v>
      </c>
      <c r="W33" s="133">
        <f>+V33/Index!$B$12</f>
        <v>375.92648913158627</v>
      </c>
      <c r="X33" s="39">
        <v>231.03</v>
      </c>
      <c r="Y33" s="133">
        <f>+X33/Index!$B$12</f>
        <v>394.738191001138</v>
      </c>
      <c r="AA33" s="202">
        <f>(AB33*0.585274)</f>
        <v>2590.2400000000002</v>
      </c>
      <c r="AB33" s="155">
        <f>C33+E33+G33+I33+K33+M33+O33+Q33+S33+U33+W33</f>
        <v>4425.687797510227</v>
      </c>
    </row>
    <row r="34" spans="1:28" ht="14.25" customHeight="1">
      <c r="A34" s="10" t="s">
        <v>123</v>
      </c>
      <c r="B34" s="42">
        <f aca="true" t="shared" si="3" ref="B34:X34">B32+B33</f>
        <v>385.57</v>
      </c>
      <c r="C34" s="133">
        <f>+B34/Index!$B$12</f>
        <v>658.7854577514122</v>
      </c>
      <c r="D34" s="42">
        <f t="shared" si="3"/>
        <v>335.63</v>
      </c>
      <c r="E34" s="133">
        <f>+D34/Index!$B$12</f>
        <v>573.457901769086</v>
      </c>
      <c r="F34" s="42">
        <f t="shared" si="3"/>
        <v>375.67</v>
      </c>
      <c r="G34" s="133">
        <f>+F34/Index!$B$12</f>
        <v>641.8703034817881</v>
      </c>
      <c r="H34" s="42">
        <f t="shared" si="3"/>
        <v>376.82</v>
      </c>
      <c r="I34" s="39">
        <f>+H34/Index!$B$12</f>
        <v>643.8351951393706</v>
      </c>
      <c r="J34" s="42">
        <f t="shared" si="3"/>
        <v>380.23</v>
      </c>
      <c r="K34" s="133">
        <f>+J34/Index!$B$12</f>
        <v>649.6615260544635</v>
      </c>
      <c r="L34" s="42">
        <f t="shared" si="3"/>
        <v>412.74</v>
      </c>
      <c r="M34" s="133">
        <f>+L34/Index!$B$12</f>
        <v>705.2081589136029</v>
      </c>
      <c r="N34" s="42">
        <f t="shared" si="3"/>
        <v>441.56</v>
      </c>
      <c r="O34" s="133">
        <f>+N34/Index!$B$12</f>
        <v>754.4500524540643</v>
      </c>
      <c r="P34" s="42">
        <f t="shared" si="3"/>
        <v>484.07</v>
      </c>
      <c r="Q34" s="133">
        <f>+P34/Index!$B$12</f>
        <v>827.0826997269655</v>
      </c>
      <c r="R34" s="42">
        <f t="shared" si="3"/>
        <v>465.26</v>
      </c>
      <c r="S34" s="133">
        <f>+R34/Index!$B$12</f>
        <v>794.9439066146797</v>
      </c>
      <c r="T34" s="42">
        <f t="shared" si="3"/>
        <v>415.54</v>
      </c>
      <c r="U34" s="133">
        <f>+T34/Index!$B$12</f>
        <v>709.9922429494562</v>
      </c>
      <c r="V34" s="42">
        <f t="shared" si="3"/>
        <v>377.96000000000004</v>
      </c>
      <c r="W34" s="133">
        <f>+V34/Index!$B$12</f>
        <v>645.7830007825396</v>
      </c>
      <c r="X34" s="42">
        <f t="shared" si="3"/>
        <v>365.85</v>
      </c>
      <c r="Y34" s="133">
        <f>+X34/Index!$B$12</f>
        <v>625.0918373274741</v>
      </c>
      <c r="Z34" s="33"/>
      <c r="AA34" s="202">
        <f>(AB34*0.585274)</f>
        <v>4451.05</v>
      </c>
      <c r="AB34" s="155">
        <f>C34+E34+G34+I34+K34+M34+O34+Q34+S34+U34+W34</f>
        <v>7605.070445637429</v>
      </c>
    </row>
    <row r="35" spans="1:28" ht="14.25" customHeight="1">
      <c r="A35" s="12" t="s">
        <v>124</v>
      </c>
      <c r="B35" s="43">
        <v>32.32</v>
      </c>
      <c r="C35" s="133">
        <f>+B35/Index!$B$12</f>
        <v>55.22199858527801</v>
      </c>
      <c r="D35" s="43">
        <v>31.75</v>
      </c>
      <c r="E35" s="133">
        <f>+D35/Index!$B$12</f>
        <v>54.24809576369359</v>
      </c>
      <c r="F35" s="43">
        <v>33.99</v>
      </c>
      <c r="G35" s="133">
        <f>+F35/Index!$B$12</f>
        <v>58.07536299237623</v>
      </c>
      <c r="H35" s="43">
        <v>37.23</v>
      </c>
      <c r="I35" s="39">
        <f>+H35/Index!$B$12</f>
        <v>63.61123166243503</v>
      </c>
      <c r="J35" s="43">
        <v>38.34</v>
      </c>
      <c r="K35" s="133">
        <f>+J35/Index!$B$12</f>
        <v>65.50777926236259</v>
      </c>
      <c r="L35" s="43">
        <v>39.65</v>
      </c>
      <c r="M35" s="133">
        <f>+L35/Index!$B$12</f>
        <v>67.74604715056537</v>
      </c>
      <c r="N35" s="43">
        <v>40.74</v>
      </c>
      <c r="O35" s="133">
        <f>+N35/Index!$B$12</f>
        <v>69.60842272166542</v>
      </c>
      <c r="P35" s="43">
        <v>40.67</v>
      </c>
      <c r="Q35" s="133">
        <f>+P35/Index!$B$12</f>
        <v>69.48882062076909</v>
      </c>
      <c r="R35" s="43">
        <v>42.99</v>
      </c>
      <c r="S35" s="133">
        <f>+R35/Index!$B$12</f>
        <v>73.45277596476181</v>
      </c>
      <c r="T35" s="43">
        <v>42.03</v>
      </c>
      <c r="U35" s="133">
        <f>+T35/Index!$B$12</f>
        <v>71.81251858104068</v>
      </c>
      <c r="V35" s="43">
        <v>35.87</v>
      </c>
      <c r="W35" s="133">
        <f>+V35/Index!$B$12</f>
        <v>61.28753370216343</v>
      </c>
      <c r="X35" s="43">
        <v>32.27</v>
      </c>
      <c r="Y35" s="133">
        <f>+X35/Index!$B$12</f>
        <v>55.136568513209205</v>
      </c>
      <c r="Z35" s="33"/>
      <c r="AA35" s="202">
        <f>(AB35*0.585274)</f>
        <v>415.5799999999999</v>
      </c>
      <c r="AB35" s="155">
        <f>C35+E35+G35+I35+K35+M35+O35+Q35+S35+U35+W35</f>
        <v>710.0605870071112</v>
      </c>
    </row>
    <row r="36" spans="1:27" ht="14.25" customHeight="1">
      <c r="A36" s="12"/>
      <c r="B36" s="43"/>
      <c r="C36" s="135"/>
      <c r="D36" s="43"/>
      <c r="E36" s="135"/>
      <c r="F36" s="43"/>
      <c r="G36" s="135"/>
      <c r="H36" s="43"/>
      <c r="I36" s="43"/>
      <c r="J36" s="43"/>
      <c r="K36" s="135"/>
      <c r="L36" s="43"/>
      <c r="M36" s="135"/>
      <c r="N36" s="43"/>
      <c r="O36" s="135"/>
      <c r="P36" s="43"/>
      <c r="Q36" s="135"/>
      <c r="R36" s="43"/>
      <c r="S36" s="135"/>
      <c r="T36" s="43"/>
      <c r="U36" s="135"/>
      <c r="V36" s="43"/>
      <c r="W36" s="135"/>
      <c r="X36" s="43"/>
      <c r="Z36" s="33"/>
      <c r="AA36" s="202"/>
    </row>
    <row r="37" spans="1:27" s="8" customFormat="1" ht="14.25" customHeight="1" thickBot="1">
      <c r="A37" s="66"/>
      <c r="B37" s="265">
        <v>2005</v>
      </c>
      <c r="C37" s="265"/>
      <c r="D37" s="265"/>
      <c r="E37" s="265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7"/>
      <c r="S37" s="267"/>
      <c r="T37" s="267"/>
      <c r="U37" s="267"/>
      <c r="V37" s="267"/>
      <c r="W37" s="267"/>
      <c r="X37" s="267"/>
      <c r="Y37" s="163"/>
      <c r="AA37" s="202"/>
    </row>
    <row r="38" spans="1:45" s="91" customFormat="1" ht="16.5" thickBot="1">
      <c r="A38" s="148"/>
      <c r="B38" s="264" t="s">
        <v>98</v>
      </c>
      <c r="C38" s="262"/>
      <c r="D38" s="262" t="s">
        <v>99</v>
      </c>
      <c r="E38" s="262"/>
      <c r="F38" s="262" t="s">
        <v>100</v>
      </c>
      <c r="G38" s="262"/>
      <c r="H38" s="262" t="s">
        <v>101</v>
      </c>
      <c r="I38" s="262"/>
      <c r="J38" s="262" t="s">
        <v>102</v>
      </c>
      <c r="K38" s="262"/>
      <c r="L38" s="262" t="s">
        <v>120</v>
      </c>
      <c r="M38" s="262"/>
      <c r="N38" s="262" t="s">
        <v>121</v>
      </c>
      <c r="O38" s="262"/>
      <c r="P38" s="262" t="s">
        <v>105</v>
      </c>
      <c r="Q38" s="262"/>
      <c r="R38" s="262" t="s">
        <v>106</v>
      </c>
      <c r="S38" s="262"/>
      <c r="T38" s="262" t="s">
        <v>107</v>
      </c>
      <c r="U38" s="262"/>
      <c r="V38" s="262" t="s">
        <v>108</v>
      </c>
      <c r="W38" s="262"/>
      <c r="X38" s="262" t="s">
        <v>109</v>
      </c>
      <c r="Y38" s="263"/>
      <c r="Z38" s="91" t="s">
        <v>67</v>
      </c>
      <c r="AA38" s="243" t="s">
        <v>114</v>
      </c>
      <c r="AB38" s="242"/>
      <c r="AL38" s="91" t="s">
        <v>57</v>
      </c>
      <c r="AM38" s="91" t="s">
        <v>58</v>
      </c>
      <c r="AN38" s="91" t="s">
        <v>59</v>
      </c>
      <c r="AO38" s="91" t="s">
        <v>60</v>
      </c>
      <c r="AP38" s="69"/>
      <c r="AQ38" s="69"/>
      <c r="AR38" s="69"/>
      <c r="AS38" s="69"/>
    </row>
    <row r="39" spans="1:45" s="42" customFormat="1" ht="15.75">
      <c r="A39" s="89"/>
      <c r="B39" s="149" t="s">
        <v>83</v>
      </c>
      <c r="C39" s="142" t="s">
        <v>84</v>
      </c>
      <c r="D39" s="149" t="s">
        <v>83</v>
      </c>
      <c r="E39" s="142" t="s">
        <v>84</v>
      </c>
      <c r="F39" s="149" t="s">
        <v>83</v>
      </c>
      <c r="G39" s="142" t="s">
        <v>84</v>
      </c>
      <c r="H39" s="149" t="s">
        <v>83</v>
      </c>
      <c r="I39" s="42" t="s">
        <v>84</v>
      </c>
      <c r="J39" s="149" t="s">
        <v>83</v>
      </c>
      <c r="K39" s="142" t="s">
        <v>84</v>
      </c>
      <c r="L39" s="149" t="s">
        <v>83</v>
      </c>
      <c r="M39" s="142" t="s">
        <v>84</v>
      </c>
      <c r="N39" s="149" t="s">
        <v>83</v>
      </c>
      <c r="O39" s="142" t="s">
        <v>84</v>
      </c>
      <c r="P39" s="149" t="s">
        <v>83</v>
      </c>
      <c r="Q39" s="142" t="s">
        <v>84</v>
      </c>
      <c r="R39" s="149" t="s">
        <v>83</v>
      </c>
      <c r="S39" s="142" t="s">
        <v>84</v>
      </c>
      <c r="T39" s="149" t="s">
        <v>83</v>
      </c>
      <c r="U39" s="142" t="s">
        <v>84</v>
      </c>
      <c r="V39" s="149" t="s">
        <v>83</v>
      </c>
      <c r="W39" s="142" t="s">
        <v>84</v>
      </c>
      <c r="X39" s="149" t="s">
        <v>83</v>
      </c>
      <c r="Y39" s="142" t="s">
        <v>84</v>
      </c>
      <c r="AA39" s="149" t="s">
        <v>83</v>
      </c>
      <c r="AB39" s="142" t="s">
        <v>84</v>
      </c>
      <c r="AP39" s="64"/>
      <c r="AQ39" s="64"/>
      <c r="AR39" s="64"/>
      <c r="AS39" s="64"/>
    </row>
    <row r="40" spans="1:28" ht="14.25" customHeight="1">
      <c r="A40" s="12" t="s">
        <v>125</v>
      </c>
      <c r="B40" s="40">
        <v>122.23</v>
      </c>
      <c r="C40" s="133">
        <f>+B40/Index!$B$12</f>
        <v>208.84235417941</v>
      </c>
      <c r="D40" s="39">
        <v>132.08</v>
      </c>
      <c r="E40" s="133">
        <f>+D40/Index!$B$12</f>
        <v>225.67207837696535</v>
      </c>
      <c r="F40" s="133">
        <v>146.3</v>
      </c>
      <c r="G40" s="133">
        <f>+F40/Index!$B$12</f>
        <v>249.96839087333458</v>
      </c>
      <c r="H40" s="39">
        <v>144.18</v>
      </c>
      <c r="I40" s="39">
        <f>+H40/Index!$B$12</f>
        <v>246.34615581761707</v>
      </c>
      <c r="J40" s="39">
        <v>153.5</v>
      </c>
      <c r="K40" s="133">
        <f>+J40/Index!$B$12</f>
        <v>262.27032125124305</v>
      </c>
      <c r="L40" s="39">
        <v>170.31</v>
      </c>
      <c r="M40" s="133">
        <f>+L40/Index!$B$12</f>
        <v>290.99191148077654</v>
      </c>
      <c r="N40" s="39">
        <v>179.84</v>
      </c>
      <c r="O40" s="133">
        <f>+N40/Index!$B$12</f>
        <v>307.2748832170915</v>
      </c>
      <c r="P40" s="39">
        <v>214.52</v>
      </c>
      <c r="Q40" s="133">
        <f>+P40/Index!$B$12</f>
        <v>366.52918120401733</v>
      </c>
      <c r="R40" s="133">
        <v>197</v>
      </c>
      <c r="S40" s="133">
        <f>+R40/Index!$B$12</f>
        <v>336.59448395110667</v>
      </c>
      <c r="T40" s="39">
        <v>186.12</v>
      </c>
      <c r="U40" s="133">
        <f>+T40/Index!$B$12</f>
        <v>318.0049002689339</v>
      </c>
      <c r="V40" s="39">
        <v>175.53</v>
      </c>
      <c r="W40" s="133">
        <f>+V40/Index!$B$12</f>
        <v>299.9108110047602</v>
      </c>
      <c r="X40" s="39">
        <v>122.39</v>
      </c>
      <c r="Y40" s="133">
        <f>+X40/Index!$B$12</f>
        <v>209.11573041003018</v>
      </c>
      <c r="AA40" s="202">
        <f>(AB40*0.585274)</f>
        <v>1821.61</v>
      </c>
      <c r="AB40" s="155">
        <f>C40+E40+G40+I40+K40+M40+O40+Q40+S40+U40+W40</f>
        <v>3112.405471625256</v>
      </c>
    </row>
    <row r="41" spans="1:28" ht="14.25" customHeight="1">
      <c r="A41" s="12" t="s">
        <v>122</v>
      </c>
      <c r="B41" s="40">
        <v>229.18</v>
      </c>
      <c r="C41" s="133">
        <f>+B41/Index!$B$12</f>
        <v>391.57727833459205</v>
      </c>
      <c r="D41" s="39">
        <v>191.27</v>
      </c>
      <c r="E41" s="133">
        <f>+D41/Index!$B$12</f>
        <v>326.8041976920212</v>
      </c>
      <c r="F41" s="133">
        <v>200.96</v>
      </c>
      <c r="G41" s="133">
        <f>+F41/Index!$B$12</f>
        <v>343.36054565895637</v>
      </c>
      <c r="H41" s="39">
        <v>193.38</v>
      </c>
      <c r="I41" s="39">
        <f>+H41/Index!$B$12</f>
        <v>330.4093467333249</v>
      </c>
      <c r="J41" s="39">
        <v>217.41</v>
      </c>
      <c r="K41" s="133">
        <f>+J41/Index!$B$12</f>
        <v>371.46703936959443</v>
      </c>
      <c r="L41" s="39">
        <v>230.62</v>
      </c>
      <c r="M41" s="133">
        <f>+L41/Index!$B$12</f>
        <v>394.0376644101737</v>
      </c>
      <c r="N41" s="39">
        <v>233.47</v>
      </c>
      <c r="O41" s="133">
        <f>+N41/Index!$B$12</f>
        <v>398.9071785180958</v>
      </c>
      <c r="P41" s="39">
        <v>264.75</v>
      </c>
      <c r="Q41" s="133">
        <f>+P41/Index!$B$12</f>
        <v>452.3522316043426</v>
      </c>
      <c r="R41" s="39">
        <v>258.36</v>
      </c>
      <c r="S41" s="133">
        <f>+R41/Index!$B$12</f>
        <v>441.43426839394886</v>
      </c>
      <c r="T41" s="39">
        <v>226.05</v>
      </c>
      <c r="U41" s="133">
        <f>+T41/Index!$B$12</f>
        <v>386.22935582308463</v>
      </c>
      <c r="V41" s="39">
        <v>235.59</v>
      </c>
      <c r="W41" s="133">
        <f>+V41/Index!$B$12</f>
        <v>402.5294135738133</v>
      </c>
      <c r="X41" s="39">
        <v>278.58</v>
      </c>
      <c r="Y41" s="133">
        <f>+X41/Index!$B$12</f>
        <v>475.9821895385751</v>
      </c>
      <c r="AA41" s="202">
        <f>(AB41*0.585274)</f>
        <v>2481.04</v>
      </c>
      <c r="AB41" s="155">
        <f>C41+E41+G41+I41+K41+M41+O41+Q41+S41+U41+W41</f>
        <v>4239.108520111948</v>
      </c>
    </row>
    <row r="42" spans="1:28" ht="14.25" customHeight="1">
      <c r="A42" s="10" t="s">
        <v>123</v>
      </c>
      <c r="B42" s="42">
        <f aca="true" t="shared" si="4" ref="B42:X42">B40+B41</f>
        <v>351.41</v>
      </c>
      <c r="C42" s="133">
        <f>+B42/Index!$B$12</f>
        <v>600.419632514002</v>
      </c>
      <c r="D42" s="42">
        <f t="shared" si="4"/>
        <v>323.35</v>
      </c>
      <c r="E42" s="133">
        <f>+D42/Index!$B$12</f>
        <v>552.4762760689865</v>
      </c>
      <c r="F42" s="42">
        <f t="shared" si="4"/>
        <v>347.26</v>
      </c>
      <c r="G42" s="133">
        <f>+F42/Index!$B$12</f>
        <v>593.3289365322909</v>
      </c>
      <c r="H42" s="42">
        <f t="shared" si="4"/>
        <v>337.56</v>
      </c>
      <c r="I42" s="39">
        <f>+H42/Index!$B$12</f>
        <v>576.755502550942</v>
      </c>
      <c r="J42" s="42">
        <f t="shared" si="4"/>
        <v>370.90999999999997</v>
      </c>
      <c r="K42" s="133">
        <f>+J42/Index!$B$12</f>
        <v>633.7373606208374</v>
      </c>
      <c r="L42" s="42">
        <f t="shared" si="4"/>
        <v>400.93</v>
      </c>
      <c r="M42" s="133">
        <f>+L42/Index!$B$12</f>
        <v>685.0295758909502</v>
      </c>
      <c r="N42" s="42">
        <f t="shared" si="4"/>
        <v>413.31</v>
      </c>
      <c r="O42" s="133">
        <f>+N42/Index!$B$12</f>
        <v>706.1820617351873</v>
      </c>
      <c r="P42" s="42">
        <f t="shared" si="4"/>
        <v>479.27</v>
      </c>
      <c r="Q42" s="133">
        <f>+P42/Index!$B$12</f>
        <v>818.8814128083599</v>
      </c>
      <c r="R42" s="42">
        <f t="shared" si="4"/>
        <v>455.36</v>
      </c>
      <c r="S42" s="133">
        <f>+R42/Index!$B$12</f>
        <v>778.0287523450555</v>
      </c>
      <c r="T42" s="42">
        <f t="shared" si="4"/>
        <v>412.17</v>
      </c>
      <c r="U42" s="133">
        <f>+T42/Index!$B$12</f>
        <v>704.2342560920185</v>
      </c>
      <c r="V42" s="42">
        <f t="shared" si="4"/>
        <v>411.12</v>
      </c>
      <c r="W42" s="133">
        <f>+V42/Index!$B$12</f>
        <v>702.4402245785735</v>
      </c>
      <c r="X42" s="42">
        <f t="shared" si="4"/>
        <v>400.96999999999997</v>
      </c>
      <c r="Y42" s="133">
        <f>+X42/Index!$B$12</f>
        <v>685.0979199486053</v>
      </c>
      <c r="Z42" s="33"/>
      <c r="AA42" s="202">
        <f>(AB42*0.585274)</f>
        <v>4302.65</v>
      </c>
      <c r="AB42" s="155">
        <f>C42+E42+G42+I42+K42+M42+O42+Q42+S42+U42+W42</f>
        <v>7351.5139917372035</v>
      </c>
    </row>
    <row r="43" spans="1:28" ht="14.25" customHeight="1">
      <c r="A43" s="12" t="s">
        <v>124</v>
      </c>
      <c r="B43" s="43">
        <v>30.11</v>
      </c>
      <c r="C43" s="133">
        <f>+B43/Index!$B$12</f>
        <v>51.44598939983666</v>
      </c>
      <c r="D43" s="43">
        <v>30.77</v>
      </c>
      <c r="E43" s="133">
        <f>+D43/Index!$B$12</f>
        <v>52.57366635114494</v>
      </c>
      <c r="F43" s="43">
        <v>36.02</v>
      </c>
      <c r="G43" s="133">
        <f>+F43/Index!$B$12</f>
        <v>61.54382391836987</v>
      </c>
      <c r="H43" s="43">
        <v>35.99</v>
      </c>
      <c r="I43" s="39">
        <f>+H43/Index!$B$12</f>
        <v>61.49256587512858</v>
      </c>
      <c r="J43" s="43">
        <v>38.91</v>
      </c>
      <c r="K43" s="133">
        <f>+J43/Index!$B$12</f>
        <v>66.481682083947</v>
      </c>
      <c r="L43" s="43">
        <v>40.41</v>
      </c>
      <c r="M43" s="133">
        <f>+L43/Index!$B$12</f>
        <v>69.04458424601127</v>
      </c>
      <c r="N43" s="43">
        <v>38.59</v>
      </c>
      <c r="O43" s="133">
        <f>+N43/Index!$B$12</f>
        <v>65.93492962270663</v>
      </c>
      <c r="P43" s="43">
        <v>39.51</v>
      </c>
      <c r="Q43" s="133">
        <f>+P43/Index!$B$12</f>
        <v>67.50684294877271</v>
      </c>
      <c r="R43" s="43">
        <v>43.06</v>
      </c>
      <c r="S43" s="133">
        <f>+R43/Index!$B$12</f>
        <v>73.57237806565814</v>
      </c>
      <c r="T43" s="135">
        <v>42.6</v>
      </c>
      <c r="U43" s="133">
        <f>+T43/Index!$B$12</f>
        <v>72.78642140262511</v>
      </c>
      <c r="V43" s="43">
        <v>38.99</v>
      </c>
      <c r="W43" s="133">
        <f>+V43/Index!$B$12</f>
        <v>66.61837019925711</v>
      </c>
      <c r="X43" s="43">
        <v>33.44</v>
      </c>
      <c r="Y43" s="133">
        <f>+X43/Index!$B$12</f>
        <v>57.13563219961932</v>
      </c>
      <c r="Z43" s="33"/>
      <c r="AA43" s="202">
        <f>(AB43*0.585274)</f>
        <v>414.96</v>
      </c>
      <c r="AB43" s="155">
        <f>C43+E43+G43+I43+K43+M43+O43+Q43+S43+U43+W43</f>
        <v>709.001254113458</v>
      </c>
    </row>
    <row r="44" spans="1:27" ht="14.25" customHeight="1">
      <c r="A44" s="12"/>
      <c r="B44" s="43"/>
      <c r="C44" s="135"/>
      <c r="D44" s="43"/>
      <c r="E44" s="135"/>
      <c r="F44" s="43"/>
      <c r="G44" s="135"/>
      <c r="H44" s="43"/>
      <c r="I44" s="43"/>
      <c r="J44" s="43"/>
      <c r="K44" s="135"/>
      <c r="L44" s="43"/>
      <c r="M44" s="135"/>
      <c r="N44" s="43"/>
      <c r="O44" s="135"/>
      <c r="P44" s="43"/>
      <c r="Q44" s="135"/>
      <c r="R44" s="43"/>
      <c r="S44" s="135"/>
      <c r="T44" s="135"/>
      <c r="U44" s="135"/>
      <c r="V44" s="43"/>
      <c r="W44" s="135"/>
      <c r="X44" s="43"/>
      <c r="Z44" s="33"/>
      <c r="AA44" s="202"/>
    </row>
    <row r="45" spans="1:27" ht="14.25" customHeight="1" thickBot="1">
      <c r="A45" s="66"/>
      <c r="B45" s="265">
        <v>2006</v>
      </c>
      <c r="C45" s="265"/>
      <c r="D45" s="265"/>
      <c r="E45" s="265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7"/>
      <c r="S45" s="267"/>
      <c r="T45" s="267"/>
      <c r="U45" s="267"/>
      <c r="V45" s="267"/>
      <c r="W45" s="267"/>
      <c r="X45" s="267"/>
      <c r="Z45" s="33"/>
      <c r="AA45" s="202"/>
    </row>
    <row r="46" spans="1:45" s="91" customFormat="1" ht="16.5" thickBot="1">
      <c r="A46" s="148"/>
      <c r="B46" s="264" t="s">
        <v>98</v>
      </c>
      <c r="C46" s="262"/>
      <c r="D46" s="262" t="s">
        <v>99</v>
      </c>
      <c r="E46" s="262"/>
      <c r="F46" s="262" t="s">
        <v>100</v>
      </c>
      <c r="G46" s="262"/>
      <c r="H46" s="262" t="s">
        <v>101</v>
      </c>
      <c r="I46" s="262"/>
      <c r="J46" s="262" t="s">
        <v>102</v>
      </c>
      <c r="K46" s="262"/>
      <c r="L46" s="262" t="s">
        <v>120</v>
      </c>
      <c r="M46" s="262"/>
      <c r="N46" s="262" t="s">
        <v>121</v>
      </c>
      <c r="O46" s="262"/>
      <c r="P46" s="262" t="s">
        <v>105</v>
      </c>
      <c r="Q46" s="262"/>
      <c r="R46" s="262" t="s">
        <v>106</v>
      </c>
      <c r="S46" s="262"/>
      <c r="T46" s="262" t="s">
        <v>107</v>
      </c>
      <c r="U46" s="262"/>
      <c r="V46" s="262" t="s">
        <v>108</v>
      </c>
      <c r="W46" s="262"/>
      <c r="X46" s="262" t="s">
        <v>109</v>
      </c>
      <c r="Y46" s="263"/>
      <c r="Z46" s="91" t="s">
        <v>67</v>
      </c>
      <c r="AA46" s="243" t="s">
        <v>114</v>
      </c>
      <c r="AB46" s="242"/>
      <c r="AL46" s="91" t="s">
        <v>57</v>
      </c>
      <c r="AM46" s="91" t="s">
        <v>58</v>
      </c>
      <c r="AN46" s="91" t="s">
        <v>59</v>
      </c>
      <c r="AO46" s="91" t="s">
        <v>60</v>
      </c>
      <c r="AP46" s="69"/>
      <c r="AQ46" s="69"/>
      <c r="AR46" s="69"/>
      <c r="AS46" s="69"/>
    </row>
    <row r="47" spans="1:45" s="42" customFormat="1" ht="15.75">
      <c r="A47" s="89"/>
      <c r="B47" s="149" t="s">
        <v>83</v>
      </c>
      <c r="C47" s="142" t="s">
        <v>84</v>
      </c>
      <c r="D47" s="149" t="s">
        <v>83</v>
      </c>
      <c r="E47" s="142" t="s">
        <v>84</v>
      </c>
      <c r="F47" s="149" t="s">
        <v>83</v>
      </c>
      <c r="G47" s="142" t="s">
        <v>84</v>
      </c>
      <c r="H47" s="149" t="s">
        <v>83</v>
      </c>
      <c r="I47" s="42" t="s">
        <v>84</v>
      </c>
      <c r="J47" s="149" t="s">
        <v>83</v>
      </c>
      <c r="K47" s="142" t="s">
        <v>84</v>
      </c>
      <c r="L47" s="149" t="s">
        <v>83</v>
      </c>
      <c r="M47" s="142" t="s">
        <v>84</v>
      </c>
      <c r="N47" s="149" t="s">
        <v>83</v>
      </c>
      <c r="O47" s="142" t="s">
        <v>84</v>
      </c>
      <c r="P47" s="149" t="s">
        <v>83</v>
      </c>
      <c r="Q47" s="142" t="s">
        <v>84</v>
      </c>
      <c r="R47" s="149" t="s">
        <v>83</v>
      </c>
      <c r="S47" s="142" t="s">
        <v>84</v>
      </c>
      <c r="T47" s="149" t="s">
        <v>83</v>
      </c>
      <c r="U47" s="142" t="s">
        <v>84</v>
      </c>
      <c r="V47" s="149" t="s">
        <v>83</v>
      </c>
      <c r="W47" s="142" t="s">
        <v>84</v>
      </c>
      <c r="X47" s="149" t="s">
        <v>83</v>
      </c>
      <c r="Y47" s="142" t="s">
        <v>84</v>
      </c>
      <c r="AA47" s="149" t="s">
        <v>83</v>
      </c>
      <c r="AB47" s="142" t="s">
        <v>84</v>
      </c>
      <c r="AP47" s="64"/>
      <c r="AQ47" s="64"/>
      <c r="AR47" s="64"/>
      <c r="AS47" s="64"/>
    </row>
    <row r="48" spans="1:28" ht="14.25" customHeight="1">
      <c r="A48" s="12" t="s">
        <v>125</v>
      </c>
      <c r="B48" s="40">
        <v>121.02</v>
      </c>
      <c r="C48" s="133">
        <f>+B48/Index!$B$12</f>
        <v>206.77494643534482</v>
      </c>
      <c r="D48" s="39">
        <v>127.23</v>
      </c>
      <c r="E48" s="133">
        <f>+D48/Index!$B$12</f>
        <v>217.3853613862909</v>
      </c>
      <c r="F48" s="133">
        <v>141.67</v>
      </c>
      <c r="G48" s="133">
        <f>+F48/Index!$B$12</f>
        <v>242.05756619976285</v>
      </c>
      <c r="H48" s="39">
        <v>151.82</v>
      </c>
      <c r="I48" s="39">
        <f>+H48/Index!$B$12</f>
        <v>259.399870829731</v>
      </c>
      <c r="J48" s="39">
        <v>161.88</v>
      </c>
      <c r="K48" s="133">
        <f>+J48/Index!$B$12</f>
        <v>276.5884013299754</v>
      </c>
      <c r="L48" s="39">
        <v>185.13</v>
      </c>
      <c r="M48" s="133">
        <f>+L48/Index!$B$12</f>
        <v>316.31338484197147</v>
      </c>
      <c r="N48" s="39">
        <v>206.44</v>
      </c>
      <c r="O48" s="133">
        <f>+N48/Index!$B$12</f>
        <v>352.7236815576978</v>
      </c>
      <c r="P48" s="39">
        <v>228.88</v>
      </c>
      <c r="Q48" s="133">
        <f>+P48/Index!$B$12</f>
        <v>391.06469790217915</v>
      </c>
      <c r="R48" s="133">
        <v>220.02</v>
      </c>
      <c r="S48" s="133">
        <f>+R48/Index!$B$12</f>
        <v>375.92648913158627</v>
      </c>
      <c r="T48" s="39">
        <v>207.18</v>
      </c>
      <c r="U48" s="133">
        <f>+T48/Index!$B$12</f>
        <v>353.98804662431615</v>
      </c>
      <c r="V48" s="39">
        <v>162.15</v>
      </c>
      <c r="W48" s="133">
        <f>+V48/Index!$B$12</f>
        <v>277.049723719147</v>
      </c>
      <c r="X48" s="39">
        <v>134.8</v>
      </c>
      <c r="Y48" s="133">
        <f>+X48/Index!$B$12</f>
        <v>230.31947429750855</v>
      </c>
      <c r="Z48" s="33"/>
      <c r="AA48" s="202">
        <f>(AB48*0.585274)</f>
        <v>1913.42</v>
      </c>
      <c r="AB48" s="155">
        <f>C48+E48+G48+I48+K48+M48+O48+Q48+S48+U48+W48</f>
        <v>3269.272169958003</v>
      </c>
    </row>
    <row r="49" spans="1:28" ht="14.25" customHeight="1">
      <c r="A49" s="12" t="s">
        <v>122</v>
      </c>
      <c r="B49" s="40">
        <v>265.05</v>
      </c>
      <c r="C49" s="133">
        <f>+B49/Index!$B$12</f>
        <v>452.8648120367555</v>
      </c>
      <c r="D49" s="39">
        <v>221.54</v>
      </c>
      <c r="E49" s="133">
        <f>+D49/Index!$B$12</f>
        <v>378.523563322478</v>
      </c>
      <c r="F49" s="133">
        <v>221.6</v>
      </c>
      <c r="G49" s="133">
        <f>+F49/Index!$B$12</f>
        <v>378.6260794089606</v>
      </c>
      <c r="H49" s="39">
        <v>208.66</v>
      </c>
      <c r="I49" s="39">
        <f>+H49/Index!$B$12</f>
        <v>356.5167767575529</v>
      </c>
      <c r="J49" s="39">
        <v>232.68</v>
      </c>
      <c r="K49" s="133">
        <f>+J49/Index!$B$12</f>
        <v>397.55738337940863</v>
      </c>
      <c r="L49" s="39">
        <v>234.89</v>
      </c>
      <c r="M49" s="133">
        <f>+L49/Index!$B$12</f>
        <v>401.33339256485</v>
      </c>
      <c r="N49" s="39">
        <v>247.56</v>
      </c>
      <c r="O49" s="133">
        <f>+N49/Index!$B$12</f>
        <v>422.98137282708615</v>
      </c>
      <c r="P49" s="39">
        <v>263.38</v>
      </c>
      <c r="Q49" s="133">
        <f>+P49/Index!$B$12</f>
        <v>450.01144762965725</v>
      </c>
      <c r="R49" s="39">
        <v>255.17</v>
      </c>
      <c r="S49" s="133">
        <f>+R49/Index!$B$12</f>
        <v>435.9838297959588</v>
      </c>
      <c r="T49" s="39">
        <v>226.89</v>
      </c>
      <c r="U49" s="133">
        <f>+T49/Index!$B$12</f>
        <v>387.6645810338406</v>
      </c>
      <c r="V49" s="39">
        <v>230.96</v>
      </c>
      <c r="W49" s="133">
        <f>+V49/Index!$B$12</f>
        <v>394.61858890024166</v>
      </c>
      <c r="X49" s="39">
        <v>270.12</v>
      </c>
      <c r="Y49" s="133">
        <f>+X49/Index!$B$12</f>
        <v>461.5274213445327</v>
      </c>
      <c r="Z49" s="33"/>
      <c r="AA49" s="202">
        <f>(AB49*0.585274)</f>
        <v>2608.3799999999997</v>
      </c>
      <c r="AB49" s="155">
        <f>C49+E49+G49+I49+K49+M49+O49+Q49+S49+U49+W49</f>
        <v>4456.681827656789</v>
      </c>
    </row>
    <row r="50" spans="1:28" ht="14.25" customHeight="1">
      <c r="A50" s="10" t="s">
        <v>123</v>
      </c>
      <c r="B50" s="42">
        <f aca="true" t="shared" si="5" ref="B50:X50">B48+B49</f>
        <v>386.07</v>
      </c>
      <c r="C50" s="133">
        <f>+B50/Index!$B$12</f>
        <v>659.6397584721003</v>
      </c>
      <c r="D50" s="42">
        <f t="shared" si="5"/>
        <v>348.77</v>
      </c>
      <c r="E50" s="133">
        <f>+D50/Index!$B$12</f>
        <v>595.9089247087688</v>
      </c>
      <c r="F50" s="42">
        <f t="shared" si="5"/>
        <v>363.27</v>
      </c>
      <c r="G50" s="133">
        <f>+F50/Index!$B$12</f>
        <v>620.6836456087234</v>
      </c>
      <c r="H50" s="42">
        <f t="shared" si="5"/>
        <v>360.48</v>
      </c>
      <c r="I50" s="39">
        <f>+H50/Index!$B$12</f>
        <v>615.9166475872839</v>
      </c>
      <c r="J50" s="42">
        <f t="shared" si="5"/>
        <v>394.56</v>
      </c>
      <c r="K50" s="133">
        <f>+J50/Index!$B$12</f>
        <v>674.145784709384</v>
      </c>
      <c r="L50" s="42">
        <f t="shared" si="5"/>
        <v>420.02</v>
      </c>
      <c r="M50" s="133">
        <f>+L50/Index!$B$12</f>
        <v>717.6467774068215</v>
      </c>
      <c r="N50" s="135">
        <f t="shared" si="5"/>
        <v>454</v>
      </c>
      <c r="O50" s="133">
        <f>+N50/Index!$B$12</f>
        <v>775.7050543847839</v>
      </c>
      <c r="P50" s="135">
        <f t="shared" si="5"/>
        <v>492.26</v>
      </c>
      <c r="Q50" s="133">
        <f>+P50/Index!$B$12</f>
        <v>841.0761455318365</v>
      </c>
      <c r="R50" s="135">
        <f t="shared" si="5"/>
        <v>475.19</v>
      </c>
      <c r="S50" s="133">
        <f>+R50/Index!$B$12</f>
        <v>811.9103189275451</v>
      </c>
      <c r="T50" s="135">
        <f t="shared" si="5"/>
        <v>434.07</v>
      </c>
      <c r="U50" s="133">
        <f>+T50/Index!$B$12</f>
        <v>741.6526276581567</v>
      </c>
      <c r="V50" s="135">
        <f t="shared" si="5"/>
        <v>393.11</v>
      </c>
      <c r="W50" s="133">
        <f>+V50/Index!$B$12</f>
        <v>671.6683126193886</v>
      </c>
      <c r="X50" s="135">
        <f t="shared" si="5"/>
        <v>404.92</v>
      </c>
      <c r="Y50" s="133">
        <f>+X50/Index!$B$12</f>
        <v>691.8468956420412</v>
      </c>
      <c r="Z50" s="33"/>
      <c r="AA50" s="202">
        <f>(AB50*0.585274)</f>
        <v>4521.799999999998</v>
      </c>
      <c r="AB50" s="155">
        <f>C50+E50+G50+I50+K50+M50+O50+Q50+S50+U50+W50</f>
        <v>7725.953997614791</v>
      </c>
    </row>
    <row r="51" spans="1:28" ht="14.25" customHeight="1">
      <c r="A51" s="12" t="s">
        <v>124</v>
      </c>
      <c r="B51" s="43">
        <v>32.89</v>
      </c>
      <c r="C51" s="133">
        <f>+B51/Index!$B$12</f>
        <v>56.19590140686243</v>
      </c>
      <c r="D51" s="43">
        <v>32.95</v>
      </c>
      <c r="E51" s="133">
        <f>+D51/Index!$B$12</f>
        <v>56.298417493345006</v>
      </c>
      <c r="F51" s="43">
        <v>35.62</v>
      </c>
      <c r="G51" s="133">
        <f>+F51/Index!$B$12</f>
        <v>60.860383341819386</v>
      </c>
      <c r="H51" s="43">
        <v>39.15</v>
      </c>
      <c r="I51" s="39">
        <f>+H51/Index!$B$12</f>
        <v>66.89174642987729</v>
      </c>
      <c r="J51" s="43">
        <v>40.75</v>
      </c>
      <c r="K51" s="133">
        <f>+J51/Index!$B$12</f>
        <v>69.62550873607917</v>
      </c>
      <c r="L51" s="43">
        <v>42.44</v>
      </c>
      <c r="M51" s="133">
        <f>+L51/Index!$B$12</f>
        <v>72.51304517200491</v>
      </c>
      <c r="N51" s="43">
        <v>42.35</v>
      </c>
      <c r="O51" s="133">
        <f>+N51/Index!$B$12</f>
        <v>72.35927104228107</v>
      </c>
      <c r="P51" s="43">
        <v>41.01</v>
      </c>
      <c r="Q51" s="133">
        <f>+P51/Index!$B$12</f>
        <v>70.06974511083698</v>
      </c>
      <c r="R51" s="43">
        <v>46.16</v>
      </c>
      <c r="S51" s="133">
        <f>+R51/Index!$B$12</f>
        <v>78.86904253392429</v>
      </c>
      <c r="T51" s="135">
        <v>44.82</v>
      </c>
      <c r="U51" s="133">
        <f>+T51/Index!$B$12</f>
        <v>76.57951660248021</v>
      </c>
      <c r="V51" s="43">
        <v>37.91</v>
      </c>
      <c r="W51" s="133">
        <f>+V51/Index!$B$12</f>
        <v>64.77308064257083</v>
      </c>
      <c r="X51" s="43">
        <v>34.03</v>
      </c>
      <c r="Y51" s="133">
        <f>+X51/Index!$B$12</f>
        <v>58.143707050031274</v>
      </c>
      <c r="Z51" s="33"/>
      <c r="AA51" s="202">
        <f>(AB51*0.585274)</f>
        <v>436.05</v>
      </c>
      <c r="AB51" s="155">
        <f>C51+E51+G51+I51+K51+M51+O51+Q51+S51+U51+W51</f>
        <v>745.0356585120816</v>
      </c>
    </row>
    <row r="52" spans="1:27" ht="14.25" customHeight="1">
      <c r="A52" s="12"/>
      <c r="B52" s="43"/>
      <c r="C52" s="135"/>
      <c r="D52" s="43"/>
      <c r="E52" s="135"/>
      <c r="F52" s="43"/>
      <c r="G52" s="135"/>
      <c r="H52" s="43"/>
      <c r="I52" s="43"/>
      <c r="J52" s="43"/>
      <c r="K52" s="135"/>
      <c r="L52" s="43"/>
      <c r="M52" s="135"/>
      <c r="N52" s="43"/>
      <c r="O52" s="135"/>
      <c r="P52" s="43"/>
      <c r="Q52" s="135"/>
      <c r="R52" s="43"/>
      <c r="S52" s="135"/>
      <c r="T52" s="135"/>
      <c r="U52" s="135"/>
      <c r="V52" s="43"/>
      <c r="W52" s="135"/>
      <c r="X52" s="43"/>
      <c r="Z52" s="33"/>
      <c r="AA52" s="202"/>
    </row>
    <row r="53" spans="1:27" ht="14.25" customHeight="1" thickBot="1">
      <c r="A53" s="66"/>
      <c r="B53" s="265">
        <v>2007</v>
      </c>
      <c r="C53" s="265"/>
      <c r="D53" s="265"/>
      <c r="E53" s="265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7"/>
      <c r="S53" s="267"/>
      <c r="T53" s="267"/>
      <c r="U53" s="267"/>
      <c r="V53" s="267"/>
      <c r="W53" s="267"/>
      <c r="X53" s="267"/>
      <c r="Z53" s="33"/>
      <c r="AA53" s="202"/>
    </row>
    <row r="54" spans="1:45" s="91" customFormat="1" ht="16.5" thickBot="1">
      <c r="A54" s="148"/>
      <c r="B54" s="264" t="s">
        <v>98</v>
      </c>
      <c r="C54" s="262"/>
      <c r="D54" s="262" t="s">
        <v>99</v>
      </c>
      <c r="E54" s="262"/>
      <c r="F54" s="262" t="s">
        <v>100</v>
      </c>
      <c r="G54" s="262"/>
      <c r="H54" s="262" t="s">
        <v>101</v>
      </c>
      <c r="I54" s="262"/>
      <c r="J54" s="262" t="s">
        <v>102</v>
      </c>
      <c r="K54" s="262"/>
      <c r="L54" s="262" t="s">
        <v>120</v>
      </c>
      <c r="M54" s="262"/>
      <c r="N54" s="262" t="s">
        <v>121</v>
      </c>
      <c r="O54" s="262"/>
      <c r="P54" s="262" t="s">
        <v>105</v>
      </c>
      <c r="Q54" s="262"/>
      <c r="R54" s="262" t="s">
        <v>106</v>
      </c>
      <c r="S54" s="262"/>
      <c r="T54" s="262" t="s">
        <v>107</v>
      </c>
      <c r="U54" s="262"/>
      <c r="V54" s="262" t="s">
        <v>108</v>
      </c>
      <c r="W54" s="262"/>
      <c r="X54" s="262" t="s">
        <v>109</v>
      </c>
      <c r="Y54" s="263"/>
      <c r="Z54" s="91" t="s">
        <v>67</v>
      </c>
      <c r="AA54" s="243" t="s">
        <v>114</v>
      </c>
      <c r="AB54" s="242"/>
      <c r="AL54" s="91" t="s">
        <v>57</v>
      </c>
      <c r="AM54" s="91" t="s">
        <v>58</v>
      </c>
      <c r="AN54" s="91" t="s">
        <v>59</v>
      </c>
      <c r="AO54" s="91" t="s">
        <v>60</v>
      </c>
      <c r="AP54" s="69"/>
      <c r="AQ54" s="69"/>
      <c r="AR54" s="69"/>
      <c r="AS54" s="69"/>
    </row>
    <row r="55" spans="1:45" s="42" customFormat="1" ht="15.75">
      <c r="A55" s="89"/>
      <c r="B55" s="149" t="s">
        <v>83</v>
      </c>
      <c r="C55" s="142" t="s">
        <v>84</v>
      </c>
      <c r="D55" s="149" t="s">
        <v>83</v>
      </c>
      <c r="E55" s="142" t="s">
        <v>84</v>
      </c>
      <c r="F55" s="149" t="s">
        <v>83</v>
      </c>
      <c r="G55" s="142" t="s">
        <v>84</v>
      </c>
      <c r="H55" s="149" t="s">
        <v>83</v>
      </c>
      <c r="I55" s="42" t="s">
        <v>84</v>
      </c>
      <c r="J55" s="149" t="s">
        <v>83</v>
      </c>
      <c r="K55" s="142" t="s">
        <v>84</v>
      </c>
      <c r="L55" s="149" t="s">
        <v>83</v>
      </c>
      <c r="M55" s="142" t="s">
        <v>84</v>
      </c>
      <c r="N55" s="149" t="s">
        <v>83</v>
      </c>
      <c r="O55" s="142" t="s">
        <v>84</v>
      </c>
      <c r="P55" s="149" t="s">
        <v>83</v>
      </c>
      <c r="Q55" s="142" t="s">
        <v>84</v>
      </c>
      <c r="R55" s="149" t="s">
        <v>83</v>
      </c>
      <c r="S55" s="142" t="s">
        <v>84</v>
      </c>
      <c r="T55" s="149" t="s">
        <v>83</v>
      </c>
      <c r="U55" s="142" t="s">
        <v>84</v>
      </c>
      <c r="V55" s="149" t="s">
        <v>83</v>
      </c>
      <c r="W55" s="142" t="s">
        <v>84</v>
      </c>
      <c r="X55" s="149" t="s">
        <v>83</v>
      </c>
      <c r="Y55" s="142" t="s">
        <v>84</v>
      </c>
      <c r="AA55" s="149" t="s">
        <v>83</v>
      </c>
      <c r="AB55" s="142" t="s">
        <v>84</v>
      </c>
      <c r="AP55" s="64"/>
      <c r="AQ55" s="64"/>
      <c r="AR55" s="64"/>
      <c r="AS55" s="64"/>
    </row>
    <row r="56" spans="1:28" ht="14.25" customHeight="1">
      <c r="A56" s="12" t="s">
        <v>125</v>
      </c>
      <c r="B56" s="40">
        <v>128.22</v>
      </c>
      <c r="C56" s="133">
        <f>+B56/Index!$B$12</f>
        <v>219.07687681325328</v>
      </c>
      <c r="D56" s="39">
        <v>131.67</v>
      </c>
      <c r="E56" s="133">
        <f>+D56/Index!$B$12</f>
        <v>224.97155178600107</v>
      </c>
      <c r="F56" s="133">
        <v>159.6</v>
      </c>
      <c r="G56" s="133">
        <f>+F56/Index!$B$12</f>
        <v>272.6927900436377</v>
      </c>
      <c r="H56" s="39">
        <v>159.44</v>
      </c>
      <c r="I56" s="133">
        <f>+H56/Index!$B$12</f>
        <v>272.4194138130175</v>
      </c>
      <c r="J56" s="39">
        <v>177.41</v>
      </c>
      <c r="K56" s="133">
        <f>+J56/Index!$B$12</f>
        <v>303.1229817145474</v>
      </c>
      <c r="L56" s="39">
        <v>187.57</v>
      </c>
      <c r="M56" s="133">
        <f>+L56/Index!$B$12</f>
        <v>320.48237235892935</v>
      </c>
      <c r="N56" s="39">
        <v>213.05</v>
      </c>
      <c r="O56" s="133">
        <f>+N56/Index!$B$12</f>
        <v>364.0175370851943</v>
      </c>
      <c r="P56" s="39">
        <v>250.88</v>
      </c>
      <c r="Q56" s="133">
        <f>+P56/Index!$B$12</f>
        <v>428.65392961245504</v>
      </c>
      <c r="R56" s="133">
        <v>227.19</v>
      </c>
      <c r="S56" s="133">
        <f>+R56/Index!$B$12</f>
        <v>388.17716146625344</v>
      </c>
      <c r="T56" s="39">
        <v>209.68</v>
      </c>
      <c r="U56" s="133">
        <f>+T56/Index!$B$12</f>
        <v>358.2595502277566</v>
      </c>
      <c r="V56" s="39">
        <v>175.74</v>
      </c>
      <c r="W56" s="133">
        <f>+V56/Index!$B$12</f>
        <v>300.2696173074492</v>
      </c>
      <c r="X56" s="39">
        <v>140.58</v>
      </c>
      <c r="Y56" s="133">
        <f>+X56/Index!$B$12</f>
        <v>240.19519062866286</v>
      </c>
      <c r="Z56" s="33"/>
      <c r="AA56" s="202">
        <f>(AB56*0.585274)</f>
        <v>2020.45</v>
      </c>
      <c r="AB56" s="155">
        <f>C56+E56+G56+I56+K56+M56+O56+Q56+S56+U56+W56</f>
        <v>3452.143782228495</v>
      </c>
    </row>
    <row r="57" spans="1:28" ht="14.25" customHeight="1">
      <c r="A57" s="12" t="s">
        <v>122</v>
      </c>
      <c r="B57" s="40">
        <v>251.53</v>
      </c>
      <c r="C57" s="133">
        <f>+B57/Index!$B$12</f>
        <v>429.7645205493496</v>
      </c>
      <c r="D57" s="39">
        <v>225.75</v>
      </c>
      <c r="E57" s="133">
        <f>+D57/Index!$B$12</f>
        <v>385.7167753906717</v>
      </c>
      <c r="F57" s="133">
        <v>224.7</v>
      </c>
      <c r="G57" s="133">
        <f>+F57/Index!$B$12</f>
        <v>383.92274387722676</v>
      </c>
      <c r="H57" s="39">
        <v>209.04</v>
      </c>
      <c r="I57" s="133">
        <f>+H57/Index!$B$12</f>
        <v>357.1660453052758</v>
      </c>
      <c r="J57" s="39">
        <v>243.55</v>
      </c>
      <c r="K57" s="133">
        <f>+J57/Index!$B$12</f>
        <v>416.1298810471677</v>
      </c>
      <c r="L57" s="39">
        <v>225.44</v>
      </c>
      <c r="M57" s="133">
        <f>+L57/Index!$B$12</f>
        <v>385.18710894384515</v>
      </c>
      <c r="N57" s="39">
        <v>245.86</v>
      </c>
      <c r="O57" s="133">
        <f>+N57/Index!$B$12</f>
        <v>420.07675037674665</v>
      </c>
      <c r="P57" s="39">
        <v>254.59</v>
      </c>
      <c r="Q57" s="133">
        <f>+P57/Index!$B$12</f>
        <v>434.9928409599607</v>
      </c>
      <c r="R57" s="39">
        <v>243.83</v>
      </c>
      <c r="S57" s="133">
        <f>+R57/Index!$B$12</f>
        <v>416.60828945075303</v>
      </c>
      <c r="T57" s="39">
        <v>210.63</v>
      </c>
      <c r="U57" s="133">
        <f>+T57/Index!$B$12</f>
        <v>359.88272159706395</v>
      </c>
      <c r="V57" s="39">
        <v>224.93</v>
      </c>
      <c r="W57" s="133">
        <f>+V57/Index!$B$12</f>
        <v>384.3157222087433</v>
      </c>
      <c r="X57" s="39">
        <v>255.38</v>
      </c>
      <c r="Y57" s="133">
        <f>+X57/Index!$B$12</f>
        <v>436.34263609864786</v>
      </c>
      <c r="Z57" s="33"/>
      <c r="AA57" s="202">
        <f>(AB57*0.585274)</f>
        <v>2559.85</v>
      </c>
      <c r="AB57" s="155">
        <f>C57+E57+G57+I57+K57+M57+O57+Q57+S57+U57+W57</f>
        <v>4373.763399706804</v>
      </c>
    </row>
    <row r="58" spans="1:28" s="38" customFormat="1" ht="14.25" customHeight="1">
      <c r="A58" s="10" t="s">
        <v>123</v>
      </c>
      <c r="B58" s="42">
        <f>B56+B57</f>
        <v>379.75</v>
      </c>
      <c r="C58" s="55">
        <f>+B58/Index!$B$12</f>
        <v>648.8413973626028</v>
      </c>
      <c r="D58" s="42">
        <f>D56+D57</f>
        <v>357.41999999999996</v>
      </c>
      <c r="E58" s="55">
        <f>+D58/Index!$B$12</f>
        <v>610.6883271766728</v>
      </c>
      <c r="F58" s="42">
        <v>384.3</v>
      </c>
      <c r="G58" s="55">
        <f>+F58/Index!$B$12</f>
        <v>656.6155339208644</v>
      </c>
      <c r="H58" s="42">
        <v>382.3</v>
      </c>
      <c r="I58" s="55">
        <f>+H58/Index!$B$12</f>
        <v>653.1983310381121</v>
      </c>
      <c r="J58" s="42">
        <v>438.6</v>
      </c>
      <c r="K58" s="55">
        <f>+J58/Index!$B$12</f>
        <v>749.3925921875908</v>
      </c>
      <c r="L58" s="42">
        <v>429.8</v>
      </c>
      <c r="M58" s="55">
        <f>+L58/Index!$B$12</f>
        <v>734.3568995034805</v>
      </c>
      <c r="N58" s="142">
        <v>477.07</v>
      </c>
      <c r="O58" s="55">
        <f>+N58/Index!$B$12</f>
        <v>815.1224896373323</v>
      </c>
      <c r="P58" s="142">
        <v>525.9</v>
      </c>
      <c r="Q58" s="55">
        <f>+P58/Index!$B$12</f>
        <v>898.5534980197309</v>
      </c>
      <c r="R58" s="142">
        <v>488.06</v>
      </c>
      <c r="S58" s="55">
        <f>+R58/Index!$B$12</f>
        <v>833.9000194780565</v>
      </c>
      <c r="T58" s="142">
        <v>438.9</v>
      </c>
      <c r="U58" s="55">
        <f>+T58/Index!$B$12</f>
        <v>749.9051726200037</v>
      </c>
      <c r="V58" s="142">
        <v>418.7</v>
      </c>
      <c r="W58" s="58">
        <f>+V58/Index!$B$12</f>
        <v>715.3914235042049</v>
      </c>
      <c r="X58" s="142">
        <v>407.69</v>
      </c>
      <c r="Y58" s="58">
        <f>+X58/Index!$B$12</f>
        <v>696.5797216346532</v>
      </c>
      <c r="AA58" s="55">
        <f>(AB58*0.585274)</f>
        <v>4720.799999999999</v>
      </c>
      <c r="AB58" s="244">
        <f>C58+E58+G58+I58+K58+M58+O58+Q58+S58+U58+W58</f>
        <v>8065.965684448651</v>
      </c>
    </row>
    <row r="59" spans="1:28" ht="14.25" customHeight="1">
      <c r="A59" s="12" t="s">
        <v>124</v>
      </c>
      <c r="B59" s="43">
        <v>34.08</v>
      </c>
      <c r="C59" s="133">
        <f>+B59/Index!$B$12</f>
        <v>58.22913712210008</v>
      </c>
      <c r="D59" s="43">
        <v>37.65</v>
      </c>
      <c r="E59" s="133">
        <f>+D59/Index!$B$12</f>
        <v>64.32884426781303</v>
      </c>
      <c r="F59" s="173">
        <v>42.2</v>
      </c>
      <c r="G59" s="133">
        <f>+F59/Index!$B$12</f>
        <v>72.10298082607463</v>
      </c>
      <c r="H59" s="43">
        <v>40.7</v>
      </c>
      <c r="I59" s="133">
        <f>+H59/Index!$B$12</f>
        <v>69.54007866401037</v>
      </c>
      <c r="J59" s="43">
        <v>48.7</v>
      </c>
      <c r="K59" s="133">
        <f>+J59/Index!$B$12</f>
        <v>83.20889019501978</v>
      </c>
      <c r="L59" s="43">
        <v>45.1</v>
      </c>
      <c r="M59" s="133">
        <f>+L59/Index!$B$12</f>
        <v>77.05792500606555</v>
      </c>
      <c r="N59" s="43">
        <v>46.12</v>
      </c>
      <c r="O59" s="133">
        <f>+N59/Index!$B$12</f>
        <v>78.80069847626923</v>
      </c>
      <c r="P59" s="43">
        <v>45.8</v>
      </c>
      <c r="Q59" s="133">
        <f>+P59/Index!$B$12</f>
        <v>78.25394601502886</v>
      </c>
      <c r="R59" s="43">
        <v>47.9</v>
      </c>
      <c r="S59" s="133">
        <f>+R59/Index!$B$12</f>
        <v>81.84200904191883</v>
      </c>
      <c r="T59" s="174">
        <v>47.2</v>
      </c>
      <c r="U59" s="133">
        <f>+T59/Index!$B$12</f>
        <v>80.64598803295551</v>
      </c>
      <c r="V59" s="43">
        <v>43.3</v>
      </c>
      <c r="W59" s="41">
        <f>+V59/Index!$B$12</f>
        <v>73.98244241158842</v>
      </c>
      <c r="X59" s="43">
        <v>38.49</v>
      </c>
      <c r="Y59" s="41">
        <f>+X59/Index!$B$12</f>
        <v>65.76406947856901</v>
      </c>
      <c r="Z59" s="33"/>
      <c r="AA59" s="202">
        <f>(AB59*0.585274)</f>
        <v>478.75</v>
      </c>
      <c r="AB59" s="155">
        <f>C59+E59+G59+I59+K59+M59+O59+Q59+S59+U59+W59</f>
        <v>817.9929400588443</v>
      </c>
    </row>
    <row r="60" spans="1:27" ht="14.25" customHeight="1">
      <c r="A60" s="12"/>
      <c r="B60" s="43"/>
      <c r="C60" s="135"/>
      <c r="D60" s="43"/>
      <c r="E60" s="135"/>
      <c r="F60" s="43"/>
      <c r="G60" s="135"/>
      <c r="H60" s="43"/>
      <c r="I60" s="43"/>
      <c r="J60" s="43"/>
      <c r="K60" s="135"/>
      <c r="L60" s="43"/>
      <c r="M60" s="135"/>
      <c r="N60" s="43"/>
      <c r="O60" s="135"/>
      <c r="P60" s="43"/>
      <c r="Q60" s="135"/>
      <c r="R60" s="43"/>
      <c r="S60" s="135"/>
      <c r="T60" s="135"/>
      <c r="U60" s="135"/>
      <c r="V60" s="43"/>
      <c r="W60" s="135"/>
      <c r="X60" s="43"/>
      <c r="Z60" s="33"/>
      <c r="AA60" s="202"/>
    </row>
    <row r="61" spans="1:27" ht="12.75" customHeight="1" thickBot="1">
      <c r="A61" s="66"/>
      <c r="B61" s="265">
        <v>2008</v>
      </c>
      <c r="C61" s="265"/>
      <c r="D61" s="265"/>
      <c r="E61" s="265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7"/>
      <c r="S61" s="267"/>
      <c r="T61" s="267"/>
      <c r="U61" s="267"/>
      <c r="V61" s="267"/>
      <c r="W61" s="267"/>
      <c r="X61" s="267"/>
      <c r="Z61" s="33"/>
      <c r="AA61" s="202"/>
    </row>
    <row r="62" spans="1:45" s="91" customFormat="1" ht="16.5" thickBot="1">
      <c r="A62" s="148"/>
      <c r="B62" s="264" t="s">
        <v>98</v>
      </c>
      <c r="C62" s="262"/>
      <c r="D62" s="262" t="s">
        <v>99</v>
      </c>
      <c r="E62" s="262"/>
      <c r="F62" s="262" t="s">
        <v>100</v>
      </c>
      <c r="G62" s="262"/>
      <c r="H62" s="262" t="s">
        <v>101</v>
      </c>
      <c r="I62" s="262"/>
      <c r="J62" s="262" t="s">
        <v>102</v>
      </c>
      <c r="K62" s="262"/>
      <c r="L62" s="262" t="s">
        <v>120</v>
      </c>
      <c r="M62" s="262"/>
      <c r="N62" s="262" t="s">
        <v>121</v>
      </c>
      <c r="O62" s="262"/>
      <c r="P62" s="262" t="s">
        <v>105</v>
      </c>
      <c r="Q62" s="262"/>
      <c r="R62" s="262" t="s">
        <v>106</v>
      </c>
      <c r="S62" s="262"/>
      <c r="T62" s="262" t="s">
        <v>107</v>
      </c>
      <c r="U62" s="262"/>
      <c r="V62" s="262" t="s">
        <v>108</v>
      </c>
      <c r="W62" s="262"/>
      <c r="X62" s="262" t="s">
        <v>109</v>
      </c>
      <c r="Y62" s="263"/>
      <c r="Z62" s="91" t="s">
        <v>67</v>
      </c>
      <c r="AA62" s="243" t="s">
        <v>114</v>
      </c>
      <c r="AB62" s="242"/>
      <c r="AL62" s="91" t="s">
        <v>57</v>
      </c>
      <c r="AM62" s="91" t="s">
        <v>58</v>
      </c>
      <c r="AN62" s="91" t="s">
        <v>59</v>
      </c>
      <c r="AO62" s="91" t="s">
        <v>60</v>
      </c>
      <c r="AP62" s="69"/>
      <c r="AQ62" s="69"/>
      <c r="AR62" s="69"/>
      <c r="AS62" s="69"/>
    </row>
    <row r="63" spans="1:45" s="42" customFormat="1" ht="15.75">
      <c r="A63" s="89"/>
      <c r="B63" s="149" t="s">
        <v>83</v>
      </c>
      <c r="C63" s="142" t="s">
        <v>84</v>
      </c>
      <c r="D63" s="149" t="s">
        <v>83</v>
      </c>
      <c r="E63" s="142" t="s">
        <v>84</v>
      </c>
      <c r="F63" s="149" t="s">
        <v>83</v>
      </c>
      <c r="G63" s="142" t="s">
        <v>84</v>
      </c>
      <c r="H63" s="149" t="s">
        <v>83</v>
      </c>
      <c r="I63" s="42" t="s">
        <v>84</v>
      </c>
      <c r="J63" s="149" t="s">
        <v>83</v>
      </c>
      <c r="K63" s="142" t="s">
        <v>84</v>
      </c>
      <c r="L63" s="149" t="s">
        <v>83</v>
      </c>
      <c r="M63" s="142" t="s">
        <v>84</v>
      </c>
      <c r="N63" s="149" t="s">
        <v>83</v>
      </c>
      <c r="O63" s="142" t="s">
        <v>84</v>
      </c>
      <c r="P63" s="149" t="s">
        <v>83</v>
      </c>
      <c r="Q63" s="142" t="s">
        <v>84</v>
      </c>
      <c r="R63" s="149" t="s">
        <v>83</v>
      </c>
      <c r="S63" s="142" t="s">
        <v>84</v>
      </c>
      <c r="T63" s="149" t="s">
        <v>83</v>
      </c>
      <c r="U63" s="142" t="s">
        <v>84</v>
      </c>
      <c r="V63" s="149" t="s">
        <v>83</v>
      </c>
      <c r="W63" s="142" t="s">
        <v>84</v>
      </c>
      <c r="X63" s="149" t="s">
        <v>83</v>
      </c>
      <c r="Y63" s="142" t="s">
        <v>84</v>
      </c>
      <c r="AA63" s="149" t="s">
        <v>83</v>
      </c>
      <c r="AB63" s="142" t="s">
        <v>84</v>
      </c>
      <c r="AP63" s="64"/>
      <c r="AQ63" s="64"/>
      <c r="AR63" s="64"/>
      <c r="AS63" s="64"/>
    </row>
    <row r="64" spans="1:28" ht="14.25" customHeight="1">
      <c r="A64" s="12" t="s">
        <v>125</v>
      </c>
      <c r="B64" s="161">
        <f>+C64*Index!$B$12</f>
        <v>148.44889736</v>
      </c>
      <c r="C64" s="133">
        <v>253.64</v>
      </c>
      <c r="D64" s="161">
        <f>+E64*Index!$B$12</f>
        <v>127.33221144</v>
      </c>
      <c r="E64" s="133">
        <v>217.56</v>
      </c>
      <c r="F64" s="161">
        <f>+G64*Index!$B$12</f>
        <v>146.69307536</v>
      </c>
      <c r="G64" s="133">
        <v>250.64</v>
      </c>
      <c r="H64" s="133">
        <f>(I64*0.585274)</f>
        <v>151.53914408</v>
      </c>
      <c r="I64" s="133">
        <v>258.92</v>
      </c>
      <c r="J64" s="133">
        <f>(K64*0.585274)</f>
        <v>180.89648791999997</v>
      </c>
      <c r="K64" s="133">
        <v>309.08</v>
      </c>
      <c r="L64" s="133">
        <f>(M64*0.585274)</f>
        <v>191.97572473999998</v>
      </c>
      <c r="M64" s="133">
        <v>328.01</v>
      </c>
      <c r="N64" s="202">
        <f>(O64*0.585274)</f>
        <v>216.28800669999998</v>
      </c>
      <c r="O64" s="133">
        <v>369.55</v>
      </c>
      <c r="P64" s="202">
        <f>(Q64*0.585274)</f>
        <v>235.76007267999998</v>
      </c>
      <c r="Q64" s="133">
        <v>402.82</v>
      </c>
      <c r="R64" s="202">
        <f>(S64*0.585274)</f>
        <v>222.7260207</v>
      </c>
      <c r="S64" s="133">
        <v>380.55</v>
      </c>
      <c r="T64" s="202">
        <f>(U64*0.585274)</f>
        <v>213.44357505999997</v>
      </c>
      <c r="U64" s="133">
        <v>364.69</v>
      </c>
      <c r="V64" s="202">
        <f>(W64*0.585274)</f>
        <v>193.58522824</v>
      </c>
      <c r="W64" s="133">
        <v>330.76</v>
      </c>
      <c r="X64" s="202">
        <f>(Y64*0.585274)</f>
        <v>151.04751391999997</v>
      </c>
      <c r="Y64" s="133">
        <v>258.08</v>
      </c>
      <c r="Z64" s="33"/>
      <c r="AA64" s="202">
        <f>(AB64*0.585274)</f>
        <v>2028.68844428</v>
      </c>
      <c r="AB64" s="155">
        <f>C64+E64+G64+I64+K64+M64+O64+Q64+S64+U64+W64</f>
        <v>3466.2200000000003</v>
      </c>
    </row>
    <row r="65" spans="1:28" ht="14.25" customHeight="1">
      <c r="A65" s="12" t="s">
        <v>122</v>
      </c>
      <c r="B65" s="161">
        <f>+C65*Index!$B$12</f>
        <v>259.17103268</v>
      </c>
      <c r="C65" s="133">
        <v>442.82</v>
      </c>
      <c r="D65" s="161">
        <f>+E65*Index!$B$12</f>
        <v>201.20549571999996</v>
      </c>
      <c r="E65" s="133">
        <v>343.78</v>
      </c>
      <c r="F65" s="161">
        <f>+G65*Index!$B$12</f>
        <v>206.09253361999998</v>
      </c>
      <c r="G65" s="133">
        <v>352.13</v>
      </c>
      <c r="H65" s="133">
        <f>(I65*0.585274)</f>
        <v>180.63311462</v>
      </c>
      <c r="I65" s="133">
        <v>308.63</v>
      </c>
      <c r="J65" s="133">
        <f>(K65*0.585274)</f>
        <v>209.23545499999997</v>
      </c>
      <c r="K65" s="133">
        <v>357.5</v>
      </c>
      <c r="L65" s="133">
        <f>(M65*0.585274)</f>
        <v>225.05541121999997</v>
      </c>
      <c r="M65" s="133">
        <v>384.53</v>
      </c>
      <c r="N65" s="202">
        <f>(O65*0.585274)</f>
        <v>231.19493547999997</v>
      </c>
      <c r="O65" s="133">
        <v>395.02</v>
      </c>
      <c r="P65" s="202">
        <f>(Q65*0.585274)</f>
        <v>243.25157987999998</v>
      </c>
      <c r="Q65" s="133">
        <v>415.62</v>
      </c>
      <c r="R65" s="202">
        <f>(S65*0.585274)</f>
        <v>235.40305553999997</v>
      </c>
      <c r="S65" s="133">
        <v>402.21</v>
      </c>
      <c r="T65" s="202">
        <f>(U65*0.585274)</f>
        <v>204.61764313999998</v>
      </c>
      <c r="U65" s="133">
        <v>349.61</v>
      </c>
      <c r="V65" s="202">
        <f>(W65*0.585274)</f>
        <v>225.50021946</v>
      </c>
      <c r="W65" s="133">
        <v>385.29</v>
      </c>
      <c r="X65" s="202">
        <f>(Y65*0.585274)</f>
        <v>253.7455427</v>
      </c>
      <c r="Y65" s="133">
        <v>433.55</v>
      </c>
      <c r="Z65" s="33"/>
      <c r="AA65" s="202">
        <f>(AB65*0.585274)</f>
        <v>2421.36047636</v>
      </c>
      <c r="AB65" s="155">
        <f>C65+E65+G65+I65+K65+M65+O65+Q65+S65+U65+W65</f>
        <v>4137.14</v>
      </c>
    </row>
    <row r="66" spans="1:28" ht="14.25" customHeight="1">
      <c r="A66" s="10" t="s">
        <v>123</v>
      </c>
      <c r="B66" s="200">
        <f>+C66*Index!$B$12</f>
        <v>407.56140264</v>
      </c>
      <c r="C66" s="201">
        <v>696.36</v>
      </c>
      <c r="D66" s="200">
        <f>+E66*Index!$B$12</f>
        <v>339.08434464</v>
      </c>
      <c r="E66" s="201">
        <v>579.36</v>
      </c>
      <c r="F66" s="200">
        <f>+G66*Index!$B$12</f>
        <v>364.2452739</v>
      </c>
      <c r="G66" s="201">
        <v>622.35</v>
      </c>
      <c r="H66" s="201">
        <f>(I66*0.585274)</f>
        <v>346.3944169</v>
      </c>
      <c r="I66" s="201">
        <v>591.85</v>
      </c>
      <c r="J66" s="201">
        <f>(K66*0.585274)</f>
        <v>412.31382751999996</v>
      </c>
      <c r="K66" s="201">
        <v>704.48</v>
      </c>
      <c r="L66" s="201">
        <f>(M66*0.585274)</f>
        <v>437.34014376</v>
      </c>
      <c r="M66" s="201">
        <v>747.24</v>
      </c>
      <c r="N66" s="201">
        <f>(O66*0.585274)</f>
        <v>466.29364854</v>
      </c>
      <c r="O66" s="201">
        <v>796.71</v>
      </c>
      <c r="P66" s="201">
        <f>(Q66*0.585274)</f>
        <v>495.91436568</v>
      </c>
      <c r="Q66" s="133">
        <v>847.32</v>
      </c>
      <c r="R66" s="201">
        <f>(S66*0.585274)</f>
        <v>474.1889948</v>
      </c>
      <c r="S66" s="133">
        <v>810.2</v>
      </c>
      <c r="T66" s="201">
        <f>(U66*0.585274)</f>
        <v>433.94555456</v>
      </c>
      <c r="U66" s="133">
        <v>741.44</v>
      </c>
      <c r="V66" s="201">
        <f>(W66*0.585274)</f>
        <v>432.78671204</v>
      </c>
      <c r="W66" s="41">
        <v>739.46</v>
      </c>
      <c r="X66" s="201">
        <f>(Y66*0.585274)</f>
        <v>418.58211206</v>
      </c>
      <c r="Y66" s="41">
        <v>715.19</v>
      </c>
      <c r="Z66" s="33"/>
      <c r="AA66" s="202">
        <f>(AB66*0.585274)</f>
        <v>4610.0686849799995</v>
      </c>
      <c r="AB66" s="155">
        <f>C66+E66+G66+I66+K66+M66+O66+Q66+S66+U66+W66</f>
        <v>7876.7699999999995</v>
      </c>
    </row>
    <row r="67" spans="1:28" ht="14.25" customHeight="1">
      <c r="A67" s="12" t="s">
        <v>124</v>
      </c>
      <c r="B67" s="161">
        <f>+C67*Index!$B$12</f>
        <v>34.62480984</v>
      </c>
      <c r="C67" s="133">
        <v>59.16</v>
      </c>
      <c r="D67" s="161">
        <f>+E67*Index!$B$12</f>
        <v>37.480946960000004</v>
      </c>
      <c r="E67" s="133">
        <v>64.04</v>
      </c>
      <c r="F67" s="161">
        <f>+G67*Index!$B$12</f>
        <v>38.52273467999999</v>
      </c>
      <c r="G67" s="133">
        <v>65.82</v>
      </c>
      <c r="H67" s="133">
        <f>(I67*0.585274)</f>
        <v>38.56370386</v>
      </c>
      <c r="I67" s="133">
        <v>65.89</v>
      </c>
      <c r="J67" s="133">
        <f>(K67*0.585274)</f>
        <v>44.65055346</v>
      </c>
      <c r="K67" s="133">
        <v>76.29</v>
      </c>
      <c r="L67" s="133">
        <f>(M67*0.585274)</f>
        <v>44.84954661999999</v>
      </c>
      <c r="M67" s="133">
        <v>76.63</v>
      </c>
      <c r="N67" s="202">
        <f>(O67*0.585274)</f>
        <v>44.43400208</v>
      </c>
      <c r="O67" s="133">
        <v>75.92</v>
      </c>
      <c r="P67" s="202">
        <f>(Q67*0.585274)</f>
        <v>43.46829998</v>
      </c>
      <c r="Q67" s="133">
        <v>74.27</v>
      </c>
      <c r="R67" s="202">
        <f>(S67*0.585274)</f>
        <v>46.710717939999995</v>
      </c>
      <c r="S67" s="133">
        <v>79.81</v>
      </c>
      <c r="T67" s="202">
        <f>(U67*0.585274)</f>
        <v>46.18982408</v>
      </c>
      <c r="U67" s="133">
        <v>78.92</v>
      </c>
      <c r="V67" s="202">
        <f>(W67*0.585274)</f>
        <v>41.730036199999994</v>
      </c>
      <c r="W67" s="41">
        <v>71.3</v>
      </c>
      <c r="X67" s="202">
        <f>(Y67*0.585274)</f>
        <v>37.422419559999994</v>
      </c>
      <c r="Y67" s="41">
        <v>63.94</v>
      </c>
      <c r="Z67" s="33"/>
      <c r="AA67" s="202">
        <f>(AB67*0.585274)</f>
        <v>461.22517569999985</v>
      </c>
      <c r="AB67" s="155">
        <f>C67+E67+G67+I67+K67+M67+O67+Q67+S67+U67+W67</f>
        <v>788.0499999999998</v>
      </c>
    </row>
    <row r="68" spans="1:27" ht="14.25" customHeight="1">
      <c r="A68" s="12"/>
      <c r="B68" s="43"/>
      <c r="C68" s="135"/>
      <c r="D68" s="43"/>
      <c r="E68" s="135"/>
      <c r="F68" s="43"/>
      <c r="G68" s="135"/>
      <c r="H68" s="43"/>
      <c r="I68" s="43"/>
      <c r="J68" s="43"/>
      <c r="K68" s="135"/>
      <c r="L68" s="43"/>
      <c r="M68" s="135"/>
      <c r="N68" s="43"/>
      <c r="O68" s="135"/>
      <c r="P68" s="43"/>
      <c r="Q68" s="135"/>
      <c r="R68" s="43"/>
      <c r="S68" s="135"/>
      <c r="T68" s="135"/>
      <c r="U68" s="135"/>
      <c r="V68" s="43"/>
      <c r="W68" s="135"/>
      <c r="X68" s="43"/>
      <c r="Z68" s="33"/>
      <c r="AA68" s="202"/>
    </row>
    <row r="69" spans="1:27" ht="12.75" customHeight="1" thickBot="1">
      <c r="A69" s="66"/>
      <c r="B69" s="265">
        <v>2009</v>
      </c>
      <c r="C69" s="265"/>
      <c r="D69" s="265"/>
      <c r="E69" s="265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7"/>
      <c r="S69" s="267"/>
      <c r="T69" s="267"/>
      <c r="U69" s="267"/>
      <c r="V69" s="267"/>
      <c r="W69" s="267"/>
      <c r="X69" s="267"/>
      <c r="Z69" s="33"/>
      <c r="AA69" s="202"/>
    </row>
    <row r="70" spans="1:45" s="91" customFormat="1" ht="16.5" thickBot="1">
      <c r="A70" s="148"/>
      <c r="B70" s="264" t="s">
        <v>98</v>
      </c>
      <c r="C70" s="262"/>
      <c r="D70" s="262" t="s">
        <v>99</v>
      </c>
      <c r="E70" s="262"/>
      <c r="F70" s="262" t="s">
        <v>100</v>
      </c>
      <c r="G70" s="262"/>
      <c r="H70" s="262" t="s">
        <v>101</v>
      </c>
      <c r="I70" s="262"/>
      <c r="J70" s="262" t="s">
        <v>102</v>
      </c>
      <c r="K70" s="262"/>
      <c r="L70" s="262" t="s">
        <v>120</v>
      </c>
      <c r="M70" s="262"/>
      <c r="N70" s="262" t="s">
        <v>121</v>
      </c>
      <c r="O70" s="262"/>
      <c r="P70" s="262" t="s">
        <v>105</v>
      </c>
      <c r="Q70" s="262"/>
      <c r="R70" s="262" t="s">
        <v>106</v>
      </c>
      <c r="S70" s="262"/>
      <c r="T70" s="262" t="s">
        <v>107</v>
      </c>
      <c r="U70" s="262"/>
      <c r="V70" s="262" t="s">
        <v>108</v>
      </c>
      <c r="W70" s="262"/>
      <c r="X70" s="262" t="s">
        <v>109</v>
      </c>
      <c r="Y70" s="263"/>
      <c r="Z70" s="91" t="s">
        <v>67</v>
      </c>
      <c r="AA70" s="243" t="s">
        <v>114</v>
      </c>
      <c r="AB70" s="242"/>
      <c r="AL70" s="91" t="s">
        <v>57</v>
      </c>
      <c r="AM70" s="91" t="s">
        <v>58</v>
      </c>
      <c r="AN70" s="91" t="s">
        <v>59</v>
      </c>
      <c r="AO70" s="91" t="s">
        <v>60</v>
      </c>
      <c r="AP70" s="69"/>
      <c r="AQ70" s="69"/>
      <c r="AR70" s="69"/>
      <c r="AS70" s="69"/>
    </row>
    <row r="71" spans="1:45" s="42" customFormat="1" ht="15.75">
      <c r="A71" s="89"/>
      <c r="B71" s="149" t="s">
        <v>83</v>
      </c>
      <c r="C71" s="142" t="s">
        <v>84</v>
      </c>
      <c r="D71" s="149" t="s">
        <v>83</v>
      </c>
      <c r="E71" s="142" t="s">
        <v>84</v>
      </c>
      <c r="F71" s="149" t="s">
        <v>83</v>
      </c>
      <c r="G71" s="142" t="s">
        <v>84</v>
      </c>
      <c r="H71" s="149" t="s">
        <v>83</v>
      </c>
      <c r="I71" s="42" t="s">
        <v>84</v>
      </c>
      <c r="J71" s="149" t="s">
        <v>83</v>
      </c>
      <c r="K71" s="142" t="s">
        <v>84</v>
      </c>
      <c r="L71" s="149" t="s">
        <v>83</v>
      </c>
      <c r="M71" s="142" t="s">
        <v>84</v>
      </c>
      <c r="N71" s="149" t="s">
        <v>83</v>
      </c>
      <c r="O71" s="142" t="s">
        <v>84</v>
      </c>
      <c r="P71" s="149" t="s">
        <v>83</v>
      </c>
      <c r="Q71" s="142" t="s">
        <v>84</v>
      </c>
      <c r="R71" s="149" t="s">
        <v>83</v>
      </c>
      <c r="S71" s="142" t="s">
        <v>84</v>
      </c>
      <c r="T71" s="149" t="s">
        <v>83</v>
      </c>
      <c r="U71" s="142" t="s">
        <v>84</v>
      </c>
      <c r="V71" s="149" t="s">
        <v>83</v>
      </c>
      <c r="W71" s="142" t="s">
        <v>84</v>
      </c>
      <c r="X71" s="149" t="s">
        <v>83</v>
      </c>
      <c r="Y71" s="142" t="s">
        <v>84</v>
      </c>
      <c r="AA71" s="149" t="s">
        <v>83</v>
      </c>
      <c r="AB71" s="142" t="s">
        <v>84</v>
      </c>
      <c r="AP71" s="64"/>
      <c r="AQ71" s="64"/>
      <c r="AR71" s="64"/>
      <c r="AS71" s="64"/>
    </row>
    <row r="72" spans="1:28" ht="14.25" customHeight="1">
      <c r="A72" s="12" t="s">
        <v>125</v>
      </c>
      <c r="B72" s="161">
        <f>+C72*Index!$B$12</f>
        <v>134.07456792</v>
      </c>
      <c r="C72" s="133">
        <v>229.08</v>
      </c>
      <c r="D72" s="161">
        <f>+E72*Index!$B$12</f>
        <v>141.17979427999998</v>
      </c>
      <c r="E72" s="133">
        <v>241.22</v>
      </c>
      <c r="F72" s="161">
        <f>+G72*Index!$B$12</f>
        <v>161.16104864</v>
      </c>
      <c r="G72" s="133">
        <v>275.36</v>
      </c>
      <c r="H72" s="133">
        <f>(I72*0.585274)</f>
        <v>154.05582228</v>
      </c>
      <c r="I72" s="133">
        <v>263.22</v>
      </c>
      <c r="J72" s="133">
        <f>(K72*0.585274)</f>
        <v>0</v>
      </c>
      <c r="K72" s="133"/>
      <c r="L72" s="133">
        <f>(M72*0.585274)</f>
        <v>0</v>
      </c>
      <c r="M72" s="133"/>
      <c r="N72" s="202">
        <f>(O72*0.585274)</f>
        <v>0</v>
      </c>
      <c r="O72" s="133"/>
      <c r="P72" s="202">
        <f>(Q72*0.585274)</f>
        <v>0</v>
      </c>
      <c r="Q72" s="133"/>
      <c r="R72" s="202">
        <f>(S72*0.585274)</f>
        <v>0</v>
      </c>
      <c r="S72" s="133"/>
      <c r="T72" s="202">
        <f>(U72*0.585274)</f>
        <v>0</v>
      </c>
      <c r="U72" s="133"/>
      <c r="V72" s="202">
        <f>(W72*0.585274)</f>
        <v>0</v>
      </c>
      <c r="W72" s="133"/>
      <c r="X72" s="202">
        <f>(Y72*0.585274)</f>
        <v>0</v>
      </c>
      <c r="Y72" s="133"/>
      <c r="Z72" s="33"/>
      <c r="AA72" s="202">
        <f>(AB72*0.585274)</f>
        <v>590.4712331200001</v>
      </c>
      <c r="AB72" s="155">
        <f>C72+E72+G72+I72+K72+M72+O72+Q72+S72+U72+W72</f>
        <v>1008.8800000000001</v>
      </c>
    </row>
    <row r="73" spans="1:28" ht="14.25" customHeight="1">
      <c r="A73" s="12" t="s">
        <v>122</v>
      </c>
      <c r="B73" s="161">
        <f>+C73*Index!$B$12</f>
        <v>242.09859009999997</v>
      </c>
      <c r="C73" s="133">
        <v>413.65</v>
      </c>
      <c r="D73" s="161">
        <f>+E73*Index!$B$12</f>
        <v>13.075021159999999</v>
      </c>
      <c r="E73" s="133">
        <v>22.34</v>
      </c>
      <c r="F73" s="161">
        <f>+G73*Index!$B$12</f>
        <v>12.940408139999999</v>
      </c>
      <c r="G73" s="133">
        <v>22.11</v>
      </c>
      <c r="H73" s="133">
        <f>(I73*0.585274)</f>
        <v>12.0566444</v>
      </c>
      <c r="I73" s="133">
        <v>20.6</v>
      </c>
      <c r="J73" s="133">
        <f>(K73*0.585274)</f>
        <v>0</v>
      </c>
      <c r="K73" s="133"/>
      <c r="L73" s="133">
        <f>(M73*0.585274)</f>
        <v>0</v>
      </c>
      <c r="M73" s="133"/>
      <c r="N73" s="202">
        <f>(O73*0.585274)</f>
        <v>0</v>
      </c>
      <c r="O73" s="133"/>
      <c r="P73" s="202">
        <f>(Q73*0.585274)</f>
        <v>0</v>
      </c>
      <c r="Q73" s="133"/>
      <c r="R73" s="202">
        <f>(S73*0.585274)</f>
        <v>0</v>
      </c>
      <c r="S73" s="133"/>
      <c r="T73" s="202">
        <f>(U73*0.585274)</f>
        <v>0</v>
      </c>
      <c r="U73" s="133"/>
      <c r="V73" s="202">
        <f>(W73*0.585274)</f>
        <v>0</v>
      </c>
      <c r="W73" s="133"/>
      <c r="X73" s="202">
        <f>(Y73*0.585274)</f>
        <v>0</v>
      </c>
      <c r="Y73" s="133"/>
      <c r="Z73" s="33"/>
      <c r="AA73" s="202">
        <f>(AB73*0.585274)</f>
        <v>280.1706638</v>
      </c>
      <c r="AB73" s="155">
        <f>C73+E73+G73+I73+K73+M73+O73+Q73+S73+U73+W73</f>
        <v>478.7</v>
      </c>
    </row>
    <row r="74" spans="1:28" ht="14.25" customHeight="1">
      <c r="A74" s="10" t="s">
        <v>123</v>
      </c>
      <c r="B74" s="200">
        <f>+C74*Index!$B$12</f>
        <v>387.98398733999994</v>
      </c>
      <c r="C74" s="201">
        <v>662.91</v>
      </c>
      <c r="D74" s="200">
        <f>+E74*Index!$B$12</f>
        <v>374.85629152</v>
      </c>
      <c r="E74" s="201">
        <v>640.48</v>
      </c>
      <c r="F74" s="200">
        <f>+G74*Index!$B$12</f>
        <v>371.20418176</v>
      </c>
      <c r="G74" s="201">
        <v>634.24</v>
      </c>
      <c r="H74" s="201">
        <f>(I74*0.585274)</f>
        <v>346.64608472</v>
      </c>
      <c r="I74" s="201">
        <v>592.28</v>
      </c>
      <c r="J74" s="201">
        <f>(K74*0.585274)</f>
        <v>0</v>
      </c>
      <c r="K74" s="201"/>
      <c r="L74" s="201">
        <f>(M74*0.585274)</f>
        <v>0</v>
      </c>
      <c r="M74" s="201"/>
      <c r="N74" s="201">
        <f>(O74*0.585274)</f>
        <v>0</v>
      </c>
      <c r="O74" s="201"/>
      <c r="P74" s="201">
        <f>(Q74*0.585274)</f>
        <v>0</v>
      </c>
      <c r="Q74" s="133"/>
      <c r="R74" s="201">
        <f>(S74*0.585274)</f>
        <v>0</v>
      </c>
      <c r="S74" s="133"/>
      <c r="T74" s="201">
        <f>(U74*0.585274)</f>
        <v>0</v>
      </c>
      <c r="U74" s="133"/>
      <c r="V74" s="201">
        <f>(W74*0.585274)</f>
        <v>0</v>
      </c>
      <c r="W74" s="41"/>
      <c r="X74" s="201">
        <f>(Y74*0.585274)</f>
        <v>0</v>
      </c>
      <c r="Y74" s="41"/>
      <c r="Z74" s="33"/>
      <c r="AA74" s="202">
        <f>(AB74*0.585274)</f>
        <v>1480.6905453399997</v>
      </c>
      <c r="AB74" s="155">
        <f>C74+E74+G74+I74+K74+M74+O74+Q74+S74+U74+W74</f>
        <v>2529.91</v>
      </c>
    </row>
    <row r="75" spans="1:28" ht="14.25" customHeight="1">
      <c r="A75" s="12" t="s">
        <v>124</v>
      </c>
      <c r="B75" s="161">
        <f>+C75*Index!$B$12</f>
        <v>35.332991379999996</v>
      </c>
      <c r="C75" s="133">
        <v>60.37</v>
      </c>
      <c r="D75" s="161">
        <f>+E75*Index!$B$12</f>
        <v>37.15904626</v>
      </c>
      <c r="E75" s="133">
        <v>63.49</v>
      </c>
      <c r="F75" s="161">
        <f>+G75*Index!$B$12</f>
        <v>38.511029199999996</v>
      </c>
      <c r="G75" s="133">
        <v>65.8</v>
      </c>
      <c r="H75" s="133">
        <f>(I75*0.585274)</f>
        <v>37.51606339999999</v>
      </c>
      <c r="I75" s="133">
        <v>64.1</v>
      </c>
      <c r="J75" s="133">
        <f>(K75*0.585274)</f>
        <v>0</v>
      </c>
      <c r="K75" s="133"/>
      <c r="L75" s="133">
        <f>(M75*0.585274)</f>
        <v>0</v>
      </c>
      <c r="M75" s="133"/>
      <c r="N75" s="202">
        <f>(O75*0.585274)</f>
        <v>0</v>
      </c>
      <c r="O75" s="133"/>
      <c r="P75" s="202">
        <f>(Q75*0.585274)</f>
        <v>0</v>
      </c>
      <c r="Q75" s="133"/>
      <c r="R75" s="202">
        <f>(S75*0.585274)</f>
        <v>0</v>
      </c>
      <c r="S75" s="133"/>
      <c r="T75" s="202">
        <f>(U75*0.585274)</f>
        <v>0</v>
      </c>
      <c r="U75" s="133"/>
      <c r="V75" s="202">
        <f>(W75*0.585274)</f>
        <v>0</v>
      </c>
      <c r="W75" s="41"/>
      <c r="X75" s="202">
        <f>(Y75*0.585274)</f>
        <v>0</v>
      </c>
      <c r="Y75" s="41"/>
      <c r="Z75" s="33"/>
      <c r="AA75" s="202">
        <f>(AB75*0.585274)</f>
        <v>148.51913023999998</v>
      </c>
      <c r="AB75" s="155">
        <f>C75+E75+G75+I75+K75+M75+O75+Q75+S75+U75+W75</f>
        <v>253.76</v>
      </c>
    </row>
    <row r="76" spans="1:27" ht="14.25" customHeight="1">
      <c r="A76" s="12"/>
      <c r="B76" s="43"/>
      <c r="C76" s="135"/>
      <c r="D76" s="43"/>
      <c r="E76" s="135"/>
      <c r="F76" s="43"/>
      <c r="G76" s="135"/>
      <c r="H76" s="43"/>
      <c r="I76" s="43"/>
      <c r="J76" s="43"/>
      <c r="K76" s="135"/>
      <c r="L76" s="43"/>
      <c r="M76" s="135"/>
      <c r="N76" s="43"/>
      <c r="O76" s="135"/>
      <c r="P76" s="43"/>
      <c r="Q76" s="135"/>
      <c r="R76" s="43"/>
      <c r="S76" s="135"/>
      <c r="T76" s="135"/>
      <c r="U76" s="135"/>
      <c r="V76" s="43"/>
      <c r="W76" s="135"/>
      <c r="X76" s="43"/>
      <c r="Z76" s="33"/>
      <c r="AA76" s="202"/>
    </row>
    <row r="77" spans="2:30" s="44" customFormat="1" ht="12.75" customHeight="1" thickBot="1">
      <c r="B77" s="271" t="s">
        <v>61</v>
      </c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158"/>
      <c r="W77" s="159"/>
      <c r="Y77" s="159"/>
      <c r="Z77" s="70"/>
      <c r="AA77" s="202"/>
      <c r="AD77" s="65"/>
    </row>
    <row r="78" spans="1:45" s="91" customFormat="1" ht="16.5" thickBot="1">
      <c r="A78" s="148"/>
      <c r="B78" s="264" t="s">
        <v>98</v>
      </c>
      <c r="C78" s="262"/>
      <c r="D78" s="262" t="s">
        <v>99</v>
      </c>
      <c r="E78" s="262"/>
      <c r="F78" s="262" t="s">
        <v>100</v>
      </c>
      <c r="G78" s="262"/>
      <c r="H78" s="262" t="s">
        <v>101</v>
      </c>
      <c r="I78" s="262"/>
      <c r="J78" s="262" t="s">
        <v>102</v>
      </c>
      <c r="K78" s="262"/>
      <c r="L78" s="262" t="s">
        <v>120</v>
      </c>
      <c r="M78" s="262"/>
      <c r="N78" s="262" t="s">
        <v>121</v>
      </c>
      <c r="O78" s="262"/>
      <c r="P78" s="262" t="s">
        <v>105</v>
      </c>
      <c r="Q78" s="262"/>
      <c r="R78" s="262" t="s">
        <v>106</v>
      </c>
      <c r="S78" s="262"/>
      <c r="T78" s="262" t="s">
        <v>107</v>
      </c>
      <c r="U78" s="262"/>
      <c r="V78" s="262" t="s">
        <v>108</v>
      </c>
      <c r="W78" s="262"/>
      <c r="X78" s="262" t="s">
        <v>109</v>
      </c>
      <c r="Y78" s="263"/>
      <c r="Z78" s="91" t="s">
        <v>67</v>
      </c>
      <c r="AA78" s="243" t="s">
        <v>114</v>
      </c>
      <c r="AB78" s="242"/>
      <c r="AL78" s="91" t="s">
        <v>57</v>
      </c>
      <c r="AM78" s="91" t="s">
        <v>58</v>
      </c>
      <c r="AN78" s="91" t="s">
        <v>59</v>
      </c>
      <c r="AO78" s="91" t="s">
        <v>60</v>
      </c>
      <c r="AP78" s="69"/>
      <c r="AQ78" s="69"/>
      <c r="AR78" s="69"/>
      <c r="AS78" s="69"/>
    </row>
    <row r="79" spans="1:70" ht="15">
      <c r="A79" s="12" t="s">
        <v>125</v>
      </c>
      <c r="B79" s="67">
        <f aca="true" t="shared" si="6" ref="B79:V79">(B16-B7)/B7*100</f>
        <v>-26.010396361273553</v>
      </c>
      <c r="C79" s="156"/>
      <c r="D79" s="67">
        <f t="shared" si="6"/>
        <v>-17.095968605066005</v>
      </c>
      <c r="E79" s="156"/>
      <c r="F79" s="67">
        <f t="shared" si="6"/>
        <v>-10.466616857977312</v>
      </c>
      <c r="G79" s="156"/>
      <c r="H79" s="67">
        <f t="shared" si="6"/>
        <v>8.248005883351238</v>
      </c>
      <c r="I79" s="67"/>
      <c r="J79" s="67">
        <f t="shared" si="6"/>
        <v>-9.535893531833318</v>
      </c>
      <c r="K79" s="156"/>
      <c r="L79" s="67">
        <f t="shared" si="6"/>
        <v>-7.732743797592734</v>
      </c>
      <c r="M79" s="156"/>
      <c r="N79" s="67">
        <f t="shared" si="6"/>
        <v>-12.802719161591844</v>
      </c>
      <c r="O79" s="156"/>
      <c r="P79" s="67">
        <f t="shared" si="6"/>
        <v>-9.92508513053349</v>
      </c>
      <c r="Q79" s="156"/>
      <c r="R79" s="67">
        <f t="shared" si="6"/>
        <v>-9.044262216467661</v>
      </c>
      <c r="S79" s="156"/>
      <c r="T79" s="67">
        <f t="shared" si="6"/>
        <v>-4.962765957446815</v>
      </c>
      <c r="U79" s="156"/>
      <c r="V79" s="67">
        <f t="shared" si="6"/>
        <v>8.857432957056671</v>
      </c>
      <c r="W79" s="156"/>
      <c r="X79" s="67">
        <f>(X16-X7)/X7*100</f>
        <v>33.31935943657248</v>
      </c>
      <c r="Y79" s="67"/>
      <c r="Z79" s="67"/>
      <c r="AA79" s="202"/>
      <c r="AB79" s="67">
        <f>(AB16-AB7)/AB7*100</f>
        <v>-8.01064677664326</v>
      </c>
      <c r="AD79" s="67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</row>
    <row r="80" spans="1:70" ht="15">
      <c r="A80" s="12" t="s">
        <v>122</v>
      </c>
      <c r="B80" s="67">
        <f aca="true" t="shared" si="7" ref="B80:V80">(B17-B8)/B8*100</f>
        <v>17.76615770759254</v>
      </c>
      <c r="C80" s="156"/>
      <c r="D80" s="67">
        <f t="shared" si="7"/>
        <v>39.15270250111879</v>
      </c>
      <c r="E80" s="156"/>
      <c r="F80" s="67">
        <f t="shared" si="7"/>
        <v>41.96428571428572</v>
      </c>
      <c r="G80" s="156"/>
      <c r="H80" s="67">
        <f t="shared" si="7"/>
        <v>18.07629346693784</v>
      </c>
      <c r="I80" s="67"/>
      <c r="J80" s="67">
        <f t="shared" si="7"/>
        <v>12.42814584819367</v>
      </c>
      <c r="K80" s="156"/>
      <c r="L80" s="67">
        <f t="shared" si="7"/>
        <v>6.896808273193966</v>
      </c>
      <c r="M80" s="156"/>
      <c r="N80" s="67">
        <f t="shared" si="7"/>
        <v>6.968616761026071</v>
      </c>
      <c r="O80" s="156"/>
      <c r="P80" s="67">
        <f t="shared" si="7"/>
        <v>1.2393468219374153</v>
      </c>
      <c r="Q80" s="156"/>
      <c r="R80" s="67">
        <f t="shared" si="7"/>
        <v>2.393844400113993</v>
      </c>
      <c r="S80" s="156"/>
      <c r="T80" s="67">
        <f t="shared" si="7"/>
        <v>-0.17830297521238714</v>
      </c>
      <c r="U80" s="156"/>
      <c r="V80" s="67">
        <f t="shared" si="7"/>
        <v>-4.763202725724026</v>
      </c>
      <c r="W80" s="156"/>
      <c r="X80" s="67">
        <f>(X17-X8)/X8*100</f>
        <v>12.130099642789995</v>
      </c>
      <c r="Y80" s="67"/>
      <c r="Z80" s="67"/>
      <c r="AA80" s="202"/>
      <c r="AB80" s="67">
        <f>(AB17-AB8)/AB8*100</f>
        <v>10.893778196281243</v>
      </c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</row>
    <row r="81" spans="1:28" ht="15.75">
      <c r="A81" s="10" t="s">
        <v>123</v>
      </c>
      <c r="B81" s="58">
        <f aca="true" t="shared" si="8" ref="B81:V81">(B18-B9)/B9*100</f>
        <v>0.6209441404758724</v>
      </c>
      <c r="C81" s="55"/>
      <c r="D81" s="58">
        <f t="shared" si="8"/>
        <v>16.052276856355867</v>
      </c>
      <c r="E81" s="55"/>
      <c r="F81" s="58">
        <f t="shared" si="8"/>
        <v>20.25312895513994</v>
      </c>
      <c r="G81" s="55"/>
      <c r="H81" s="58">
        <f t="shared" si="8"/>
        <v>13.48451210487366</v>
      </c>
      <c r="I81" s="58"/>
      <c r="J81" s="58">
        <f t="shared" si="8"/>
        <v>3.0577876148775394</v>
      </c>
      <c r="K81" s="55"/>
      <c r="L81" s="58">
        <f t="shared" si="8"/>
        <v>0.5927556788111039</v>
      </c>
      <c r="M81" s="55"/>
      <c r="N81" s="58">
        <f t="shared" si="8"/>
        <v>-1.4418539269434028</v>
      </c>
      <c r="O81" s="55"/>
      <c r="P81" s="58">
        <f t="shared" si="8"/>
        <v>-3.4206985426497747</v>
      </c>
      <c r="Q81" s="55"/>
      <c r="R81" s="58">
        <f t="shared" si="8"/>
        <v>-2.15509020864326</v>
      </c>
      <c r="S81" s="55"/>
      <c r="T81" s="58">
        <f t="shared" si="8"/>
        <v>-2.0758179862034116</v>
      </c>
      <c r="U81" s="55"/>
      <c r="V81" s="58">
        <f t="shared" si="8"/>
        <v>0.1844097802269251</v>
      </c>
      <c r="W81" s="55"/>
      <c r="X81" s="58">
        <f>(X18-X9)/X9*100</f>
        <v>18.690618347957013</v>
      </c>
      <c r="Y81" s="58"/>
      <c r="Z81" s="58"/>
      <c r="AA81" s="202"/>
      <c r="AB81" s="58">
        <f>(AB18-AB9)/AB9*100</f>
        <v>3.103433317703227</v>
      </c>
    </row>
    <row r="82" spans="1:40" ht="15">
      <c r="A82" s="12" t="s">
        <v>124</v>
      </c>
      <c r="B82" s="67">
        <f aca="true" t="shared" si="9" ref="B82:V82">(B19-B10)/B10*100</f>
        <v>6.266021076616357</v>
      </c>
      <c r="C82" s="156"/>
      <c r="D82" s="67">
        <f t="shared" si="9"/>
        <v>19.392314566577294</v>
      </c>
      <c r="E82" s="156"/>
      <c r="F82" s="67">
        <f t="shared" si="9"/>
        <v>16.85456595264939</v>
      </c>
      <c r="G82" s="156"/>
      <c r="H82" s="67">
        <f t="shared" si="9"/>
        <v>-4.703576678098975</v>
      </c>
      <c r="I82" s="67"/>
      <c r="J82" s="67">
        <f t="shared" si="9"/>
        <v>-3.273876721607577</v>
      </c>
      <c r="K82" s="156"/>
      <c r="L82" s="67">
        <f t="shared" si="9"/>
        <v>-9.508547008547</v>
      </c>
      <c r="M82" s="156"/>
      <c r="N82" s="67">
        <f t="shared" si="9"/>
        <v>-8.353326063249723</v>
      </c>
      <c r="O82" s="156"/>
      <c r="P82" s="67">
        <f t="shared" si="9"/>
        <v>-16.12435233160622</v>
      </c>
      <c r="Q82" s="156"/>
      <c r="R82" s="67">
        <f t="shared" si="9"/>
        <v>-6.620065789473682</v>
      </c>
      <c r="S82" s="156"/>
      <c r="T82" s="67">
        <f t="shared" si="9"/>
        <v>-4.692454026632845</v>
      </c>
      <c r="U82" s="156"/>
      <c r="V82" s="67">
        <f t="shared" si="9"/>
        <v>-4.478594950603731</v>
      </c>
      <c r="W82" s="156"/>
      <c r="X82" s="67">
        <f>(X19-X10)/X10*100</f>
        <v>2.146286359785386</v>
      </c>
      <c r="Y82" s="67"/>
      <c r="Z82" s="67"/>
      <c r="AA82" s="202"/>
      <c r="AB82" s="67">
        <f>(AB19-AB10)/AB10*100</f>
        <v>-2.5907944113469252</v>
      </c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</row>
    <row r="83" spans="1:40" ht="15">
      <c r="A83" s="12"/>
      <c r="B83" s="67"/>
      <c r="C83" s="156"/>
      <c r="D83" s="67"/>
      <c r="E83" s="156"/>
      <c r="F83" s="67"/>
      <c r="G83" s="156"/>
      <c r="H83" s="67"/>
      <c r="I83" s="67"/>
      <c r="J83" s="67"/>
      <c r="K83" s="156"/>
      <c r="L83" s="67"/>
      <c r="M83" s="156"/>
      <c r="N83" s="67"/>
      <c r="O83" s="156"/>
      <c r="P83" s="67"/>
      <c r="Q83" s="156"/>
      <c r="R83" s="67"/>
      <c r="S83" s="156"/>
      <c r="T83" s="67"/>
      <c r="U83" s="156"/>
      <c r="V83" s="67"/>
      <c r="W83" s="156"/>
      <c r="X83" s="67"/>
      <c r="AA83" s="202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</row>
    <row r="84" spans="1:40" s="8" customFormat="1" ht="15.75" thickBot="1">
      <c r="A84" s="90"/>
      <c r="B84" s="265" t="s">
        <v>62</v>
      </c>
      <c r="C84" s="265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158"/>
      <c r="V84" s="44"/>
      <c r="W84" s="159"/>
      <c r="X84" s="44"/>
      <c r="Y84" s="163"/>
      <c r="AA84" s="20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</row>
    <row r="85" spans="1:45" s="91" customFormat="1" ht="16.5" thickBot="1">
      <c r="A85" s="148"/>
      <c r="B85" s="264" t="s">
        <v>98</v>
      </c>
      <c r="C85" s="262"/>
      <c r="D85" s="262" t="s">
        <v>99</v>
      </c>
      <c r="E85" s="262"/>
      <c r="F85" s="262" t="s">
        <v>100</v>
      </c>
      <c r="G85" s="262"/>
      <c r="H85" s="262" t="s">
        <v>101</v>
      </c>
      <c r="I85" s="262"/>
      <c r="J85" s="262" t="s">
        <v>102</v>
      </c>
      <c r="K85" s="262"/>
      <c r="L85" s="262" t="s">
        <v>120</v>
      </c>
      <c r="M85" s="262"/>
      <c r="N85" s="262" t="s">
        <v>121</v>
      </c>
      <c r="O85" s="262"/>
      <c r="P85" s="262" t="s">
        <v>105</v>
      </c>
      <c r="Q85" s="262"/>
      <c r="R85" s="262" t="s">
        <v>106</v>
      </c>
      <c r="S85" s="262"/>
      <c r="T85" s="262" t="s">
        <v>107</v>
      </c>
      <c r="U85" s="262"/>
      <c r="V85" s="262" t="s">
        <v>108</v>
      </c>
      <c r="W85" s="262"/>
      <c r="X85" s="262" t="s">
        <v>109</v>
      </c>
      <c r="Y85" s="263"/>
      <c r="Z85" s="91" t="s">
        <v>67</v>
      </c>
      <c r="AA85" s="243" t="s">
        <v>114</v>
      </c>
      <c r="AB85" s="242"/>
      <c r="AL85" s="91" t="s">
        <v>57</v>
      </c>
      <c r="AM85" s="91" t="s">
        <v>58</v>
      </c>
      <c r="AN85" s="91" t="s">
        <v>59</v>
      </c>
      <c r="AO85" s="91" t="s">
        <v>60</v>
      </c>
      <c r="AP85" s="69"/>
      <c r="AQ85" s="69"/>
      <c r="AR85" s="69"/>
      <c r="AS85" s="69"/>
    </row>
    <row r="86" spans="1:28" ht="15">
      <c r="A86" s="12" t="s">
        <v>125</v>
      </c>
      <c r="B86" s="67">
        <f>(B24-B16)/B16*100</f>
        <v>31.49205234038815</v>
      </c>
      <c r="C86" s="156"/>
      <c r="D86" s="67">
        <f aca="true" t="shared" si="10" ref="D86:X86">(D24-D16)/D16*100</f>
        <v>31.362423616490233</v>
      </c>
      <c r="E86" s="156"/>
      <c r="F86" s="67">
        <f t="shared" si="10"/>
        <v>28.8271885905022</v>
      </c>
      <c r="G86" s="156"/>
      <c r="H86" s="67">
        <f t="shared" si="10"/>
        <v>-18.38515808727463</v>
      </c>
      <c r="I86" s="67"/>
      <c r="J86" s="67">
        <f t="shared" si="10"/>
        <v>-7.218551302830062</v>
      </c>
      <c r="K86" s="156"/>
      <c r="L86" s="67">
        <f t="shared" si="10"/>
        <v>-12.704328842979615</v>
      </c>
      <c r="M86" s="156"/>
      <c r="N86" s="67">
        <f t="shared" si="10"/>
        <v>-1.477992528828985</v>
      </c>
      <c r="O86" s="156"/>
      <c r="P86" s="67">
        <f t="shared" si="10"/>
        <v>5.574877766016434</v>
      </c>
      <c r="Q86" s="156"/>
      <c r="R86" s="67">
        <f t="shared" si="10"/>
        <v>-5.604470923182368</v>
      </c>
      <c r="S86" s="156"/>
      <c r="T86" s="67">
        <f t="shared" si="10"/>
        <v>-7.964403649185645</v>
      </c>
      <c r="U86" s="156"/>
      <c r="V86" s="67">
        <f t="shared" si="10"/>
        <v>-12.635795018106002</v>
      </c>
      <c r="W86" s="156"/>
      <c r="X86" s="67">
        <f t="shared" si="10"/>
        <v>-15.558769888686236</v>
      </c>
      <c r="Y86" s="67"/>
      <c r="Z86" s="67"/>
      <c r="AA86" s="202"/>
      <c r="AB86" s="67">
        <f>(AB24-AB16)/AB16*100</f>
        <v>0.006538939384036184</v>
      </c>
    </row>
    <row r="87" spans="1:28" ht="15">
      <c r="A87" s="12" t="s">
        <v>122</v>
      </c>
      <c r="B87" s="67">
        <f>(B25-B17)/B17*100</f>
        <v>-0.1918158567774807</v>
      </c>
      <c r="C87" s="156"/>
      <c r="D87" s="67">
        <f aca="true" t="shared" si="11" ref="D87:X87">(D25-D17)/D17*100</f>
        <v>-10.512774700732539</v>
      </c>
      <c r="E87" s="156"/>
      <c r="F87" s="67">
        <f t="shared" si="11"/>
        <v>-17.816325150470007</v>
      </c>
      <c r="G87" s="156"/>
      <c r="H87" s="67">
        <f t="shared" si="11"/>
        <v>0.21425870688568288</v>
      </c>
      <c r="I87" s="67"/>
      <c r="J87" s="67">
        <f t="shared" si="11"/>
        <v>-6.4153760029856315</v>
      </c>
      <c r="K87" s="156"/>
      <c r="L87" s="67">
        <f t="shared" si="11"/>
        <v>-4.6527004454342995</v>
      </c>
      <c r="M87" s="156"/>
      <c r="N87" s="67">
        <f t="shared" si="11"/>
        <v>-2.927339257710396</v>
      </c>
      <c r="O87" s="156"/>
      <c r="P87" s="67">
        <f t="shared" si="11"/>
        <v>-4.077370433441505</v>
      </c>
      <c r="Q87" s="156"/>
      <c r="R87" s="67">
        <f t="shared" si="11"/>
        <v>-11.04617002195628</v>
      </c>
      <c r="S87" s="156"/>
      <c r="T87" s="67">
        <f t="shared" si="11"/>
        <v>-12.794200056038097</v>
      </c>
      <c r="U87" s="156"/>
      <c r="V87" s="67">
        <f t="shared" si="11"/>
        <v>-16.317258156840296</v>
      </c>
      <c r="W87" s="156"/>
      <c r="X87" s="67">
        <f t="shared" si="11"/>
        <v>-13.715167164078998</v>
      </c>
      <c r="Y87" s="67"/>
      <c r="Z87" s="67"/>
      <c r="AA87" s="202"/>
      <c r="AB87" s="67">
        <f>(AB25-AB17)/AB17*100</f>
        <v>-7.9910144257121525</v>
      </c>
    </row>
    <row r="88" spans="1:28" ht="15.75">
      <c r="A88" s="10" t="s">
        <v>123</v>
      </c>
      <c r="B88" s="58">
        <f>(B26-B18)/B18*100</f>
        <v>8.93295227496903</v>
      </c>
      <c r="C88" s="55"/>
      <c r="D88" s="58">
        <f aca="true" t="shared" si="12" ref="D88:X88">(D26-D18)/D18*100</f>
        <v>1.772548227451768</v>
      </c>
      <c r="E88" s="55"/>
      <c r="F88" s="58">
        <f t="shared" si="12"/>
        <v>-3.435775095892973</v>
      </c>
      <c r="G88" s="55"/>
      <c r="H88" s="58">
        <f t="shared" si="12"/>
        <v>-8.074432903255861</v>
      </c>
      <c r="I88" s="58"/>
      <c r="J88" s="58">
        <f t="shared" si="12"/>
        <v>-6.7161565935989875</v>
      </c>
      <c r="K88" s="55"/>
      <c r="L88" s="58">
        <f t="shared" si="12"/>
        <v>-7.8350905991539905</v>
      </c>
      <c r="M88" s="55"/>
      <c r="N88" s="58">
        <f t="shared" si="12"/>
        <v>-2.3818741213146035</v>
      </c>
      <c r="O88" s="55"/>
      <c r="P88" s="58">
        <f t="shared" si="12"/>
        <v>-0.3198461598838341</v>
      </c>
      <c r="Q88" s="55"/>
      <c r="R88" s="58">
        <f t="shared" si="12"/>
        <v>-9.034383283954472</v>
      </c>
      <c r="S88" s="55"/>
      <c r="T88" s="58">
        <f t="shared" si="12"/>
        <v>-10.935177405803644</v>
      </c>
      <c r="U88" s="55"/>
      <c r="V88" s="58">
        <f t="shared" si="12"/>
        <v>-14.864221057646496</v>
      </c>
      <c r="W88" s="55"/>
      <c r="X88" s="58">
        <f t="shared" si="12"/>
        <v>-14.35632736975634</v>
      </c>
      <c r="Y88" s="58"/>
      <c r="Z88" s="58"/>
      <c r="AA88" s="202"/>
      <c r="AB88" s="58">
        <f>(AB26-AB18)/AB18*100</f>
        <v>-5.050557666994546</v>
      </c>
    </row>
    <row r="89" spans="1:28" ht="15" customHeight="1">
      <c r="A89" s="12" t="s">
        <v>124</v>
      </c>
      <c r="B89" s="67">
        <f>(B27-B19)/B19*100</f>
        <v>-6.566604127579745</v>
      </c>
      <c r="C89" s="156"/>
      <c r="D89" s="67">
        <f>(D27-D19)/D19*100</f>
        <v>-14.570858283433125</v>
      </c>
      <c r="E89" s="156"/>
      <c r="F89" s="67">
        <f aca="true" t="shared" si="13" ref="F89:X89">(F27-F19)/F19*100</f>
        <v>-11.673902556681147</v>
      </c>
      <c r="G89" s="156"/>
      <c r="H89" s="67">
        <f t="shared" si="13"/>
        <v>3.2647814910025788</v>
      </c>
      <c r="I89" s="67"/>
      <c r="J89" s="67">
        <f t="shared" si="13"/>
        <v>-2.5443510737628463</v>
      </c>
      <c r="K89" s="156"/>
      <c r="L89" s="67">
        <f t="shared" si="13"/>
        <v>0</v>
      </c>
      <c r="M89" s="156"/>
      <c r="N89" s="67">
        <f t="shared" si="13"/>
        <v>3.7125178486434915</v>
      </c>
      <c r="O89" s="156"/>
      <c r="P89" s="67">
        <f t="shared" si="13"/>
        <v>-1.408450704225353</v>
      </c>
      <c r="Q89" s="156"/>
      <c r="R89" s="67">
        <f t="shared" si="13"/>
        <v>-6.516952884191987</v>
      </c>
      <c r="S89" s="156"/>
      <c r="T89" s="67">
        <f t="shared" si="13"/>
        <v>-10.889332446218681</v>
      </c>
      <c r="U89" s="156"/>
      <c r="V89" s="67">
        <f t="shared" si="13"/>
        <v>-17.628131464031245</v>
      </c>
      <c r="W89" s="156"/>
      <c r="X89" s="67">
        <f t="shared" si="13"/>
        <v>-12.220071882775784</v>
      </c>
      <c r="Y89" s="67"/>
      <c r="Z89" s="67"/>
      <c r="AA89" s="202"/>
      <c r="AB89" s="67">
        <f>(AB27-AB19)/AB19*100</f>
        <v>-5.985417346827719</v>
      </c>
    </row>
    <row r="90" spans="1:27" ht="15">
      <c r="A90" s="12"/>
      <c r="B90" s="58"/>
      <c r="C90" s="55"/>
      <c r="D90" s="58"/>
      <c r="E90" s="55"/>
      <c r="AA90" s="202"/>
    </row>
    <row r="91" spans="1:27" ht="15.75" thickBot="1">
      <c r="A91" s="90"/>
      <c r="B91" s="265" t="s">
        <v>69</v>
      </c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158"/>
      <c r="V91" s="44"/>
      <c r="W91" s="159"/>
      <c r="X91" s="44"/>
      <c r="AA91" s="202"/>
    </row>
    <row r="92" spans="1:45" s="91" customFormat="1" ht="16.5" thickBot="1">
      <c r="A92" s="148"/>
      <c r="B92" s="264" t="s">
        <v>98</v>
      </c>
      <c r="C92" s="262"/>
      <c r="D92" s="262" t="s">
        <v>99</v>
      </c>
      <c r="E92" s="262"/>
      <c r="F92" s="262" t="s">
        <v>100</v>
      </c>
      <c r="G92" s="262"/>
      <c r="H92" s="262" t="s">
        <v>101</v>
      </c>
      <c r="I92" s="262"/>
      <c r="J92" s="262" t="s">
        <v>102</v>
      </c>
      <c r="K92" s="262"/>
      <c r="L92" s="262" t="s">
        <v>120</v>
      </c>
      <c r="M92" s="262"/>
      <c r="N92" s="262" t="s">
        <v>121</v>
      </c>
      <c r="O92" s="262"/>
      <c r="P92" s="262" t="s">
        <v>105</v>
      </c>
      <c r="Q92" s="262"/>
      <c r="R92" s="262" t="s">
        <v>106</v>
      </c>
      <c r="S92" s="262"/>
      <c r="T92" s="262" t="s">
        <v>107</v>
      </c>
      <c r="U92" s="262"/>
      <c r="V92" s="262" t="s">
        <v>108</v>
      </c>
      <c r="W92" s="262"/>
      <c r="X92" s="262" t="s">
        <v>109</v>
      </c>
      <c r="Y92" s="263"/>
      <c r="Z92" s="91" t="s">
        <v>67</v>
      </c>
      <c r="AA92" s="243" t="s">
        <v>114</v>
      </c>
      <c r="AB92" s="242"/>
      <c r="AL92" s="91" t="s">
        <v>57</v>
      </c>
      <c r="AM92" s="91" t="s">
        <v>58</v>
      </c>
      <c r="AN92" s="91" t="s">
        <v>59</v>
      </c>
      <c r="AO92" s="91" t="s">
        <v>60</v>
      </c>
      <c r="AP92" s="69"/>
      <c r="AQ92" s="69"/>
      <c r="AR92" s="69"/>
      <c r="AS92" s="69"/>
    </row>
    <row r="93" spans="1:28" ht="15">
      <c r="A93" s="12" t="s">
        <v>125</v>
      </c>
      <c r="B93" s="67">
        <f aca="true" t="shared" si="14" ref="B93:X93">(B32-B24)/B24*100</f>
        <v>-15.55466506378147</v>
      </c>
      <c r="C93" s="156"/>
      <c r="D93" s="67">
        <f t="shared" si="14"/>
        <v>-16.464653082618096</v>
      </c>
      <c r="E93" s="156"/>
      <c r="F93" s="67">
        <f t="shared" si="14"/>
        <v>-9.710281474502404</v>
      </c>
      <c r="G93" s="156"/>
      <c r="H93" s="67">
        <f t="shared" si="14"/>
        <v>-0.2049049113145887</v>
      </c>
      <c r="I93" s="67"/>
      <c r="J93" s="67">
        <f t="shared" si="14"/>
        <v>2.284332168771839</v>
      </c>
      <c r="K93" s="156"/>
      <c r="L93" s="67">
        <f t="shared" si="14"/>
        <v>8.289112534309243</v>
      </c>
      <c r="M93" s="156"/>
      <c r="N93" s="67">
        <f t="shared" si="14"/>
        <v>4.918122870645136</v>
      </c>
      <c r="O93" s="156"/>
      <c r="P93" s="67">
        <f t="shared" si="14"/>
        <v>6.8942468369539265</v>
      </c>
      <c r="Q93" s="156"/>
      <c r="R93" s="67">
        <f t="shared" si="14"/>
        <v>12.617292225201075</v>
      </c>
      <c r="S93" s="156"/>
      <c r="T93" s="67">
        <f t="shared" si="14"/>
        <v>17.684261736803705</v>
      </c>
      <c r="U93" s="156"/>
      <c r="V93" s="67">
        <f t="shared" si="14"/>
        <v>-0.8101488412987454</v>
      </c>
      <c r="W93" s="156"/>
      <c r="X93" s="67">
        <f t="shared" si="14"/>
        <v>0.4096224026215707</v>
      </c>
      <c r="Y93" s="67"/>
      <c r="Z93" s="67"/>
      <c r="AA93" s="202"/>
      <c r="AB93" s="67">
        <f>(AB32-AB24)/AB24*100</f>
        <v>1.3910683928337972</v>
      </c>
    </row>
    <row r="94" spans="1:28" ht="15">
      <c r="A94" s="12" t="s">
        <v>122</v>
      </c>
      <c r="B94" s="67">
        <f>(B33-B25)/B25*100</f>
        <v>-7.7763541889102505</v>
      </c>
      <c r="C94" s="156"/>
      <c r="D94" s="67">
        <f>(D33-D25)/D25*100</f>
        <v>-16.890947570179296</v>
      </c>
      <c r="E94" s="156"/>
      <c r="F94" s="67">
        <f>(F33-F25)/F25*100</f>
        <v>-8.520880477268054</v>
      </c>
      <c r="G94" s="156"/>
      <c r="H94" s="67">
        <f>(H33-H25)/H25*100</f>
        <v>-7.365640982644418</v>
      </c>
      <c r="I94" s="67"/>
      <c r="J94" s="67">
        <f>(J33-J25)/J25*100</f>
        <v>-9.080395597383946</v>
      </c>
      <c r="K94" s="156"/>
      <c r="L94" s="67">
        <f>(L33-L25)/L25*100</f>
        <v>-14.157451001861387</v>
      </c>
      <c r="M94" s="156"/>
      <c r="N94" s="67">
        <f>(N33-N25)/N25*100</f>
        <v>-15.646876682821759</v>
      </c>
      <c r="O94" s="156"/>
      <c r="P94" s="67">
        <f>(P33-P25)/P25*100</f>
        <v>-12.84919943726134</v>
      </c>
      <c r="Q94" s="156"/>
      <c r="R94" s="67">
        <f>(R33-R25)/R25*100</f>
        <v>-8.350425864766203</v>
      </c>
      <c r="S94" s="156"/>
      <c r="T94" s="67">
        <f>(T33-T25)/T25*100</f>
        <v>-10.831760311659101</v>
      </c>
      <c r="U94" s="156"/>
      <c r="V94" s="67">
        <f>(V33-V25)/V25*100</f>
        <v>-5.93818135180197</v>
      </c>
      <c r="W94" s="156"/>
      <c r="X94" s="67">
        <f>(X33-X25)/X25*100</f>
        <v>-10.213361315145155</v>
      </c>
      <c r="Y94" s="67"/>
      <c r="Z94" s="67"/>
      <c r="AA94" s="202"/>
      <c r="AB94" s="67">
        <f>(AB33-AB25)/AB25*100</f>
        <v>-10.803179107150234</v>
      </c>
    </row>
    <row r="95" spans="1:28" ht="15.75">
      <c r="A95" s="10" t="s">
        <v>123</v>
      </c>
      <c r="B95" s="58">
        <f>(B34-B26)/B26*100</f>
        <v>-10.48036962225164</v>
      </c>
      <c r="C95" s="55"/>
      <c r="D95" s="58">
        <f>(D34-D26)/D26*100</f>
        <v>-16.72951917828611</v>
      </c>
      <c r="E95" s="55"/>
      <c r="F95" s="58">
        <f>(F34-F26)/F26*100</f>
        <v>-9.010100031486907</v>
      </c>
      <c r="G95" s="55"/>
      <c r="H95" s="58">
        <f>(H34-H26)/H26*100</f>
        <v>-4.532441539358007</v>
      </c>
      <c r="I95" s="58"/>
      <c r="J95" s="58">
        <f>(J34-J26)/J26*100</f>
        <v>-4.847347347347348</v>
      </c>
      <c r="K95" s="55"/>
      <c r="L95" s="58">
        <f>(L34-L26)/L26*100</f>
        <v>-5.754212905877515</v>
      </c>
      <c r="M95" s="55"/>
      <c r="N95" s="58">
        <f>(N34-N26)/N26*100</f>
        <v>-7.835524942600713</v>
      </c>
      <c r="O95" s="55"/>
      <c r="P95" s="58">
        <f>(P34-P26)/P26*100</f>
        <v>-4.708754109332864</v>
      </c>
      <c r="Q95" s="55"/>
      <c r="R95" s="58">
        <f>(R34-R26)/R26*100</f>
        <v>-0.30641325076602244</v>
      </c>
      <c r="S95" s="55"/>
      <c r="T95" s="58">
        <f>(T34-T26)/T26*100</f>
        <v>0.5103645115255336</v>
      </c>
      <c r="U95" s="55"/>
      <c r="V95" s="58">
        <f>(V34-V26)/V26*100</f>
        <v>-3.861219921656395</v>
      </c>
      <c r="W95" s="55"/>
      <c r="X95" s="58">
        <f>(X34-X26)/X26*100</f>
        <v>-6.5708156698503535</v>
      </c>
      <c r="Y95" s="58"/>
      <c r="Z95" s="58"/>
      <c r="AA95" s="202"/>
      <c r="AB95" s="58">
        <f>(AB34-AB26)/AB26*100</f>
        <v>-6.080932807791969</v>
      </c>
    </row>
    <row r="96" spans="1:28" ht="15">
      <c r="A96" s="12" t="s">
        <v>124</v>
      </c>
      <c r="B96" s="67">
        <f>(B35-B27)/B27*100</f>
        <v>-7.2862880091795725</v>
      </c>
      <c r="C96" s="156"/>
      <c r="D96" s="67">
        <f>(D35-D27)/D27*100</f>
        <v>-7.272196261682248</v>
      </c>
      <c r="E96" s="156"/>
      <c r="F96" s="67">
        <f>(F35-F27)/F27*100</f>
        <v>-7.1818678317858975</v>
      </c>
      <c r="G96" s="156"/>
      <c r="H96" s="67">
        <f>(H35-H27)/H27*100</f>
        <v>-7.318894697535486</v>
      </c>
      <c r="I96" s="67"/>
      <c r="J96" s="67">
        <f>(J35-J27)/J27*100</f>
        <v>-8.167664670658674</v>
      </c>
      <c r="K96" s="156"/>
      <c r="L96" s="67">
        <f>(L35-L27)/L27*100</f>
        <v>-6.3754427390791095</v>
      </c>
      <c r="M96" s="156"/>
      <c r="N96" s="67">
        <f>(N35-N27)/N27*100</f>
        <v>-6.51675080312069</v>
      </c>
      <c r="O96" s="156"/>
      <c r="P96" s="67">
        <f>(P35-P27)/P27*100</f>
        <v>1.9298245614035165</v>
      </c>
      <c r="Q96" s="156"/>
      <c r="R96" s="67">
        <f>(R35-R27)/R27*100</f>
        <v>1.2482336316533234</v>
      </c>
      <c r="S96" s="156"/>
      <c r="T96" s="67">
        <f>(T35-T27)/T27*100</f>
        <v>4.604280736684921</v>
      </c>
      <c r="U96" s="156"/>
      <c r="V96" s="67">
        <f>(V35-V27)/V27*100</f>
        <v>0.08370535714284048</v>
      </c>
      <c r="W96" s="156"/>
      <c r="X96" s="67">
        <f>(X35-X27)/X27*100</f>
        <v>1.637795275590561</v>
      </c>
      <c r="Y96" s="67"/>
      <c r="Z96" s="67"/>
      <c r="AA96" s="202"/>
      <c r="AB96" s="67">
        <f>(AB35-AB27)/AB27*100</f>
        <v>-3.789790485009856</v>
      </c>
    </row>
    <row r="97" ht="12.75">
      <c r="AA97" s="202"/>
    </row>
    <row r="98" spans="1:27" ht="15.75" thickBot="1">
      <c r="A98" s="90"/>
      <c r="B98" s="265" t="s">
        <v>77</v>
      </c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158"/>
      <c r="AA98" s="202"/>
    </row>
    <row r="99" spans="1:45" s="91" customFormat="1" ht="16.5" thickBot="1">
      <c r="A99" s="148"/>
      <c r="B99" s="264" t="s">
        <v>98</v>
      </c>
      <c r="C99" s="262"/>
      <c r="D99" s="262" t="s">
        <v>99</v>
      </c>
      <c r="E99" s="262"/>
      <c r="F99" s="262" t="s">
        <v>100</v>
      </c>
      <c r="G99" s="262"/>
      <c r="H99" s="262" t="s">
        <v>101</v>
      </c>
      <c r="I99" s="262"/>
      <c r="J99" s="262" t="s">
        <v>102</v>
      </c>
      <c r="K99" s="262"/>
      <c r="L99" s="262" t="s">
        <v>120</v>
      </c>
      <c r="M99" s="262"/>
      <c r="N99" s="262" t="s">
        <v>121</v>
      </c>
      <c r="O99" s="262"/>
      <c r="P99" s="262" t="s">
        <v>105</v>
      </c>
      <c r="Q99" s="262"/>
      <c r="R99" s="262" t="s">
        <v>106</v>
      </c>
      <c r="S99" s="262"/>
      <c r="T99" s="262" t="s">
        <v>107</v>
      </c>
      <c r="U99" s="262"/>
      <c r="V99" s="262" t="s">
        <v>108</v>
      </c>
      <c r="W99" s="262"/>
      <c r="X99" s="262" t="s">
        <v>109</v>
      </c>
      <c r="Y99" s="263"/>
      <c r="Z99" s="91" t="s">
        <v>67</v>
      </c>
      <c r="AA99" s="243" t="s">
        <v>114</v>
      </c>
      <c r="AB99" s="242"/>
      <c r="AL99" s="91" t="s">
        <v>57</v>
      </c>
      <c r="AM99" s="91" t="s">
        <v>58</v>
      </c>
      <c r="AN99" s="91" t="s">
        <v>59</v>
      </c>
      <c r="AO99" s="91" t="s">
        <v>60</v>
      </c>
      <c r="AP99" s="69"/>
      <c r="AQ99" s="69"/>
      <c r="AR99" s="69"/>
      <c r="AS99" s="69"/>
    </row>
    <row r="100" spans="1:28" ht="15">
      <c r="A100" s="12" t="s">
        <v>125</v>
      </c>
      <c r="B100" s="67">
        <f>(B40-B32)/B32*100</f>
        <v>-3.3296425181904414</v>
      </c>
      <c r="C100" s="156"/>
      <c r="D100" s="67">
        <f>(D40-D32)/D32*100</f>
        <v>3.592156862745108</v>
      </c>
      <c r="E100" s="156"/>
      <c r="F100" s="67">
        <f>(F40-F32)/F32*100</f>
        <v>-4.584882280049567</v>
      </c>
      <c r="G100" s="156"/>
      <c r="H100" s="67">
        <f>(H40-H32)/H32*100</f>
        <v>-7.487969201154949</v>
      </c>
      <c r="I100" s="67"/>
      <c r="J100" s="67">
        <f>(J40-J32)/J32*100</f>
        <v>0.8276405675249546</v>
      </c>
      <c r="K100" s="156"/>
      <c r="L100" s="67">
        <f>(L40-L32)/L32*100</f>
        <v>-4.07232173031429</v>
      </c>
      <c r="M100" s="156"/>
      <c r="N100" s="67">
        <f>(N40-N32)/N32*100</f>
        <v>-5.808411459697273</v>
      </c>
      <c r="O100" s="156"/>
      <c r="P100" s="67">
        <f>(P40-P32)/P32*100</f>
        <v>-4.185090892849157</v>
      </c>
      <c r="Q100" s="156"/>
      <c r="R100" s="67">
        <f>(R40-R32)/R32*100</f>
        <v>-2.296285275008677</v>
      </c>
      <c r="S100" s="156"/>
      <c r="T100" s="67">
        <f>(T40-T32)/T32*100</f>
        <v>-3.8238941711451044</v>
      </c>
      <c r="U100" s="156"/>
      <c r="V100" s="67">
        <f>(V40-V32)/V32*100</f>
        <v>11.137140686336586</v>
      </c>
      <c r="W100" s="156"/>
      <c r="X100" s="67">
        <f>(X40-X32)/X32*100</f>
        <v>-9.219700341195663</v>
      </c>
      <c r="Y100" s="67"/>
      <c r="Z100" s="67"/>
      <c r="AA100" s="202"/>
      <c r="AB100" s="67">
        <f>(AB40-AB32)/AB32*100</f>
        <v>-2.106609487266306</v>
      </c>
    </row>
    <row r="101" spans="1:28" ht="15">
      <c r="A101" s="12" t="s">
        <v>122</v>
      </c>
      <c r="B101" s="67">
        <f>(B41-B33)/B33*100</f>
        <v>-11.557905298498818</v>
      </c>
      <c r="C101" s="156"/>
      <c r="D101" s="67">
        <f>(D41-D33)/D33*100</f>
        <v>-8.100706289338387</v>
      </c>
      <c r="E101" s="156"/>
      <c r="F101" s="67">
        <f>(F41-F33)/F33*100</f>
        <v>-9.61590357110731</v>
      </c>
      <c r="G101" s="156"/>
      <c r="H101" s="67">
        <f>(H41-H33)/H33*100</f>
        <v>-12.485857808752321</v>
      </c>
      <c r="I101" s="67"/>
      <c r="J101" s="67">
        <f>(J41-J33)/J33*100</f>
        <v>-4.640554410281158</v>
      </c>
      <c r="K101" s="156"/>
      <c r="L101" s="67">
        <f>(L41-L33)/L33*100</f>
        <v>-1.9472789115646192</v>
      </c>
      <c r="M101" s="156"/>
      <c r="N101" s="67">
        <f>(N41-N33)/N33*100</f>
        <v>-6.846746199577064</v>
      </c>
      <c r="O101" s="156"/>
      <c r="P101" s="67">
        <f>(P41-P33)/P33*100</f>
        <v>1.7564762856483946</v>
      </c>
      <c r="Q101" s="156"/>
      <c r="R101" s="67">
        <f>(R41-R33)/R33*100</f>
        <v>-1.9990137692978729</v>
      </c>
      <c r="S101" s="156"/>
      <c r="T101" s="67">
        <f>(T41-T33)/T33*100</f>
        <v>1.8151517881271961</v>
      </c>
      <c r="U101" s="156"/>
      <c r="V101" s="67">
        <f>(V41-V33)/V33*100</f>
        <v>7.076629397327512</v>
      </c>
      <c r="W101" s="156"/>
      <c r="X101" s="67">
        <f>(X41-X33)/X33*100</f>
        <v>20.581742630827158</v>
      </c>
      <c r="Y101" s="67"/>
      <c r="Z101" s="67"/>
      <c r="AA101" s="202"/>
      <c r="AB101" s="67">
        <f>(AB41-AB33)/AB33*100</f>
        <v>-4.215825560565837</v>
      </c>
    </row>
    <row r="102" spans="1:28" ht="15.75">
      <c r="A102" s="10" t="s">
        <v>123</v>
      </c>
      <c r="B102" s="58">
        <f>(B42-B34)/B34*100</f>
        <v>-8.859610446870859</v>
      </c>
      <c r="C102" s="55"/>
      <c r="D102" s="58">
        <f>(D42-D34)/D34*100</f>
        <v>-3.6587909304889235</v>
      </c>
      <c r="E102" s="55"/>
      <c r="F102" s="58">
        <f>(F42-F34)/F34*100</f>
        <v>-7.562488354140609</v>
      </c>
      <c r="G102" s="55"/>
      <c r="H102" s="58">
        <f>(H42-H34)/H34*100</f>
        <v>-10.41876758133857</v>
      </c>
      <c r="I102" s="58"/>
      <c r="J102" s="58">
        <f>(J42-J34)/J34*100</f>
        <v>-2.451147989374865</v>
      </c>
      <c r="K102" s="55"/>
      <c r="L102" s="58">
        <f>(L42-L34)/L34*100</f>
        <v>-2.8613655085526</v>
      </c>
      <c r="M102" s="55"/>
      <c r="N102" s="58">
        <f>(N42-N34)/N34*100</f>
        <v>-6.3977715372769275</v>
      </c>
      <c r="O102" s="55"/>
      <c r="P102" s="58">
        <f>(P42-P34)/P34*100</f>
        <v>-0.9915921251058755</v>
      </c>
      <c r="Q102" s="55"/>
      <c r="R102" s="58">
        <f>(R42-R34)/R34*100</f>
        <v>-2.1278424966685248</v>
      </c>
      <c r="S102" s="55"/>
      <c r="T102" s="58">
        <f>(T42-T34)/T34*100</f>
        <v>-0.8109929248688464</v>
      </c>
      <c r="U102" s="55"/>
      <c r="V102" s="58">
        <f>(V42-V34)/V34*100</f>
        <v>8.773415176209113</v>
      </c>
      <c r="W102" s="55"/>
      <c r="X102" s="58">
        <f>(X42-X34)/X34*100</f>
        <v>9.599562662293275</v>
      </c>
      <c r="Y102" s="58"/>
      <c r="Z102" s="58"/>
      <c r="AA102" s="202"/>
      <c r="AB102" s="58">
        <f>(AB42-AB34)/AB34*100</f>
        <v>-3.3340447759517513</v>
      </c>
    </row>
    <row r="103" spans="1:28" ht="15">
      <c r="A103" s="12" t="s">
        <v>124</v>
      </c>
      <c r="B103" s="67">
        <f>(B43-B35)/B35*100</f>
        <v>-6.837871287128714</v>
      </c>
      <c r="C103" s="156"/>
      <c r="D103" s="67">
        <f>(D43-D35)/D35*100</f>
        <v>-3.0866141732283476</v>
      </c>
      <c r="E103" s="156"/>
      <c r="F103" s="67">
        <f>(F43-F35)/F35*100</f>
        <v>5.972344807296267</v>
      </c>
      <c r="G103" s="156"/>
      <c r="H103" s="67">
        <f>(H43-H35)/H35*100</f>
        <v>-3.330647327424107</v>
      </c>
      <c r="I103" s="67"/>
      <c r="J103" s="67">
        <f>(J43-J35)/J35*100</f>
        <v>1.4866979655711872</v>
      </c>
      <c r="K103" s="156"/>
      <c r="L103" s="67">
        <f>(L43-L35)/L35*100</f>
        <v>1.9167717528373218</v>
      </c>
      <c r="M103" s="156"/>
      <c r="N103" s="67">
        <f>(N43-N35)/N35*100</f>
        <v>-5.2773686794305315</v>
      </c>
      <c r="O103" s="156"/>
      <c r="P103" s="67">
        <f>(P43-P35)/P35*100</f>
        <v>-2.8522252274403828</v>
      </c>
      <c r="Q103" s="156"/>
      <c r="R103" s="67">
        <f>(R43-R35)/R35*100</f>
        <v>0.1628285647825082</v>
      </c>
      <c r="S103" s="156"/>
      <c r="T103" s="67">
        <f>(T43-T35)/T35*100</f>
        <v>1.3561741613133482</v>
      </c>
      <c r="U103" s="156"/>
      <c r="V103" s="67">
        <f>(V43-V35)/V35*100</f>
        <v>8.698076386952899</v>
      </c>
      <c r="W103" s="156"/>
      <c r="X103" s="67">
        <f>(X43-X35)/X35*100</f>
        <v>3.6256585063526323</v>
      </c>
      <c r="Y103" s="67"/>
      <c r="Z103" s="67"/>
      <c r="AA103" s="202"/>
      <c r="AB103" s="67">
        <f>(AB43-AB35)/AB35*100</f>
        <v>-0.1491890851340203</v>
      </c>
    </row>
    <row r="104" ht="12.75">
      <c r="AA104" s="202"/>
    </row>
    <row r="105" spans="1:27" ht="15.75" thickBot="1">
      <c r="A105" s="90"/>
      <c r="B105" s="265" t="s">
        <v>79</v>
      </c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158"/>
      <c r="AA105" s="202"/>
    </row>
    <row r="106" spans="1:45" s="91" customFormat="1" ht="16.5" thickBot="1">
      <c r="A106" s="148"/>
      <c r="B106" s="264" t="s">
        <v>98</v>
      </c>
      <c r="C106" s="262"/>
      <c r="D106" s="262" t="s">
        <v>99</v>
      </c>
      <c r="E106" s="262"/>
      <c r="F106" s="262" t="s">
        <v>100</v>
      </c>
      <c r="G106" s="262"/>
      <c r="H106" s="262" t="s">
        <v>101</v>
      </c>
      <c r="I106" s="262"/>
      <c r="J106" s="262" t="s">
        <v>102</v>
      </c>
      <c r="K106" s="262"/>
      <c r="L106" s="262" t="s">
        <v>120</v>
      </c>
      <c r="M106" s="262"/>
      <c r="N106" s="262" t="s">
        <v>121</v>
      </c>
      <c r="O106" s="262"/>
      <c r="P106" s="262" t="s">
        <v>105</v>
      </c>
      <c r="Q106" s="262"/>
      <c r="R106" s="262" t="s">
        <v>106</v>
      </c>
      <c r="S106" s="262"/>
      <c r="T106" s="262" t="s">
        <v>107</v>
      </c>
      <c r="U106" s="262"/>
      <c r="V106" s="262" t="s">
        <v>108</v>
      </c>
      <c r="W106" s="262"/>
      <c r="X106" s="262" t="s">
        <v>109</v>
      </c>
      <c r="Y106" s="263"/>
      <c r="Z106" s="91" t="s">
        <v>67</v>
      </c>
      <c r="AA106" s="243" t="s">
        <v>114</v>
      </c>
      <c r="AB106" s="242"/>
      <c r="AL106" s="91" t="s">
        <v>57</v>
      </c>
      <c r="AM106" s="91" t="s">
        <v>58</v>
      </c>
      <c r="AN106" s="91" t="s">
        <v>59</v>
      </c>
      <c r="AO106" s="91" t="s">
        <v>60</v>
      </c>
      <c r="AP106" s="69"/>
      <c r="AQ106" s="69"/>
      <c r="AR106" s="69"/>
      <c r="AS106" s="69"/>
    </row>
    <row r="107" spans="1:28" ht="15">
      <c r="A107" s="12" t="s">
        <v>125</v>
      </c>
      <c r="B107" s="67">
        <f>(B48-B40)/B40*100</f>
        <v>-0.9899370040088423</v>
      </c>
      <c r="C107" s="156"/>
      <c r="D107" s="67">
        <f>(D48-D40)/D40*100</f>
        <v>-3.672016959418541</v>
      </c>
      <c r="E107" s="156"/>
      <c r="F107" s="67">
        <f>(F48-F40)/F40*100</f>
        <v>-3.164730006835286</v>
      </c>
      <c r="G107" s="156"/>
      <c r="H107" s="67">
        <f>(H48-H40)/H40*100</f>
        <v>5.298931890692181</v>
      </c>
      <c r="I107" s="67"/>
      <c r="J107" s="67">
        <f>(J48-J40)/J40*100</f>
        <v>5.459283387622147</v>
      </c>
      <c r="K107" s="156"/>
      <c r="L107" s="67">
        <f>(L48-L40)/L40*100</f>
        <v>8.70177910868416</v>
      </c>
      <c r="M107" s="156"/>
      <c r="N107" s="67">
        <f>(N48-N40)/N40*100</f>
        <v>14.790925266903912</v>
      </c>
      <c r="O107" s="156"/>
      <c r="P107" s="67">
        <f>(P48-P40)/P40*100</f>
        <v>6.694014544098445</v>
      </c>
      <c r="Q107" s="156"/>
      <c r="R107" s="67">
        <f>(R48-R40)/R40*100</f>
        <v>11.685279187817263</v>
      </c>
      <c r="S107" s="156"/>
      <c r="T107" s="67">
        <f>(T48-T40)/T40*100</f>
        <v>11.315280464216636</v>
      </c>
      <c r="U107" s="156"/>
      <c r="V107" s="67">
        <f>(V48-V40)/V40*100</f>
        <v>-7.62262861049393</v>
      </c>
      <c r="W107" s="156"/>
      <c r="X107" s="67">
        <f>(X48-X40)/X40*100</f>
        <v>10.139717297164811</v>
      </c>
      <c r="Y107" s="67"/>
      <c r="Z107" s="67"/>
      <c r="AA107" s="202"/>
      <c r="AB107" s="67">
        <f>(AB48-AB40)/AB40*100</f>
        <v>5.040046991397732</v>
      </c>
    </row>
    <row r="108" spans="1:28" ht="15">
      <c r="A108" s="12" t="s">
        <v>122</v>
      </c>
      <c r="B108" s="67">
        <f>(B49-B41)/B41*100</f>
        <v>15.651453006370538</v>
      </c>
      <c r="C108" s="156"/>
      <c r="D108" s="67">
        <f>(D49-D41)/D41*100</f>
        <v>15.825795995190035</v>
      </c>
      <c r="E108" s="156"/>
      <c r="F108" s="67">
        <f>(F49-F41)/F41*100</f>
        <v>10.270700636942667</v>
      </c>
      <c r="G108" s="156"/>
      <c r="H108" s="67">
        <f>(H49-H41)/H41*100</f>
        <v>7.901541007343056</v>
      </c>
      <c r="I108" s="67"/>
      <c r="J108" s="67">
        <f>(J49-J41)/J41*100</f>
        <v>7.023595970746522</v>
      </c>
      <c r="K108" s="156"/>
      <c r="L108" s="67">
        <f>(L49-L41)/L41*100</f>
        <v>1.8515306564911898</v>
      </c>
      <c r="M108" s="156"/>
      <c r="N108" s="67">
        <f>(N49-N41)/N41*100</f>
        <v>6.035036621407463</v>
      </c>
      <c r="O108" s="156"/>
      <c r="P108" s="67">
        <f>(P49-P41)/P41*100</f>
        <v>-0.5174693106704455</v>
      </c>
      <c r="Q108" s="156"/>
      <c r="R108" s="67">
        <f>(R49-R41)/R41*100</f>
        <v>-1.2347112556123339</v>
      </c>
      <c r="S108" s="156"/>
      <c r="T108" s="67">
        <f>(T49-T41)/T41*100</f>
        <v>0.37159920371598093</v>
      </c>
      <c r="U108" s="156"/>
      <c r="V108" s="67">
        <f>(V49-V41)/V41*100</f>
        <v>-1.9652786620824294</v>
      </c>
      <c r="W108" s="156"/>
      <c r="X108" s="67">
        <f>(X49-X41)/X41*100</f>
        <v>-3.0368296360111926</v>
      </c>
      <c r="Y108" s="67"/>
      <c r="Z108" s="67"/>
      <c r="AA108" s="202"/>
      <c r="AB108" s="67">
        <f>(AB49-AB41)/AB41*100</f>
        <v>5.132525070131864</v>
      </c>
    </row>
    <row r="109" spans="1:28" ht="15.75">
      <c r="A109" s="10" t="s">
        <v>123</v>
      </c>
      <c r="B109" s="58">
        <f>(B50-B42)/B42*100</f>
        <v>9.86312284795537</v>
      </c>
      <c r="C109" s="55"/>
      <c r="D109" s="58">
        <f>(D50-D42)/D42*100</f>
        <v>7.86145044069892</v>
      </c>
      <c r="E109" s="55"/>
      <c r="F109" s="58">
        <f>(F50-F42)/F42*100</f>
        <v>4.610378390831075</v>
      </c>
      <c r="G109" s="55"/>
      <c r="H109" s="58">
        <f>(H50-H42)/H42*100</f>
        <v>6.7899040170636376</v>
      </c>
      <c r="I109" s="58"/>
      <c r="J109" s="58">
        <f>(J50-J42)/J42*100</f>
        <v>6.376209862230739</v>
      </c>
      <c r="K109" s="55"/>
      <c r="L109" s="58">
        <f>(L50-L42)/L42*100</f>
        <v>4.761429676003286</v>
      </c>
      <c r="M109" s="55"/>
      <c r="N109" s="58">
        <f>(N50-N42)/N42*100</f>
        <v>9.844910599791923</v>
      </c>
      <c r="O109" s="55"/>
      <c r="P109" s="58">
        <f>(P50-P42)/P42*100</f>
        <v>2.710372024120018</v>
      </c>
      <c r="Q109" s="55"/>
      <c r="R109" s="58">
        <f>(R50-R42)/R42*100</f>
        <v>4.3547962052002775</v>
      </c>
      <c r="S109" s="55"/>
      <c r="T109" s="58">
        <f>(T50-T42)/T42*100</f>
        <v>5.313341582356789</v>
      </c>
      <c r="U109" s="55"/>
      <c r="V109" s="58">
        <f>(V50-V42)/V42*100</f>
        <v>-4.380716092625022</v>
      </c>
      <c r="W109" s="55"/>
      <c r="X109" s="58">
        <f>(X50-X42)/X42*100</f>
        <v>0.9851111055690066</v>
      </c>
      <c r="Y109" s="58"/>
      <c r="Z109" s="58"/>
      <c r="AA109" s="202"/>
      <c r="AB109" s="58">
        <f>(AB50-AB42)/AB42*100</f>
        <v>5.093372688924245</v>
      </c>
    </row>
    <row r="110" spans="1:28" ht="15">
      <c r="A110" s="12" t="s">
        <v>124</v>
      </c>
      <c r="B110" s="67">
        <f>(B51-B43)/B43*100</f>
        <v>9.23281301893059</v>
      </c>
      <c r="C110" s="156"/>
      <c r="D110" s="67">
        <f>(D51-D43)/D43*100</f>
        <v>7.0848228794280255</v>
      </c>
      <c r="E110" s="156"/>
      <c r="F110" s="67">
        <f>(F51-F43)/F43*100</f>
        <v>-1.1104941699056237</v>
      </c>
      <c r="G110" s="156"/>
      <c r="H110" s="67">
        <f>(H51-H43)/H43*100</f>
        <v>8.780216726868565</v>
      </c>
      <c r="I110" s="67"/>
      <c r="J110" s="67">
        <f>(J51-J43)/J43*100</f>
        <v>4.728861475199187</v>
      </c>
      <c r="K110" s="156"/>
      <c r="L110" s="67">
        <f>(L51-L43)/L43*100</f>
        <v>5.023509032417722</v>
      </c>
      <c r="M110" s="156"/>
      <c r="N110" s="67">
        <f>(N51-N43)/N43*100</f>
        <v>9.743456854107276</v>
      </c>
      <c r="O110" s="156"/>
      <c r="P110" s="67">
        <f>(P51-P43)/P43*100</f>
        <v>3.7965072133637054</v>
      </c>
      <c r="Q110" s="156"/>
      <c r="R110" s="67">
        <f>(R51-R43)/R43*100</f>
        <v>7.1992568509057</v>
      </c>
      <c r="S110" s="156"/>
      <c r="T110" s="67">
        <f>(T51-T43)/T43*100</f>
        <v>5.2112676056338</v>
      </c>
      <c r="U110" s="156"/>
      <c r="V110" s="67">
        <f>(V51-V43)/V43*100</f>
        <v>-2.7699410105155304</v>
      </c>
      <c r="W110" s="156"/>
      <c r="X110" s="67">
        <f>(X51-X43)/X43*100</f>
        <v>1.764354066985656</v>
      </c>
      <c r="Y110" s="67"/>
      <c r="Z110" s="67"/>
      <c r="AA110" s="202"/>
      <c r="AB110" s="67">
        <f>(AB51-AB43)/AB43*100</f>
        <v>5.082417582417585</v>
      </c>
    </row>
    <row r="111" ht="12.75">
      <c r="AA111" s="202"/>
    </row>
    <row r="112" spans="1:27" ht="15.75" thickBot="1">
      <c r="A112" s="90"/>
      <c r="B112" s="265" t="s">
        <v>82</v>
      </c>
      <c r="C112" s="265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158"/>
      <c r="AA112" s="202"/>
    </row>
    <row r="113" spans="1:45" s="91" customFormat="1" ht="16.5" thickBot="1">
      <c r="A113" s="148"/>
      <c r="B113" s="264" t="s">
        <v>98</v>
      </c>
      <c r="C113" s="262"/>
      <c r="D113" s="262" t="s">
        <v>99</v>
      </c>
      <c r="E113" s="262"/>
      <c r="F113" s="262" t="s">
        <v>100</v>
      </c>
      <c r="G113" s="262"/>
      <c r="H113" s="262" t="s">
        <v>101</v>
      </c>
      <c r="I113" s="262"/>
      <c r="J113" s="262" t="s">
        <v>102</v>
      </c>
      <c r="K113" s="262"/>
      <c r="L113" s="262" t="s">
        <v>120</v>
      </c>
      <c r="M113" s="262"/>
      <c r="N113" s="262" t="s">
        <v>121</v>
      </c>
      <c r="O113" s="262"/>
      <c r="P113" s="262" t="s">
        <v>105</v>
      </c>
      <c r="Q113" s="262"/>
      <c r="R113" s="262" t="s">
        <v>106</v>
      </c>
      <c r="S113" s="262"/>
      <c r="T113" s="262" t="s">
        <v>107</v>
      </c>
      <c r="U113" s="262"/>
      <c r="V113" s="262" t="s">
        <v>108</v>
      </c>
      <c r="W113" s="262"/>
      <c r="X113" s="262" t="s">
        <v>109</v>
      </c>
      <c r="Y113" s="263"/>
      <c r="Z113" s="91" t="s">
        <v>67</v>
      </c>
      <c r="AA113" s="243" t="s">
        <v>114</v>
      </c>
      <c r="AB113" s="242"/>
      <c r="AL113" s="91" t="s">
        <v>57</v>
      </c>
      <c r="AM113" s="91" t="s">
        <v>58</v>
      </c>
      <c r="AN113" s="91" t="s">
        <v>59</v>
      </c>
      <c r="AO113" s="91" t="s">
        <v>60</v>
      </c>
      <c r="AP113" s="69"/>
      <c r="AQ113" s="69"/>
      <c r="AR113" s="69"/>
      <c r="AS113" s="69"/>
    </row>
    <row r="114" spans="1:28" ht="15">
      <c r="A114" s="12" t="s">
        <v>125</v>
      </c>
      <c r="B114" s="67">
        <f>(B56-B48)/B48*100</f>
        <v>5.949429846306399</v>
      </c>
      <c r="C114" s="156"/>
      <c r="D114" s="67">
        <f>(D56-D48)/D48*100</f>
        <v>3.489742985145</v>
      </c>
      <c r="E114" s="67"/>
      <c r="F114" s="67">
        <f aca="true" t="shared" si="15" ref="F114:R114">(F56-F48)/F48*100</f>
        <v>12.65617279593422</v>
      </c>
      <c r="G114" s="67"/>
      <c r="H114" s="67">
        <f t="shared" si="15"/>
        <v>5.0191015676459</v>
      </c>
      <c r="I114" s="67"/>
      <c r="J114" s="67">
        <f t="shared" si="15"/>
        <v>9.59352606869286</v>
      </c>
      <c r="K114" s="67"/>
      <c r="L114" s="67">
        <f t="shared" si="15"/>
        <v>1.317992761843028</v>
      </c>
      <c r="M114" s="67"/>
      <c r="N114" s="67">
        <f t="shared" si="15"/>
        <v>3.2018988568107023</v>
      </c>
      <c r="O114" s="67"/>
      <c r="P114" s="67">
        <f t="shared" si="15"/>
        <v>9.612023767913318</v>
      </c>
      <c r="Q114" s="67"/>
      <c r="R114" s="67">
        <f t="shared" si="15"/>
        <v>3.2587946550313553</v>
      </c>
      <c r="S114" s="67"/>
      <c r="T114" s="67">
        <f>(T56-T48)/T48*100</f>
        <v>1.2066801814846992</v>
      </c>
      <c r="U114" s="67"/>
      <c r="V114" s="67">
        <f>(V56-V48)/V48*100</f>
        <v>8.38112858464385</v>
      </c>
      <c r="W114" s="156"/>
      <c r="X114" s="67">
        <f>(X56-X48)/X48*100</f>
        <v>4.287833827893175</v>
      </c>
      <c r="Y114" s="67"/>
      <c r="Z114" s="67"/>
      <c r="AA114" s="202"/>
      <c r="AB114" s="67">
        <f>(AB56-AB48)/AB48*100</f>
        <v>5.593649068160681</v>
      </c>
    </row>
    <row r="115" spans="1:28" ht="15">
      <c r="A115" s="12" t="s">
        <v>122</v>
      </c>
      <c r="B115" s="67">
        <f>(B57-B49)/B49*100</f>
        <v>-5.100924353895495</v>
      </c>
      <c r="C115" s="156"/>
      <c r="D115" s="67">
        <f>(D57-D49)/D49*100</f>
        <v>1.9003340254581602</v>
      </c>
      <c r="E115" s="67"/>
      <c r="F115" s="67">
        <f aca="true" t="shared" si="16" ref="F115:T115">(F57-F49)/F49*100</f>
        <v>1.3989169675090227</v>
      </c>
      <c r="G115" s="67"/>
      <c r="H115" s="67">
        <f t="shared" si="16"/>
        <v>0.18211444455094195</v>
      </c>
      <c r="I115" s="67"/>
      <c r="J115" s="67">
        <f t="shared" si="16"/>
        <v>4.671652054323537</v>
      </c>
      <c r="K115" s="67"/>
      <c r="L115" s="67">
        <f t="shared" si="16"/>
        <v>-4.02315977691685</v>
      </c>
      <c r="M115" s="67"/>
      <c r="N115" s="67">
        <f t="shared" si="16"/>
        <v>-0.6867022136047781</v>
      </c>
      <c r="O115" s="67"/>
      <c r="P115" s="67">
        <f t="shared" si="16"/>
        <v>-3.337383248538231</v>
      </c>
      <c r="Q115" s="67"/>
      <c r="R115" s="67">
        <f t="shared" si="16"/>
        <v>-4.444096092800868</v>
      </c>
      <c r="S115" s="67"/>
      <c r="T115" s="67">
        <f t="shared" si="16"/>
        <v>-7.166468332672217</v>
      </c>
      <c r="U115" s="67"/>
      <c r="V115" s="67">
        <f>(V57-V49)/V49*100</f>
        <v>-2.6108417041912024</v>
      </c>
      <c r="W115" s="156"/>
      <c r="X115" s="67">
        <f>(X57-X49)/X49*100</f>
        <v>-5.456833999703838</v>
      </c>
      <c r="Y115" s="67"/>
      <c r="Z115" s="67"/>
      <c r="AA115" s="202"/>
      <c r="AB115" s="67">
        <f>(AB57-AB49)/AB49*100</f>
        <v>-1.860541792223508</v>
      </c>
    </row>
    <row r="116" spans="1:28" ht="15.75">
      <c r="A116" s="10" t="s">
        <v>123</v>
      </c>
      <c r="B116" s="58">
        <f>(B58-B50)/B50*100</f>
        <v>-1.6370088325951235</v>
      </c>
      <c r="C116" s="55"/>
      <c r="D116" s="58">
        <f>(D58-D50)/D50*100</f>
        <v>2.4801445078418376</v>
      </c>
      <c r="E116" s="58"/>
      <c r="F116" s="58">
        <f aca="true" t="shared" si="17" ref="F116:T116">(F58-F50)/F50*100</f>
        <v>5.789082500619382</v>
      </c>
      <c r="G116" s="58"/>
      <c r="H116" s="58">
        <f t="shared" si="17"/>
        <v>6.053040390590322</v>
      </c>
      <c r="I116" s="58"/>
      <c r="J116" s="58">
        <f t="shared" si="17"/>
        <v>11.161800486618011</v>
      </c>
      <c r="K116" s="58"/>
      <c r="L116" s="58">
        <f t="shared" si="17"/>
        <v>2.3284605494976502</v>
      </c>
      <c r="M116" s="58"/>
      <c r="N116" s="58">
        <f t="shared" si="17"/>
        <v>5.0814977973568265</v>
      </c>
      <c r="O116" s="58"/>
      <c r="P116" s="58">
        <f t="shared" si="17"/>
        <v>6.8337870231178615</v>
      </c>
      <c r="Q116" s="58"/>
      <c r="R116" s="58">
        <f t="shared" si="17"/>
        <v>2.7083903280792954</v>
      </c>
      <c r="S116" s="58"/>
      <c r="T116" s="58">
        <f t="shared" si="17"/>
        <v>1.1127237542331847</v>
      </c>
      <c r="U116" s="58"/>
      <c r="V116" s="58">
        <f>(V58-V50)/V50*100</f>
        <v>6.509628348299451</v>
      </c>
      <c r="W116" s="55"/>
      <c r="X116" s="58">
        <f>(X58-X50)/X50*100</f>
        <v>0.6840857453324068</v>
      </c>
      <c r="Y116" s="58"/>
      <c r="Z116" s="58"/>
      <c r="AA116" s="202"/>
      <c r="AB116" s="58">
        <f>(AB58-AB50)/AB50*100</f>
        <v>4.400902295546036</v>
      </c>
    </row>
    <row r="117" spans="1:28" ht="15">
      <c r="A117" s="12" t="s">
        <v>124</v>
      </c>
      <c r="B117" s="67">
        <f>(B59-B51)/B51*100</f>
        <v>3.6181210094253506</v>
      </c>
      <c r="C117" s="156"/>
      <c r="D117" s="67">
        <f>(D59-D51)/D51*100</f>
        <v>14.264036418816376</v>
      </c>
      <c r="E117" s="67"/>
      <c r="F117" s="67">
        <f aca="true" t="shared" si="18" ref="F117:T117">(F59-F51)/F51*100</f>
        <v>18.472768107804622</v>
      </c>
      <c r="G117" s="67"/>
      <c r="H117" s="67">
        <f t="shared" si="18"/>
        <v>3.959131545338453</v>
      </c>
      <c r="I117" s="67"/>
      <c r="J117" s="67">
        <f t="shared" si="18"/>
        <v>19.509202453987736</v>
      </c>
      <c r="K117" s="67"/>
      <c r="L117" s="67">
        <f t="shared" si="18"/>
        <v>6.267672007540065</v>
      </c>
      <c r="M117" s="67"/>
      <c r="N117" s="67">
        <f t="shared" si="18"/>
        <v>8.902007083825255</v>
      </c>
      <c r="O117" s="67"/>
      <c r="P117" s="67">
        <f t="shared" si="18"/>
        <v>11.68007802974884</v>
      </c>
      <c r="Q117" s="67"/>
      <c r="R117" s="67">
        <f t="shared" si="18"/>
        <v>3.7694974003466246</v>
      </c>
      <c r="S117" s="67"/>
      <c r="T117" s="67">
        <f t="shared" si="18"/>
        <v>5.310129406514955</v>
      </c>
      <c r="U117" s="67"/>
      <c r="V117" s="67">
        <f>(V59-V51)/V51*100</f>
        <v>14.217884463202324</v>
      </c>
      <c r="W117" s="156"/>
      <c r="X117" s="67">
        <f>(X59-X51)/X51*100</f>
        <v>13.106082868057598</v>
      </c>
      <c r="Y117" s="67"/>
      <c r="Z117" s="67"/>
      <c r="AA117" s="202"/>
      <c r="AB117" s="67">
        <f>(AB59-AB51)/AB51*100</f>
        <v>9.792454993693383</v>
      </c>
    </row>
    <row r="118" ht="12.75">
      <c r="AA118" s="202"/>
    </row>
    <row r="119" spans="1:27" ht="15.75" thickBot="1">
      <c r="A119" s="90"/>
      <c r="B119" s="265" t="s">
        <v>87</v>
      </c>
      <c r="C119" s="265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265"/>
      <c r="U119" s="158"/>
      <c r="AA119" s="202"/>
    </row>
    <row r="120" spans="1:45" s="91" customFormat="1" ht="16.5" thickBot="1">
      <c r="A120" s="148"/>
      <c r="B120" s="264" t="s">
        <v>98</v>
      </c>
      <c r="C120" s="262"/>
      <c r="D120" s="262" t="s">
        <v>99</v>
      </c>
      <c r="E120" s="262"/>
      <c r="F120" s="262" t="s">
        <v>100</v>
      </c>
      <c r="G120" s="262"/>
      <c r="H120" s="262" t="s">
        <v>101</v>
      </c>
      <c r="I120" s="262"/>
      <c r="J120" s="262" t="s">
        <v>102</v>
      </c>
      <c r="K120" s="262"/>
      <c r="L120" s="262" t="s">
        <v>120</v>
      </c>
      <c r="M120" s="262"/>
      <c r="N120" s="262" t="s">
        <v>121</v>
      </c>
      <c r="O120" s="262"/>
      <c r="P120" s="262" t="s">
        <v>105</v>
      </c>
      <c r="Q120" s="262"/>
      <c r="R120" s="262" t="s">
        <v>106</v>
      </c>
      <c r="S120" s="262"/>
      <c r="T120" s="262" t="s">
        <v>107</v>
      </c>
      <c r="U120" s="262"/>
      <c r="V120" s="262" t="s">
        <v>108</v>
      </c>
      <c r="W120" s="262"/>
      <c r="X120" s="262" t="s">
        <v>109</v>
      </c>
      <c r="Y120" s="263"/>
      <c r="Z120" s="91" t="s">
        <v>67</v>
      </c>
      <c r="AA120" s="243" t="s">
        <v>114</v>
      </c>
      <c r="AB120" s="242"/>
      <c r="AL120" s="91" t="s">
        <v>57</v>
      </c>
      <c r="AM120" s="91" t="s">
        <v>58</v>
      </c>
      <c r="AN120" s="91" t="s">
        <v>59</v>
      </c>
      <c r="AO120" s="91" t="s">
        <v>60</v>
      </c>
      <c r="AP120" s="69"/>
      <c r="AQ120" s="69"/>
      <c r="AR120" s="69"/>
      <c r="AS120" s="69"/>
    </row>
    <row r="121" spans="1:28" ht="15">
      <c r="A121" s="12" t="s">
        <v>125</v>
      </c>
      <c r="B121" s="67">
        <f>(C64-C56)/C56*100</f>
        <v>15.77670984245827</v>
      </c>
      <c r="C121" s="156"/>
      <c r="D121" s="67">
        <f>(E64-E56)/E56*100</f>
        <v>-3.2944395534290196</v>
      </c>
      <c r="E121" s="67"/>
      <c r="F121" s="67">
        <f>(G64-G56)/G56*100</f>
        <v>-8.087045513784464</v>
      </c>
      <c r="G121" s="67"/>
      <c r="H121" s="67">
        <f>(I64-I56)/I56*100</f>
        <v>-4.955378775715004</v>
      </c>
      <c r="I121" s="67"/>
      <c r="J121" s="67">
        <f>(K64-K56)/K56*100</f>
        <v>1.9652149935178287</v>
      </c>
      <c r="K121" s="67"/>
      <c r="L121" s="67">
        <f>(M64-M56)/M56*100</f>
        <v>2.3488429599616016</v>
      </c>
      <c r="M121" s="67"/>
      <c r="N121" s="67">
        <f>(O64-O56)/O56*100</f>
        <v>1.5198341703825367</v>
      </c>
      <c r="O121" s="67"/>
      <c r="P121" s="67">
        <f>(Q64-Q56)/Q56*100</f>
        <v>-6.026756744260211</v>
      </c>
      <c r="Q121" s="67"/>
      <c r="R121" s="67">
        <f>(S64-S56)/S56*100</f>
        <v>-1.9648661032615904</v>
      </c>
      <c r="S121" s="67"/>
      <c r="T121" s="67">
        <f>(U64-U56)/U56*100</f>
        <v>1.7949137066005199</v>
      </c>
      <c r="U121" s="67"/>
      <c r="V121" s="67">
        <f>(W64-W56)/W56*100</f>
        <v>10.154334949356985</v>
      </c>
      <c r="W121" s="67"/>
      <c r="X121" s="67">
        <f>(Y64-Y56)/Y56*100</f>
        <v>7.445948157632638</v>
      </c>
      <c r="Y121" s="67"/>
      <c r="Z121" s="67"/>
      <c r="AA121" s="202"/>
      <c r="AB121" s="67">
        <f>(AB64-AB56)/AB56*100</f>
        <v>0.40775294018658503</v>
      </c>
    </row>
    <row r="122" spans="1:28" ht="15">
      <c r="A122" s="12" t="s">
        <v>122</v>
      </c>
      <c r="B122" s="67">
        <f>(C65-C57)/C57*100</f>
        <v>3.037821603784824</v>
      </c>
      <c r="C122" s="156"/>
      <c r="D122" s="67">
        <f>(E65-E57)/E57*100</f>
        <v>-10.872427145071992</v>
      </c>
      <c r="E122" s="67"/>
      <c r="F122" s="67">
        <f>(G65-G57)/G57*100</f>
        <v>-8.281026426346248</v>
      </c>
      <c r="G122" s="67"/>
      <c r="H122" s="67">
        <f>(I65-I57)/I57*100</f>
        <v>-13.589210380788366</v>
      </c>
      <c r="I122" s="67"/>
      <c r="J122" s="67">
        <f>(K65-K57)/K57*100</f>
        <v>-14.089322521042922</v>
      </c>
      <c r="K122" s="67"/>
      <c r="L122" s="67">
        <f>(M65-M57)/M57*100</f>
        <v>-0.17059473917673887</v>
      </c>
      <c r="M122" s="67"/>
      <c r="N122" s="67">
        <f>(O65-O57)/O57*100</f>
        <v>-5.964802944765324</v>
      </c>
      <c r="O122" s="67"/>
      <c r="P122" s="67">
        <f>(Q65-Q57)/Q57*100</f>
        <v>-4.453599952865402</v>
      </c>
      <c r="Q122" s="67"/>
      <c r="R122" s="67">
        <f>(S65-S57)/S57*100</f>
        <v>-3.4560736824837153</v>
      </c>
      <c r="S122" s="67"/>
      <c r="T122" s="67">
        <f>(U65-U57)/U57*100</f>
        <v>-2.8544636851350695</v>
      </c>
      <c r="U122" s="67"/>
      <c r="V122" s="67">
        <f>(W65-W57)/W57*100</f>
        <v>0.2535097408082463</v>
      </c>
      <c r="W122" s="67"/>
      <c r="X122" s="67">
        <f>(Y65-Y57)/Y57*100</f>
        <v>-0.6400099068055525</v>
      </c>
      <c r="Y122" s="67"/>
      <c r="Z122" s="67"/>
      <c r="AA122" s="202"/>
      <c r="AB122" s="67">
        <f>(AB65-AB57)/AB57*100</f>
        <v>-5.4100640131257665</v>
      </c>
    </row>
    <row r="123" spans="1:28" s="172" customFormat="1" ht="15.75">
      <c r="A123" s="10" t="s">
        <v>123</v>
      </c>
      <c r="B123" s="181">
        <f>(C66-C58)/C58*100</f>
        <v>7.323608331797233</v>
      </c>
      <c r="C123" s="201"/>
      <c r="D123" s="181">
        <f>(E66-E58)/E58*100</f>
        <v>-5.130002618767837</v>
      </c>
      <c r="E123" s="181"/>
      <c r="F123" s="181">
        <f>(G66-G58)/G58*100</f>
        <v>-5.218507962529274</v>
      </c>
      <c r="G123" s="181"/>
      <c r="H123" s="181">
        <f>(I66-I58)/I58*100</f>
        <v>-9.391991394193042</v>
      </c>
      <c r="I123" s="181"/>
      <c r="J123" s="181">
        <f>(K66-K58)/K58*100</f>
        <v>-5.993199379844966</v>
      </c>
      <c r="K123" s="181"/>
      <c r="L123" s="181">
        <f>(M66-M58)/M58*100</f>
        <v>1.7543377757096277</v>
      </c>
      <c r="M123" s="181"/>
      <c r="N123" s="181">
        <f>(O66-O58)/O58*100</f>
        <v>-2.2588616890603004</v>
      </c>
      <c r="O123" s="181"/>
      <c r="P123" s="181">
        <f>(Q66-Q58)/Q58*100</f>
        <v>-5.701774922989154</v>
      </c>
      <c r="Q123" s="181"/>
      <c r="R123" s="181">
        <f>(S66-S58)/S58*100</f>
        <v>-2.8420696635659564</v>
      </c>
      <c r="S123" s="181"/>
      <c r="T123" s="181">
        <f>(U66-U58)/U58*100</f>
        <v>-1.1288324082934598</v>
      </c>
      <c r="U123" s="181"/>
      <c r="V123" s="181">
        <f>(W66-W58)/W58*100</f>
        <v>3.3643926534511577</v>
      </c>
      <c r="W123" s="181"/>
      <c r="X123" s="181">
        <f>(Y66-Y58)/Y58*100</f>
        <v>2.6716652505580263</v>
      </c>
      <c r="Y123" s="181"/>
      <c r="Z123" s="181"/>
      <c r="AA123" s="202"/>
      <c r="AB123" s="67">
        <f>(AB66-AB58)/AB58*100</f>
        <v>-2.3456048767158095</v>
      </c>
    </row>
    <row r="124" spans="1:28" ht="15">
      <c r="A124" s="12" t="s">
        <v>124</v>
      </c>
      <c r="B124" s="67">
        <f>(C67-C59)/C59*100</f>
        <v>1.5986204225352036</v>
      </c>
      <c r="C124" s="156"/>
      <c r="D124" s="67">
        <f>(E67-E59)/E59*100</f>
        <v>-0.4490120584329266</v>
      </c>
      <c r="E124" s="67"/>
      <c r="F124" s="67">
        <f>(G67-G59)/G59*100</f>
        <v>-8.713898862559255</v>
      </c>
      <c r="G124" s="67"/>
      <c r="H124" s="67">
        <f>(I67-I59)/I59*100</f>
        <v>-5.248884864864871</v>
      </c>
      <c r="I124" s="67"/>
      <c r="J124" s="67">
        <f>(K67-K59)/K59*100</f>
        <v>-8.315085297741275</v>
      </c>
      <c r="K124" s="67"/>
      <c r="L124" s="67">
        <f>(M67-M59)/M59*100</f>
        <v>-0.5553290022173141</v>
      </c>
      <c r="M124" s="67"/>
      <c r="N124" s="67">
        <f>(O67-O59)/O59*100</f>
        <v>-3.6556763226365954</v>
      </c>
      <c r="O124" s="67"/>
      <c r="P124" s="67">
        <f>(Q67-Q59)/Q59*100</f>
        <v>-5.0910480786026255</v>
      </c>
      <c r="Q124" s="67"/>
      <c r="R124" s="67">
        <f>(S67-S59)/S59*100</f>
        <v>-2.4828435490605405</v>
      </c>
      <c r="S124" s="67"/>
      <c r="T124" s="67">
        <f>(U67-U59)/U59*100</f>
        <v>-2.140203220338993</v>
      </c>
      <c r="U124" s="67"/>
      <c r="V124" s="67">
        <f>(W67-W59)/W59*100</f>
        <v>-3.6257824480369605</v>
      </c>
      <c r="W124" s="67"/>
      <c r="X124" s="67">
        <f>(Y67-Y59)/Y59*100</f>
        <v>-2.77365663808782</v>
      </c>
      <c r="Y124" s="67"/>
      <c r="Z124" s="67"/>
      <c r="AA124" s="202"/>
      <c r="AB124" s="67">
        <f>(AB67-AB59)/AB59*100</f>
        <v>-3.6605377127937593</v>
      </c>
    </row>
    <row r="125" ht="12.75">
      <c r="AA125" s="202"/>
    </row>
    <row r="126" spans="1:27" ht="15.75" thickBot="1">
      <c r="A126" s="90"/>
      <c r="B126" s="265" t="s">
        <v>117</v>
      </c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265"/>
      <c r="Q126" s="265"/>
      <c r="R126" s="265"/>
      <c r="S126" s="265"/>
      <c r="T126" s="265"/>
      <c r="U126" s="158"/>
      <c r="AA126" s="202"/>
    </row>
    <row r="127" spans="1:45" s="91" customFormat="1" ht="16.5" thickBot="1">
      <c r="A127" s="148"/>
      <c r="B127" s="264" t="s">
        <v>98</v>
      </c>
      <c r="C127" s="262"/>
      <c r="D127" s="262" t="s">
        <v>99</v>
      </c>
      <c r="E127" s="262"/>
      <c r="F127" s="262" t="s">
        <v>100</v>
      </c>
      <c r="G127" s="262"/>
      <c r="H127" s="262" t="s">
        <v>101</v>
      </c>
      <c r="I127" s="262"/>
      <c r="J127" s="262" t="s">
        <v>102</v>
      </c>
      <c r="K127" s="262"/>
      <c r="L127" s="262" t="s">
        <v>120</v>
      </c>
      <c r="M127" s="262"/>
      <c r="N127" s="262" t="s">
        <v>121</v>
      </c>
      <c r="O127" s="262"/>
      <c r="P127" s="262" t="s">
        <v>105</v>
      </c>
      <c r="Q127" s="262"/>
      <c r="R127" s="262" t="s">
        <v>106</v>
      </c>
      <c r="S127" s="262"/>
      <c r="T127" s="262" t="s">
        <v>107</v>
      </c>
      <c r="U127" s="262"/>
      <c r="V127" s="262" t="s">
        <v>108</v>
      </c>
      <c r="W127" s="262"/>
      <c r="X127" s="262" t="s">
        <v>109</v>
      </c>
      <c r="Y127" s="263"/>
      <c r="Z127" s="91" t="s">
        <v>67</v>
      </c>
      <c r="AA127" s="243" t="s">
        <v>114</v>
      </c>
      <c r="AB127" s="242"/>
      <c r="AL127" s="91" t="s">
        <v>57</v>
      </c>
      <c r="AM127" s="91" t="s">
        <v>58</v>
      </c>
      <c r="AN127" s="91" t="s">
        <v>59</v>
      </c>
      <c r="AO127" s="91" t="s">
        <v>60</v>
      </c>
      <c r="AP127" s="69"/>
      <c r="AQ127" s="69"/>
      <c r="AR127" s="69"/>
      <c r="AS127" s="69"/>
    </row>
    <row r="128" spans="1:28" ht="15">
      <c r="A128" s="12" t="s">
        <v>125</v>
      </c>
      <c r="B128" s="67">
        <f>(C72-C64)/C64*100</f>
        <v>-9.683015297271714</v>
      </c>
      <c r="C128" s="156"/>
      <c r="D128" s="67">
        <f>(E72-E64)/E64*100</f>
        <v>10.875160875160873</v>
      </c>
      <c r="E128" s="67"/>
      <c r="F128" s="67">
        <f>(G72-G64)/G64*100</f>
        <v>9.862751356527301</v>
      </c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202"/>
      <c r="AB128" s="67" t="e">
        <f>(AB71-AB63)/AB63*100</f>
        <v>#VALUE!</v>
      </c>
    </row>
    <row r="129" spans="1:28" ht="15">
      <c r="A129" s="12" t="s">
        <v>122</v>
      </c>
      <c r="B129" s="67">
        <f>(C73-C65)/C65*100</f>
        <v>-6.587326679011792</v>
      </c>
      <c r="C129" s="156"/>
      <c r="D129" s="67">
        <f>(E73-E65)/E65*100</f>
        <v>-93.50165803711677</v>
      </c>
      <c r="E129" s="67"/>
      <c r="F129" s="67">
        <f>(G73-G65)/G65*100</f>
        <v>-93.72106892340896</v>
      </c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202"/>
      <c r="AB129" s="67">
        <f>(AB72-AB64)/AB64*100</f>
        <v>-70.89394210407879</v>
      </c>
    </row>
    <row r="130" spans="1:28" s="172" customFormat="1" ht="15.75">
      <c r="A130" s="10" t="s">
        <v>123</v>
      </c>
      <c r="B130" s="67">
        <f>(C74-C66)/C66*100</f>
        <v>-4.803549887988978</v>
      </c>
      <c r="C130" s="201"/>
      <c r="D130" s="67">
        <f>(E74-E66)/E66*100</f>
        <v>10.549571941452637</v>
      </c>
      <c r="E130" s="181"/>
      <c r="F130" s="67">
        <f>(G74-G66)/G66*100</f>
        <v>1.9105005222141858</v>
      </c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202"/>
      <c r="AB130" s="67">
        <f>(AB73-AB65)/AB65*100</f>
        <v>-88.4292047163016</v>
      </c>
    </row>
    <row r="131" spans="1:28" ht="15">
      <c r="A131" s="12" t="s">
        <v>124</v>
      </c>
      <c r="B131" s="67">
        <f>(C75-C67)/C67*100</f>
        <v>2.0453008789722804</v>
      </c>
      <c r="C131" s="156"/>
      <c r="D131" s="67">
        <f>(E75-E67)/E67*100</f>
        <v>-0.8588382261086887</v>
      </c>
      <c r="E131" s="67"/>
      <c r="F131" s="156">
        <f>(G75-G67)/G67*100</f>
        <v>-0.030385900941956888</v>
      </c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202"/>
      <c r="AB131" s="67">
        <f>(AB74-AB66)/AB66*100</f>
        <v>-67.88137777286882</v>
      </c>
    </row>
    <row r="132" ht="12.75">
      <c r="AA132" s="202"/>
    </row>
  </sheetData>
  <mergeCells count="222">
    <mergeCell ref="T127:U127"/>
    <mergeCell ref="V127:W127"/>
    <mergeCell ref="X127:Y127"/>
    <mergeCell ref="B126:T126"/>
    <mergeCell ref="B127:C127"/>
    <mergeCell ref="D127:E127"/>
    <mergeCell ref="F127:G127"/>
    <mergeCell ref="H127:I127"/>
    <mergeCell ref="J127:K127"/>
    <mergeCell ref="L127:M127"/>
    <mergeCell ref="N127:O127"/>
    <mergeCell ref="P127:Q127"/>
    <mergeCell ref="R127:S127"/>
    <mergeCell ref="B69:X69"/>
    <mergeCell ref="B70:C70"/>
    <mergeCell ref="D70:E70"/>
    <mergeCell ref="F70:G70"/>
    <mergeCell ref="H70:I70"/>
    <mergeCell ref="J70:K70"/>
    <mergeCell ref="L70:M70"/>
    <mergeCell ref="N70:O70"/>
    <mergeCell ref="P70:Q70"/>
    <mergeCell ref="R70:S70"/>
    <mergeCell ref="B77:T77"/>
    <mergeCell ref="T70:U70"/>
    <mergeCell ref="V70:W70"/>
    <mergeCell ref="X70:Y70"/>
    <mergeCell ref="R120:S120"/>
    <mergeCell ref="T120:U120"/>
    <mergeCell ref="V120:W120"/>
    <mergeCell ref="X120:Y120"/>
    <mergeCell ref="R106:S106"/>
    <mergeCell ref="T106:U106"/>
    <mergeCell ref="V106:W106"/>
    <mergeCell ref="X106:Y106"/>
    <mergeCell ref="J120:K120"/>
    <mergeCell ref="L120:M120"/>
    <mergeCell ref="N120:O120"/>
    <mergeCell ref="P120:Q120"/>
    <mergeCell ref="B120:C120"/>
    <mergeCell ref="D120:E120"/>
    <mergeCell ref="F120:G120"/>
    <mergeCell ref="H120:I120"/>
    <mergeCell ref="T62:U62"/>
    <mergeCell ref="V62:W62"/>
    <mergeCell ref="X62:Y62"/>
    <mergeCell ref="B119:T119"/>
    <mergeCell ref="R113:S113"/>
    <mergeCell ref="T113:U113"/>
    <mergeCell ref="V113:W113"/>
    <mergeCell ref="X113:Y113"/>
    <mergeCell ref="J113:K113"/>
    <mergeCell ref="L113:M113"/>
    <mergeCell ref="B61:X61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N113:O113"/>
    <mergeCell ref="P113:Q113"/>
    <mergeCell ref="B113:C113"/>
    <mergeCell ref="D113:E113"/>
    <mergeCell ref="F113:G113"/>
    <mergeCell ref="H113:I113"/>
    <mergeCell ref="J106:K106"/>
    <mergeCell ref="L106:M106"/>
    <mergeCell ref="N106:O106"/>
    <mergeCell ref="P106:Q106"/>
    <mergeCell ref="B106:C106"/>
    <mergeCell ref="D106:E106"/>
    <mergeCell ref="F106:G106"/>
    <mergeCell ref="H106:I106"/>
    <mergeCell ref="R99:S99"/>
    <mergeCell ref="T99:U99"/>
    <mergeCell ref="V99:W99"/>
    <mergeCell ref="X99:Y99"/>
    <mergeCell ref="J99:K99"/>
    <mergeCell ref="L99:M99"/>
    <mergeCell ref="N99:O99"/>
    <mergeCell ref="P99:Q99"/>
    <mergeCell ref="B99:C99"/>
    <mergeCell ref="D99:E99"/>
    <mergeCell ref="F99:G99"/>
    <mergeCell ref="H99:I99"/>
    <mergeCell ref="R92:S92"/>
    <mergeCell ref="T92:U92"/>
    <mergeCell ref="V92:W92"/>
    <mergeCell ref="X92:Y92"/>
    <mergeCell ref="J92:K92"/>
    <mergeCell ref="L92:M92"/>
    <mergeCell ref="N92:O92"/>
    <mergeCell ref="P92:Q92"/>
    <mergeCell ref="B92:C92"/>
    <mergeCell ref="D92:E92"/>
    <mergeCell ref="F92:G92"/>
    <mergeCell ref="H92:I92"/>
    <mergeCell ref="R85:S85"/>
    <mergeCell ref="T85:U85"/>
    <mergeCell ref="V85:W85"/>
    <mergeCell ref="X85:Y85"/>
    <mergeCell ref="J85:K85"/>
    <mergeCell ref="L85:M85"/>
    <mergeCell ref="N85:O85"/>
    <mergeCell ref="P85:Q85"/>
    <mergeCell ref="B85:C85"/>
    <mergeCell ref="D85:E85"/>
    <mergeCell ref="F85:G85"/>
    <mergeCell ref="H85:I85"/>
    <mergeCell ref="R78:S78"/>
    <mergeCell ref="T78:U78"/>
    <mergeCell ref="V78:W78"/>
    <mergeCell ref="X78:Y78"/>
    <mergeCell ref="J78:K78"/>
    <mergeCell ref="L78:M78"/>
    <mergeCell ref="N78:O78"/>
    <mergeCell ref="P78:Q78"/>
    <mergeCell ref="B78:C78"/>
    <mergeCell ref="D78:E78"/>
    <mergeCell ref="F78:G78"/>
    <mergeCell ref="H78:I78"/>
    <mergeCell ref="B112:T112"/>
    <mergeCell ref="B29:X29"/>
    <mergeCell ref="B37:X37"/>
    <mergeCell ref="R3:AB3"/>
    <mergeCell ref="B21:X21"/>
    <mergeCell ref="B4:X4"/>
    <mergeCell ref="B13:X13"/>
    <mergeCell ref="B45:X45"/>
    <mergeCell ref="B105:T105"/>
    <mergeCell ref="B98:T98"/>
    <mergeCell ref="B84:T84"/>
    <mergeCell ref="B91:T91"/>
    <mergeCell ref="B53:X53"/>
    <mergeCell ref="B54:C54"/>
    <mergeCell ref="D54:E54"/>
    <mergeCell ref="F54:G54"/>
    <mergeCell ref="H54:I54"/>
    <mergeCell ref="J54:K54"/>
    <mergeCell ref="L54:M54"/>
    <mergeCell ref="V54:W5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X54:Y54"/>
    <mergeCell ref="N54:O54"/>
    <mergeCell ref="P54:Q54"/>
    <mergeCell ref="R54:S54"/>
    <mergeCell ref="T54:U54"/>
  </mergeCells>
  <printOptions/>
  <pageMargins left="0.19" right="0.17" top="0.18" bottom="0.16" header="0.5118110236220472" footer="0.3"/>
  <pageSetup horizontalDpi="600" verticalDpi="600" orientation="landscape" paperSize="9" scale="57" r:id="rId1"/>
  <rowBreaks count="1" manualBreakCount="1">
    <brk id="68" max="24" man="1"/>
  </rowBreaks>
  <colBreaks count="1" manualBreakCount="1">
    <brk id="3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A44"/>
  <sheetViews>
    <sheetView view="pageBreakPreview" zoomScale="60" workbookViewId="0" topLeftCell="H1">
      <selection activeCell="S15" sqref="S15"/>
    </sheetView>
  </sheetViews>
  <sheetFormatPr defaultColWidth="9.140625" defaultRowHeight="12.75"/>
  <cols>
    <col min="1" max="1" width="13.7109375" style="106" customWidth="1"/>
    <col min="2" max="2" width="12.8515625" style="106" customWidth="1"/>
    <col min="3" max="5" width="11.421875" style="106" customWidth="1"/>
    <col min="6" max="9" width="12.140625" style="106" customWidth="1"/>
    <col min="10" max="13" width="12.421875" style="106" customWidth="1"/>
    <col min="14" max="15" width="11.421875" style="106" customWidth="1"/>
    <col min="16" max="16" width="10.00390625" style="106" customWidth="1"/>
    <col min="17" max="17" width="10.7109375" style="106" customWidth="1"/>
    <col min="18" max="18" width="10.00390625" style="106" customWidth="1"/>
    <col min="19" max="19" width="10.7109375" style="106" customWidth="1"/>
    <col min="20" max="20" width="12.00390625" style="106" customWidth="1"/>
    <col min="21" max="22" width="11.57421875" style="106" customWidth="1"/>
    <col min="23" max="23" width="11.57421875" style="0" customWidth="1"/>
    <col min="24" max="24" width="11.7109375" style="0" customWidth="1"/>
    <col min="25" max="25" width="11.00390625" style="0" customWidth="1"/>
    <col min="26" max="27" width="12.57421875" style="0" customWidth="1"/>
  </cols>
  <sheetData>
    <row r="2" spans="1:19" ht="15.75">
      <c r="A2" s="104" t="s">
        <v>86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25" ht="16.5" thickBot="1">
      <c r="A3" s="107"/>
      <c r="B3" s="150"/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</row>
    <row r="4" spans="1:27" ht="16.5" thickBot="1">
      <c r="A4" s="108"/>
      <c r="B4" s="272" t="s">
        <v>11</v>
      </c>
      <c r="C4" s="273"/>
      <c r="D4" s="273" t="s">
        <v>12</v>
      </c>
      <c r="E4" s="273"/>
      <c r="F4" s="274">
        <v>2003</v>
      </c>
      <c r="G4" s="274"/>
      <c r="H4" s="274">
        <v>2004</v>
      </c>
      <c r="I4" s="274"/>
      <c r="J4" s="274">
        <v>2005</v>
      </c>
      <c r="K4" s="274"/>
      <c r="L4" s="274">
        <v>2006</v>
      </c>
      <c r="M4" s="274"/>
      <c r="N4" s="277">
        <v>2007</v>
      </c>
      <c r="O4" s="277"/>
      <c r="P4" s="275">
        <v>2008</v>
      </c>
      <c r="Q4" s="276"/>
      <c r="R4" s="275">
        <v>2008</v>
      </c>
      <c r="S4" s="276"/>
      <c r="T4" s="182" t="s">
        <v>52</v>
      </c>
      <c r="U4" s="183" t="s">
        <v>52</v>
      </c>
      <c r="V4" s="184" t="s">
        <v>52</v>
      </c>
      <c r="W4" s="184" t="s">
        <v>52</v>
      </c>
      <c r="X4" s="184" t="s">
        <v>52</v>
      </c>
      <c r="Y4" s="184" t="s">
        <v>52</v>
      </c>
      <c r="Z4" s="185" t="s">
        <v>52</v>
      </c>
      <c r="AA4" s="185" t="s">
        <v>52</v>
      </c>
    </row>
    <row r="5" spans="1:27" ht="16.5" thickBot="1">
      <c r="A5" s="111"/>
      <c r="B5" s="152" t="s">
        <v>83</v>
      </c>
      <c r="C5" s="146" t="s">
        <v>84</v>
      </c>
      <c r="D5" s="153" t="s">
        <v>83</v>
      </c>
      <c r="E5" s="146" t="s">
        <v>84</v>
      </c>
      <c r="F5" s="153" t="s">
        <v>83</v>
      </c>
      <c r="G5" s="146" t="s">
        <v>84</v>
      </c>
      <c r="H5" s="153" t="s">
        <v>83</v>
      </c>
      <c r="I5" s="146" t="s">
        <v>84</v>
      </c>
      <c r="J5" s="153" t="s">
        <v>83</v>
      </c>
      <c r="K5" s="146" t="s">
        <v>84</v>
      </c>
      <c r="L5" s="153" t="s">
        <v>83</v>
      </c>
      <c r="M5" s="146" t="s">
        <v>84</v>
      </c>
      <c r="N5" s="153" t="s">
        <v>83</v>
      </c>
      <c r="O5" s="146" t="s">
        <v>84</v>
      </c>
      <c r="P5" s="192" t="s">
        <v>83</v>
      </c>
      <c r="Q5" s="147" t="s">
        <v>84</v>
      </c>
      <c r="R5" s="192" t="s">
        <v>83</v>
      </c>
      <c r="S5" s="147" t="s">
        <v>84</v>
      </c>
      <c r="T5" s="186">
        <v>2002</v>
      </c>
      <c r="U5" s="187">
        <v>2003</v>
      </c>
      <c r="V5" s="188">
        <v>2004</v>
      </c>
      <c r="W5" s="188">
        <v>2005</v>
      </c>
      <c r="X5" s="188">
        <v>2006</v>
      </c>
      <c r="Y5" s="188">
        <v>2007</v>
      </c>
      <c r="Z5" s="189">
        <v>2008</v>
      </c>
      <c r="AA5" s="189">
        <v>2009</v>
      </c>
    </row>
    <row r="6" spans="1:22" ht="15.75">
      <c r="A6" s="112" t="s">
        <v>25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09"/>
      <c r="U6" s="109"/>
      <c r="V6" s="178"/>
    </row>
    <row r="7" spans="1:27" ht="15">
      <c r="A7" s="114" t="s">
        <v>26</v>
      </c>
      <c r="B7" s="115">
        <v>24.9</v>
      </c>
      <c r="C7" s="115">
        <f>+B7/Index!$B$12</f>
        <v>42.54417589026678</v>
      </c>
      <c r="D7" s="115">
        <v>21.6</v>
      </c>
      <c r="E7" s="115">
        <f>+D7/Index!$B$12</f>
        <v>36.90579113372541</v>
      </c>
      <c r="F7" s="116">
        <v>25.639</v>
      </c>
      <c r="G7" s="115">
        <f>+F7/Index!$B$12</f>
        <v>43.806832355443774</v>
      </c>
      <c r="H7" s="116">
        <v>21.786</v>
      </c>
      <c r="I7" s="115">
        <f>+H7/Index!$B$12</f>
        <v>37.223591001821376</v>
      </c>
      <c r="J7" s="116">
        <v>20.7</v>
      </c>
      <c r="K7" s="115">
        <f>+J7/Index!$B$12</f>
        <v>35.36804983648684</v>
      </c>
      <c r="L7" s="116">
        <v>21.2</v>
      </c>
      <c r="M7" s="115">
        <f>+L7/Index!$B$12</f>
        <v>36.222350557174934</v>
      </c>
      <c r="N7" s="167">
        <v>19.689278</v>
      </c>
      <c r="O7" s="115">
        <f>+N7/Index!$B$12</f>
        <v>33.641128770456234</v>
      </c>
      <c r="P7" s="115">
        <f>+Q7*Index!$B$12</f>
        <v>20.660172199999998</v>
      </c>
      <c r="Q7" s="115">
        <v>35.3</v>
      </c>
      <c r="R7" s="115">
        <f>+S7*Index!$B$12</f>
        <v>18.231285099999997</v>
      </c>
      <c r="S7" s="115">
        <v>31.15</v>
      </c>
      <c r="T7" s="118">
        <f aca="true" t="shared" si="0" ref="T7:T18">(E7-C7)/C7*100</f>
        <v>-13.253012048192748</v>
      </c>
      <c r="U7" s="118">
        <f aca="true" t="shared" si="1" ref="U7:U18">(G7-E7)/E7*100</f>
        <v>18.699074074074044</v>
      </c>
      <c r="V7" s="118">
        <f aca="true" t="shared" si="2" ref="V7:V18">(I7-G7)/G7*100</f>
        <v>-15.027887203089026</v>
      </c>
      <c r="W7" s="118">
        <f aca="true" t="shared" si="3" ref="W7:W18">(K7-I7)/I7*100</f>
        <v>-4.9848526576700865</v>
      </c>
      <c r="X7" s="118">
        <f aca="true" t="shared" si="4" ref="X7:X18">(M7-K7)/K7*100</f>
        <v>2.415458937198086</v>
      </c>
      <c r="Y7" s="118">
        <f aca="true" t="shared" si="5" ref="Y7:Y18">(O7-M7)/M7*100</f>
        <v>-7.126047169811322</v>
      </c>
      <c r="Z7" s="118">
        <f aca="true" t="shared" si="6" ref="Z7:AA17">(Q7-O7)/O7*100</f>
        <v>4.931080763855314</v>
      </c>
      <c r="AA7" s="118">
        <f t="shared" si="6"/>
        <v>-11.75637393767706</v>
      </c>
    </row>
    <row r="8" spans="1:27" ht="15">
      <c r="A8" s="114" t="s">
        <v>27</v>
      </c>
      <c r="B8" s="115">
        <v>29.1</v>
      </c>
      <c r="C8" s="115">
        <f>+B8/Index!$B$12</f>
        <v>49.720301944046724</v>
      </c>
      <c r="D8" s="115">
        <v>28.9</v>
      </c>
      <c r="E8" s="115">
        <f>+D8/Index!$B$12</f>
        <v>49.378581655771484</v>
      </c>
      <c r="F8" s="116">
        <v>31.427</v>
      </c>
      <c r="G8" s="115">
        <f>+F8/Index!$B$12</f>
        <v>53.69621749812909</v>
      </c>
      <c r="H8" s="116">
        <v>25.411</v>
      </c>
      <c r="I8" s="115">
        <f>+H8/Index!$B$12</f>
        <v>43.417271226810016</v>
      </c>
      <c r="J8" s="116">
        <v>23.5</v>
      </c>
      <c r="K8" s="115">
        <f>+J8/Index!$B$12</f>
        <v>40.15213387234014</v>
      </c>
      <c r="L8" s="116">
        <v>23.1</v>
      </c>
      <c r="M8" s="115">
        <f>+L8/Index!$B$12</f>
        <v>39.46869329578967</v>
      </c>
      <c r="N8" s="116">
        <f>(O8/1.7086)</f>
        <v>22.533068008896173</v>
      </c>
      <c r="O8" s="193">
        <v>38.5</v>
      </c>
      <c r="P8" s="115">
        <v>23.8</v>
      </c>
      <c r="Q8" s="115">
        <v>40.6</v>
      </c>
      <c r="R8" s="115">
        <f>+S8*Index!$B$12</f>
        <v>21.245446199999996</v>
      </c>
      <c r="S8" s="115">
        <v>36.3</v>
      </c>
      <c r="T8" s="118">
        <f t="shared" si="0"/>
        <v>-0.6872852233677085</v>
      </c>
      <c r="U8" s="118">
        <f t="shared" si="1"/>
        <v>8.743944636678215</v>
      </c>
      <c r="V8" s="118">
        <f t="shared" si="2"/>
        <v>-19.142775320584203</v>
      </c>
      <c r="W8" s="118">
        <f t="shared" si="3"/>
        <v>-7.5203651961748985</v>
      </c>
      <c r="X8" s="118">
        <f t="shared" si="4"/>
        <v>-1.7021276595744594</v>
      </c>
      <c r="Y8" s="118">
        <f t="shared" si="5"/>
        <v>-2.4543333333333477</v>
      </c>
      <c r="Z8" s="118">
        <f t="shared" si="6"/>
        <v>5.454545454545459</v>
      </c>
      <c r="AA8" s="118">
        <f t="shared" si="6"/>
        <v>-10.73341932773111</v>
      </c>
    </row>
    <row r="9" spans="1:27" ht="15">
      <c r="A9" s="114" t="s">
        <v>28</v>
      </c>
      <c r="B9" s="115">
        <v>49.7</v>
      </c>
      <c r="C9" s="115">
        <f>+B9/Index!$B$12</f>
        <v>84.91749163639595</v>
      </c>
      <c r="D9" s="115">
        <v>59.1</v>
      </c>
      <c r="E9" s="115">
        <f>+D9/Index!$B$12</f>
        <v>100.978345185332</v>
      </c>
      <c r="F9" s="116">
        <v>37.832</v>
      </c>
      <c r="G9" s="115">
        <f>+F9/Index!$B$12</f>
        <v>64.6398097301435</v>
      </c>
      <c r="H9" s="116">
        <v>42.054</v>
      </c>
      <c r="I9" s="115">
        <f>+H9/Index!$B$12</f>
        <v>71.8535250156337</v>
      </c>
      <c r="J9" s="116">
        <v>47.6</v>
      </c>
      <c r="K9" s="115">
        <f>+J9/Index!$B$12</f>
        <v>81.32942860950598</v>
      </c>
      <c r="L9" s="116">
        <v>38.9</v>
      </c>
      <c r="M9" s="115">
        <f>+L9/Index!$B$12</f>
        <v>66.46459606953324</v>
      </c>
      <c r="N9" s="116">
        <v>40.1</v>
      </c>
      <c r="O9" s="193">
        <f>+N9/Index!$B$12</f>
        <v>68.51491779918466</v>
      </c>
      <c r="P9" s="115">
        <f aca="true" t="shared" si="7" ref="P9:P18">(Q9*0.585274)</f>
        <v>39.38894019999999</v>
      </c>
      <c r="Q9" s="115">
        <v>67.3</v>
      </c>
      <c r="R9" s="115">
        <f>+S9*Index!$B$12</f>
        <v>33.5947276</v>
      </c>
      <c r="S9" s="115">
        <v>57.4</v>
      </c>
      <c r="T9" s="118">
        <f t="shared" si="0"/>
        <v>18.913480885311866</v>
      </c>
      <c r="U9" s="118">
        <f t="shared" si="1"/>
        <v>-35.98646362098138</v>
      </c>
      <c r="V9" s="118">
        <f t="shared" si="2"/>
        <v>11.159864664833993</v>
      </c>
      <c r="W9" s="118">
        <f t="shared" si="3"/>
        <v>13.18780615399249</v>
      </c>
      <c r="X9" s="118">
        <f t="shared" si="4"/>
        <v>-18.277310924369754</v>
      </c>
      <c r="Y9" s="118">
        <f t="shared" si="5"/>
        <v>3.084832904884325</v>
      </c>
      <c r="Z9" s="118">
        <f t="shared" si="6"/>
        <v>-1.7732164588528765</v>
      </c>
      <c r="AA9" s="118">
        <v>-14.8</v>
      </c>
    </row>
    <row r="10" spans="1:27" ht="15">
      <c r="A10" s="114" t="s">
        <v>29</v>
      </c>
      <c r="B10" s="115">
        <v>89.9</v>
      </c>
      <c r="C10" s="115">
        <f>+B10/Index!$B$12</f>
        <v>153.60326957971824</v>
      </c>
      <c r="D10" s="115">
        <v>77</v>
      </c>
      <c r="E10" s="115">
        <f>+D10/Index!$B$12</f>
        <v>131.56231098596555</v>
      </c>
      <c r="F10" s="116">
        <v>67.057</v>
      </c>
      <c r="G10" s="115">
        <f>+F10/Index!$B$12</f>
        <v>114.57368685436224</v>
      </c>
      <c r="H10" s="116">
        <v>72.067</v>
      </c>
      <c r="I10" s="115">
        <f>+H10/Index!$B$12</f>
        <v>123.13378007565687</v>
      </c>
      <c r="J10" s="116">
        <v>62</v>
      </c>
      <c r="K10" s="115">
        <f>+J10/Index!$B$12</f>
        <v>105.93328936532292</v>
      </c>
      <c r="L10" s="116">
        <v>74.5</v>
      </c>
      <c r="M10" s="115">
        <f>+L10/Index!$B$12</f>
        <v>127.29080738252512</v>
      </c>
      <c r="N10" s="116">
        <v>72.4</v>
      </c>
      <c r="O10" s="193">
        <f>+N10/Index!$B$12</f>
        <v>123.70274435563516</v>
      </c>
      <c r="P10" s="115">
        <f t="shared" si="7"/>
        <v>63.092537199999995</v>
      </c>
      <c r="Q10" s="115">
        <v>107.8</v>
      </c>
      <c r="R10" s="115">
        <f>+S10*Index!$B$12</f>
        <v>62.8584276</v>
      </c>
      <c r="S10" s="115">
        <v>107.4</v>
      </c>
      <c r="T10" s="118">
        <f t="shared" si="0"/>
        <v>-14.349276974416028</v>
      </c>
      <c r="U10" s="118">
        <f t="shared" si="1"/>
        <v>-12.912987012987012</v>
      </c>
      <c r="V10" s="118">
        <f t="shared" si="2"/>
        <v>7.471255797306764</v>
      </c>
      <c r="W10" s="118">
        <f t="shared" si="3"/>
        <v>-13.968945564544097</v>
      </c>
      <c r="X10" s="118">
        <f t="shared" si="4"/>
        <v>20.161290322580637</v>
      </c>
      <c r="Y10" s="118">
        <f t="shared" si="5"/>
        <v>-2.818791946308713</v>
      </c>
      <c r="Z10" s="118">
        <f t="shared" si="6"/>
        <v>-12.855611602209963</v>
      </c>
      <c r="AA10" s="118">
        <v>-0.3</v>
      </c>
    </row>
    <row r="11" spans="1:27" ht="15">
      <c r="A11" s="114" t="s">
        <v>30</v>
      </c>
      <c r="B11" s="115">
        <v>139.1</v>
      </c>
      <c r="C11" s="115">
        <f>+B11/Index!$B$12</f>
        <v>237.6664604954261</v>
      </c>
      <c r="D11" s="115">
        <v>119.5</v>
      </c>
      <c r="E11" s="115">
        <f>+D11/Index!$B$12</f>
        <v>204.17787224445303</v>
      </c>
      <c r="F11" s="116">
        <v>92.518</v>
      </c>
      <c r="G11" s="115">
        <f>+F11/Index!$B$12</f>
        <v>158.07638815324106</v>
      </c>
      <c r="H11" s="116">
        <v>99.483</v>
      </c>
      <c r="I11" s="115">
        <f>+H11/Index!$B$12</f>
        <v>169.97679719242612</v>
      </c>
      <c r="J11" s="116">
        <v>105.4</v>
      </c>
      <c r="K11" s="115">
        <f>+J11/Index!$B$12</f>
        <v>180.08659192104898</v>
      </c>
      <c r="L11" s="116">
        <v>111.9</v>
      </c>
      <c r="M11" s="115">
        <f>+L11/Index!$B$12</f>
        <v>191.1925012899941</v>
      </c>
      <c r="N11" s="116">
        <v>119.8</v>
      </c>
      <c r="O11" s="193">
        <v>204.6</v>
      </c>
      <c r="P11" s="115">
        <f t="shared" si="7"/>
        <v>111.9629162</v>
      </c>
      <c r="Q11" s="115">
        <v>191.3</v>
      </c>
      <c r="R11" s="115"/>
      <c r="S11" s="115"/>
      <c r="T11" s="118">
        <f t="shared" si="0"/>
        <v>-14.090582314881386</v>
      </c>
      <c r="U11" s="118">
        <f t="shared" si="1"/>
        <v>-22.579079497907948</v>
      </c>
      <c r="V11" s="118">
        <f t="shared" si="2"/>
        <v>7.52826477009879</v>
      </c>
      <c r="W11" s="118">
        <f t="shared" si="3"/>
        <v>5.94774986681143</v>
      </c>
      <c r="X11" s="118">
        <f t="shared" si="4"/>
        <v>6.166982922201132</v>
      </c>
      <c r="Y11" s="118">
        <f t="shared" si="5"/>
        <v>7.012565147453066</v>
      </c>
      <c r="Z11" s="118">
        <f t="shared" si="6"/>
        <v>-6.500488758553266</v>
      </c>
      <c r="AA11" s="118"/>
    </row>
    <row r="12" spans="1:27" ht="15">
      <c r="A12" s="114" t="s">
        <v>31</v>
      </c>
      <c r="B12" s="115">
        <v>157.4</v>
      </c>
      <c r="C12" s="115">
        <f>+B12/Index!$B$12</f>
        <v>268.9338668726101</v>
      </c>
      <c r="D12" s="115">
        <v>139.318</v>
      </c>
      <c r="E12" s="115">
        <f>+D12/Index!$B$12</f>
        <v>238.0389356096461</v>
      </c>
      <c r="F12" s="116">
        <v>114.786</v>
      </c>
      <c r="G12" s="115">
        <f>+F12/Index!$B$12</f>
        <v>196.12352504980575</v>
      </c>
      <c r="H12" s="116">
        <v>109.3</v>
      </c>
      <c r="I12" s="115">
        <f>+H12/Index!$B$12</f>
        <v>186.75013754241604</v>
      </c>
      <c r="J12" s="116">
        <v>113.3</v>
      </c>
      <c r="K12" s="115">
        <f>+J12/Index!$B$12</f>
        <v>193.58454330792074</v>
      </c>
      <c r="L12" s="116">
        <v>117.7</v>
      </c>
      <c r="M12" s="115">
        <f>+L12/Index!$B$12</f>
        <v>201.10238964997592</v>
      </c>
      <c r="N12" s="116">
        <v>121.4</v>
      </c>
      <c r="O12" s="193">
        <f>+N12/Index!$B$12</f>
        <v>207.42421498306777</v>
      </c>
      <c r="P12" s="115">
        <f t="shared" si="7"/>
        <v>134.3789104</v>
      </c>
      <c r="Q12" s="115">
        <v>229.6</v>
      </c>
      <c r="R12" s="115"/>
      <c r="S12" s="115"/>
      <c r="T12" s="118">
        <f t="shared" si="0"/>
        <v>-11.48792884371029</v>
      </c>
      <c r="U12" s="118">
        <f t="shared" si="1"/>
        <v>-17.60863635711107</v>
      </c>
      <c r="V12" s="118">
        <f t="shared" si="2"/>
        <v>-4.779328489537055</v>
      </c>
      <c r="W12" s="118">
        <f t="shared" si="3"/>
        <v>3.659652333028359</v>
      </c>
      <c r="X12" s="118">
        <f t="shared" si="4"/>
        <v>3.8834951456310702</v>
      </c>
      <c r="Y12" s="118">
        <f t="shared" si="5"/>
        <v>3.143585386576041</v>
      </c>
      <c r="Z12" s="118">
        <f t="shared" si="6"/>
        <v>10.691029983525526</v>
      </c>
      <c r="AA12" s="118"/>
    </row>
    <row r="13" spans="1:27" ht="15">
      <c r="A13" s="114" t="s">
        <v>32</v>
      </c>
      <c r="B13" s="115">
        <v>191.984</v>
      </c>
      <c r="C13" s="115">
        <f>+B13/Index!$B$12</f>
        <v>328.0241391211638</v>
      </c>
      <c r="D13" s="115">
        <v>160.686</v>
      </c>
      <c r="E13" s="115">
        <f>+D13/Index!$B$12</f>
        <v>274.54833120897223</v>
      </c>
      <c r="F13" s="116">
        <v>152.419</v>
      </c>
      <c r="G13" s="115">
        <f>+F13/Index!$B$12</f>
        <v>260.4233230931154</v>
      </c>
      <c r="H13" s="116">
        <v>135.1</v>
      </c>
      <c r="I13" s="115">
        <f>+H13/Index!$B$12</f>
        <v>230.83205472992137</v>
      </c>
      <c r="J13" s="116">
        <v>140.1</v>
      </c>
      <c r="K13" s="115">
        <f>+J13/Index!$B$12</f>
        <v>239.37506193680227</v>
      </c>
      <c r="L13" s="116">
        <v>155</v>
      </c>
      <c r="M13" s="115">
        <f>+L13/Index!$B$12</f>
        <v>264.8332234133073</v>
      </c>
      <c r="N13" s="116">
        <f>(O13/1.7086)</f>
        <v>168.14936205080184</v>
      </c>
      <c r="O13" s="193">
        <v>287.3</v>
      </c>
      <c r="P13" s="115">
        <f t="shared" si="7"/>
        <v>159.7212746</v>
      </c>
      <c r="Q13" s="115">
        <v>272.9</v>
      </c>
      <c r="R13" s="115"/>
      <c r="S13" s="115"/>
      <c r="T13" s="118">
        <f t="shared" si="0"/>
        <v>-16.302400200016667</v>
      </c>
      <c r="U13" s="118">
        <f t="shared" si="1"/>
        <v>-5.144816598832494</v>
      </c>
      <c r="V13" s="118">
        <f t="shared" si="2"/>
        <v>-11.362756611708532</v>
      </c>
      <c r="W13" s="118">
        <f t="shared" si="3"/>
        <v>3.700962250185057</v>
      </c>
      <c r="X13" s="118">
        <f t="shared" si="4"/>
        <v>10.635260528194141</v>
      </c>
      <c r="Y13" s="118">
        <f t="shared" si="5"/>
        <v>8.483367870967742</v>
      </c>
      <c r="Z13" s="118">
        <f t="shared" si="6"/>
        <v>-5.012182387748011</v>
      </c>
      <c r="AA13" s="118"/>
    </row>
    <row r="14" spans="1:27" ht="15">
      <c r="A14" s="114" t="s">
        <v>33</v>
      </c>
      <c r="B14" s="115">
        <v>204.96</v>
      </c>
      <c r="C14" s="115">
        <f>+B14/Index!$B$12</f>
        <v>350.19495142446107</v>
      </c>
      <c r="D14" s="115">
        <v>153.764</v>
      </c>
      <c r="E14" s="115">
        <f>+D14/Index!$B$12</f>
        <v>262.72139203176636</v>
      </c>
      <c r="F14" s="115">
        <v>165.294</v>
      </c>
      <c r="G14" s="115">
        <f>+F14/Index!$B$12</f>
        <v>282.42156665083365</v>
      </c>
      <c r="H14" s="115">
        <v>148.1</v>
      </c>
      <c r="I14" s="115">
        <f>+H14/Index!$B$12</f>
        <v>253.04387346781166</v>
      </c>
      <c r="J14" s="115">
        <v>161.3</v>
      </c>
      <c r="K14" s="115">
        <f>+J14/Index!$B$12</f>
        <v>275.59741249397723</v>
      </c>
      <c r="L14" s="115">
        <v>155</v>
      </c>
      <c r="M14" s="115">
        <f>+L14/Index!$B$12</f>
        <v>264.8332234133073</v>
      </c>
      <c r="N14" s="115">
        <v>179.1</v>
      </c>
      <c r="O14" s="193">
        <f>+N14/Index!$B$12</f>
        <v>306.0105181504731</v>
      </c>
      <c r="P14" s="115">
        <f t="shared" si="7"/>
        <v>162.70617199999998</v>
      </c>
      <c r="Q14" s="115">
        <v>278</v>
      </c>
      <c r="R14" s="115"/>
      <c r="S14" s="115"/>
      <c r="T14" s="118">
        <f t="shared" si="0"/>
        <v>-24.978532396565182</v>
      </c>
      <c r="U14" s="118">
        <f t="shared" si="1"/>
        <v>7.498504201243458</v>
      </c>
      <c r="V14" s="118">
        <f t="shared" si="2"/>
        <v>-10.402071460549088</v>
      </c>
      <c r="W14" s="118">
        <f t="shared" si="3"/>
        <v>8.91289669142473</v>
      </c>
      <c r="X14" s="118">
        <f t="shared" si="4"/>
        <v>-3.9057656540607706</v>
      </c>
      <c r="Y14" s="118">
        <f t="shared" si="5"/>
        <v>15.548387096774185</v>
      </c>
      <c r="Z14" s="118">
        <f t="shared" si="6"/>
        <v>-9.15344946957007</v>
      </c>
      <c r="AA14" s="118"/>
    </row>
    <row r="15" spans="1:27" s="172" customFormat="1" ht="15.75">
      <c r="A15" s="104" t="s">
        <v>34</v>
      </c>
      <c r="B15" s="119">
        <v>176.3</v>
      </c>
      <c r="C15" s="119">
        <f>+B15/Index!$B$12</f>
        <v>301.22643411461985</v>
      </c>
      <c r="D15" s="119">
        <v>157.365</v>
      </c>
      <c r="E15" s="119">
        <f>+D15/Index!$B$12</f>
        <v>268.874065822162</v>
      </c>
      <c r="F15" s="119">
        <v>134.104</v>
      </c>
      <c r="G15" s="119">
        <f>+F15/Index!$B$12</f>
        <v>229.13028769431074</v>
      </c>
      <c r="H15" s="119">
        <v>141.2</v>
      </c>
      <c r="I15" s="119">
        <f>+H15/Index!$B$12</f>
        <v>241.25452352231605</v>
      </c>
      <c r="J15" s="119">
        <v>137.9</v>
      </c>
      <c r="K15" s="119">
        <f>+J15/Index!$B$12</f>
        <v>235.61613876577468</v>
      </c>
      <c r="L15" s="119">
        <v>140.9</v>
      </c>
      <c r="M15" s="119">
        <f>+L15/Index!$B$12</f>
        <v>240.7419430899032</v>
      </c>
      <c r="N15" s="226">
        <f>(O15/1.7086)</f>
        <v>153.92719185297906</v>
      </c>
      <c r="O15" s="227">
        <v>263</v>
      </c>
      <c r="P15" s="119">
        <f t="shared" si="7"/>
        <v>144.7967876</v>
      </c>
      <c r="Q15" s="119">
        <v>247.4</v>
      </c>
      <c r="R15" s="119"/>
      <c r="S15" s="119"/>
      <c r="T15" s="118">
        <f t="shared" si="0"/>
        <v>-10.740215541690292</v>
      </c>
      <c r="U15" s="118">
        <f t="shared" si="1"/>
        <v>-14.781558796428687</v>
      </c>
      <c r="V15" s="118">
        <f t="shared" si="2"/>
        <v>5.291415617729508</v>
      </c>
      <c r="W15" s="118">
        <f t="shared" si="3"/>
        <v>-2.337110481586398</v>
      </c>
      <c r="X15" s="118">
        <f t="shared" si="4"/>
        <v>2.175489485134153</v>
      </c>
      <c r="Y15" s="118">
        <f t="shared" si="5"/>
        <v>9.245608232789207</v>
      </c>
      <c r="Z15" s="118">
        <f t="shared" si="6"/>
        <v>-5.931558935361215</v>
      </c>
      <c r="AA15" s="118"/>
    </row>
    <row r="16" spans="1:27" s="33" customFormat="1" ht="15">
      <c r="A16" s="126" t="s">
        <v>35</v>
      </c>
      <c r="B16" s="238">
        <v>130.2</v>
      </c>
      <c r="C16" s="238">
        <f>+B16/Index!$B$12</f>
        <v>222.4599076671781</v>
      </c>
      <c r="D16" s="238">
        <v>128.039</v>
      </c>
      <c r="E16" s="238">
        <f>+D16/Index!$B$12</f>
        <v>218.76761995236419</v>
      </c>
      <c r="F16" s="238">
        <v>112.417</v>
      </c>
      <c r="G16" s="238">
        <f>+F16/Index!$B$12</f>
        <v>192.0758482351856</v>
      </c>
      <c r="H16" s="238">
        <v>115.9</v>
      </c>
      <c r="I16" s="238">
        <f>+H16/Index!$B$12</f>
        <v>198.0269070554988</v>
      </c>
      <c r="J16" s="238">
        <v>120.5</v>
      </c>
      <c r="K16" s="238">
        <f>+J16/Index!$B$12</f>
        <v>205.8864736858292</v>
      </c>
      <c r="L16" s="238">
        <v>122.9</v>
      </c>
      <c r="M16" s="238">
        <f>+L16/Index!$B$12</f>
        <v>209.98711714513206</v>
      </c>
      <c r="N16" s="239">
        <f>(O16/1.7086)</f>
        <v>120.74212805805924</v>
      </c>
      <c r="O16" s="240">
        <v>206.3</v>
      </c>
      <c r="P16" s="238">
        <f t="shared" si="7"/>
        <v>116.23541639999999</v>
      </c>
      <c r="Q16" s="238">
        <v>198.6</v>
      </c>
      <c r="R16" s="238"/>
      <c r="S16" s="238"/>
      <c r="T16" s="118">
        <f t="shared" si="0"/>
        <v>-1.6597542242703527</v>
      </c>
      <c r="U16" s="118">
        <f t="shared" si="1"/>
        <v>-12.20097001694795</v>
      </c>
      <c r="V16" s="118">
        <f t="shared" si="2"/>
        <v>3.098285846446712</v>
      </c>
      <c r="W16" s="118">
        <f t="shared" si="3"/>
        <v>3.968938740293347</v>
      </c>
      <c r="X16" s="118">
        <f t="shared" si="4"/>
        <v>1.9917012448132956</v>
      </c>
      <c r="Y16" s="118">
        <f t="shared" si="5"/>
        <v>-1.7558777868185635</v>
      </c>
      <c r="Z16" s="118">
        <f t="shared" si="6"/>
        <v>-3.7324285021812975</v>
      </c>
      <c r="AA16" s="118"/>
    </row>
    <row r="17" spans="1:27" s="33" customFormat="1" ht="15">
      <c r="A17" s="126" t="s">
        <v>36</v>
      </c>
      <c r="B17" s="238">
        <v>48.8</v>
      </c>
      <c r="C17" s="238">
        <f>+B17/Index!$B$12</f>
        <v>83.37975033915738</v>
      </c>
      <c r="D17" s="238">
        <v>51.408</v>
      </c>
      <c r="E17" s="238">
        <f>+D17/Index!$B$12</f>
        <v>87.83578289826646</v>
      </c>
      <c r="F17" s="238">
        <v>48.669</v>
      </c>
      <c r="G17" s="238">
        <f>+F17/Index!$B$12</f>
        <v>83.1559235503371</v>
      </c>
      <c r="H17" s="238">
        <v>43.1</v>
      </c>
      <c r="I17" s="238">
        <f>+H17/Index!$B$12</f>
        <v>73.6407221233132</v>
      </c>
      <c r="J17" s="238">
        <v>43.1</v>
      </c>
      <c r="K17" s="238">
        <f>+J17/Index!$B$12</f>
        <v>73.6407221233132</v>
      </c>
      <c r="L17" s="238">
        <v>37.6</v>
      </c>
      <c r="M17" s="238">
        <f>+L17/Index!$B$12</f>
        <v>64.24341419574422</v>
      </c>
      <c r="N17" s="239">
        <f>(O17/1.7086)</f>
        <v>39.681610675406766</v>
      </c>
      <c r="O17" s="240">
        <v>67.8</v>
      </c>
      <c r="P17" s="238">
        <f t="shared" si="7"/>
        <v>42.3738376</v>
      </c>
      <c r="Q17" s="238">
        <v>72.4</v>
      </c>
      <c r="R17" s="238"/>
      <c r="S17" s="238"/>
      <c r="T17" s="118">
        <f t="shared" si="0"/>
        <v>5.344262295081979</v>
      </c>
      <c r="U17" s="118">
        <f t="shared" si="1"/>
        <v>-5.327964519140996</v>
      </c>
      <c r="V17" s="118">
        <f t="shared" si="2"/>
        <v>-11.442602067024168</v>
      </c>
      <c r="W17" s="118">
        <f t="shared" si="3"/>
        <v>0</v>
      </c>
      <c r="X17" s="118">
        <f t="shared" si="4"/>
        <v>-12.76102088167054</v>
      </c>
      <c r="Y17" s="118">
        <f t="shared" si="5"/>
        <v>5.53610957446807</v>
      </c>
      <c r="Z17" s="118">
        <f t="shared" si="6"/>
        <v>6.7846607669616645</v>
      </c>
      <c r="AA17" s="118"/>
    </row>
    <row r="18" spans="1:27" ht="15">
      <c r="A18" s="114" t="s">
        <v>37</v>
      </c>
      <c r="B18" s="115">
        <v>29.2</v>
      </c>
      <c r="C18" s="115">
        <f>+B18/Index!$B$12</f>
        <v>49.89116208818434</v>
      </c>
      <c r="D18" s="115">
        <v>35.852</v>
      </c>
      <c r="E18" s="115">
        <f>+D18/Index!$B$12</f>
        <v>61.25677887621866</v>
      </c>
      <c r="F18" s="115">
        <v>32.881</v>
      </c>
      <c r="G18" s="115">
        <f>+F18/Index!$B$12</f>
        <v>56.18052399389005</v>
      </c>
      <c r="H18" s="115">
        <v>28.8</v>
      </c>
      <c r="I18" s="115">
        <f>+H18/Index!$B$12</f>
        <v>49.20772151163387</v>
      </c>
      <c r="J18" s="115">
        <v>30.3</v>
      </c>
      <c r="K18" s="115">
        <f>+J18/Index!$B$12</f>
        <v>51.77062367369813</v>
      </c>
      <c r="L18" s="115">
        <v>28.8</v>
      </c>
      <c r="M18" s="115">
        <f>+L18/Index!$B$12</f>
        <v>49.20772151163387</v>
      </c>
      <c r="N18" s="115">
        <v>30.1</v>
      </c>
      <c r="O18" s="193">
        <f>+N18/Index!$B$12</f>
        <v>51.4289033854229</v>
      </c>
      <c r="P18" s="238">
        <f t="shared" si="7"/>
        <v>30.2001384</v>
      </c>
      <c r="Q18" s="115">
        <v>51.6</v>
      </c>
      <c r="R18" s="238"/>
      <c r="S18" s="115"/>
      <c r="T18" s="118">
        <f t="shared" si="0"/>
        <v>22.780821917808222</v>
      </c>
      <c r="U18" s="118">
        <f t="shared" si="1"/>
        <v>-8.286845922124279</v>
      </c>
      <c r="V18" s="118">
        <f t="shared" si="2"/>
        <v>-12.411423010249086</v>
      </c>
      <c r="W18" s="118">
        <f t="shared" si="3"/>
        <v>5.208333333333329</v>
      </c>
      <c r="X18" s="118">
        <f t="shared" si="4"/>
        <v>-4.950495049504947</v>
      </c>
      <c r="Y18" s="118">
        <f t="shared" si="5"/>
        <v>4.5138888888888875</v>
      </c>
      <c r="Z18" s="118">
        <v>0.4</v>
      </c>
      <c r="AA18" s="118"/>
    </row>
    <row r="19" spans="1:27" s="38" customFormat="1" ht="15.75">
      <c r="A19" s="232" t="s">
        <v>38</v>
      </c>
      <c r="B19" s="233">
        <f aca="true" t="shared" si="8" ref="B19:L19">SUM(B7:B18)</f>
        <v>1271.544</v>
      </c>
      <c r="C19" s="233">
        <f>+B19/Index!$B$12</f>
        <v>2172.5619111732285</v>
      </c>
      <c r="D19" s="233">
        <f t="shared" si="8"/>
        <v>1132.532</v>
      </c>
      <c r="E19" s="233">
        <f>+D19/Index!$B$12</f>
        <v>1935.0458076046432</v>
      </c>
      <c r="F19" s="233">
        <f t="shared" si="8"/>
        <v>1015.043</v>
      </c>
      <c r="G19" s="233">
        <f>+F19/Index!$B$12</f>
        <v>1734.303932858798</v>
      </c>
      <c r="H19" s="233">
        <f t="shared" si="8"/>
        <v>982.3009999999999</v>
      </c>
      <c r="I19" s="233">
        <f>+H19/Index!$B$12</f>
        <v>1678.360904465259</v>
      </c>
      <c r="J19" s="233">
        <f t="shared" si="8"/>
        <v>1005.7</v>
      </c>
      <c r="K19" s="233">
        <f>+J19/Index!$B$12</f>
        <v>1718.3404695920203</v>
      </c>
      <c r="L19" s="233">
        <f t="shared" si="8"/>
        <v>1027.5</v>
      </c>
      <c r="M19" s="233">
        <f>SUM(M7:M18)</f>
        <v>1755.587981014021</v>
      </c>
      <c r="N19" s="233">
        <f>SUM(N7:N18)</f>
        <v>1087.622638646143</v>
      </c>
      <c r="O19" s="233">
        <v>1858.1</v>
      </c>
      <c r="P19" s="233">
        <f>SUM(P7:P18)</f>
        <v>1049.3171028</v>
      </c>
      <c r="Q19" s="233">
        <f>SUM(Q7:Q18)</f>
        <v>1792.8</v>
      </c>
      <c r="R19" s="233">
        <f>SUM(R7:R18)</f>
        <v>135.9298865</v>
      </c>
      <c r="S19" s="233">
        <v>124.8</v>
      </c>
      <c r="T19" s="234">
        <f>(E19-C19)/C19*100</f>
        <v>-10.932535563063503</v>
      </c>
      <c r="U19" s="234">
        <f>(G19-E19)/E19*100</f>
        <v>-10.374011506959615</v>
      </c>
      <c r="V19" s="234">
        <f>(I19-G19)/G19*100</f>
        <v>-3.2256761536210896</v>
      </c>
      <c r="W19" s="234">
        <f>(K19-I19)/I19*100</f>
        <v>2.3820600813803647</v>
      </c>
      <c r="X19" s="234">
        <f>(M19-K19)/K19*100</f>
        <v>2.1676444267674215</v>
      </c>
      <c r="Y19" s="234">
        <f>(O19-M19)/M19*100</f>
        <v>5.839184369829672</v>
      </c>
      <c r="Z19" s="234">
        <f>(Q19-O19)/O19*100</f>
        <v>-3.5143426080404687</v>
      </c>
      <c r="AA19" s="234"/>
    </row>
    <row r="20" spans="1:22" ht="15.75">
      <c r="A20" s="104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20"/>
      <c r="U20" s="120"/>
      <c r="V20" s="121"/>
    </row>
    <row r="21" spans="2:22" ht="12.75"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</row>
    <row r="22" spans="1:22" ht="15.75">
      <c r="A22" s="122" t="s">
        <v>40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</row>
    <row r="23" spans="1:27" ht="15">
      <c r="A23" s="114" t="s">
        <v>26</v>
      </c>
      <c r="B23" s="124">
        <f>B7</f>
        <v>24.9</v>
      </c>
      <c r="C23" s="115">
        <f>+B23/Index!$B$12</f>
        <v>42.54417589026678</v>
      </c>
      <c r="D23" s="124">
        <f>D7</f>
        <v>21.6</v>
      </c>
      <c r="E23" s="115">
        <f>+D23/Index!$B$12</f>
        <v>36.90579113372541</v>
      </c>
      <c r="F23" s="125">
        <f>F7</f>
        <v>25.639</v>
      </c>
      <c r="G23" s="115">
        <f>+F23/Index!$B$12</f>
        <v>43.806832355443774</v>
      </c>
      <c r="H23" s="116">
        <v>21.786</v>
      </c>
      <c r="I23" s="115">
        <f>+H23/Index!$B$12</f>
        <v>37.223591001821376</v>
      </c>
      <c r="J23" s="116">
        <v>20.7</v>
      </c>
      <c r="K23" s="115">
        <f>+J23/Index!$B$12</f>
        <v>35.36804983648684</v>
      </c>
      <c r="L23" s="116">
        <v>21.2</v>
      </c>
      <c r="M23" s="115">
        <f>+L23/Index!$B$12</f>
        <v>36.222350557174934</v>
      </c>
      <c r="N23" s="116">
        <f>+N7</f>
        <v>19.689278</v>
      </c>
      <c r="O23" s="115">
        <f>+N23/Index!$B$12</f>
        <v>33.641128770456234</v>
      </c>
      <c r="P23" s="116">
        <f>(P7)</f>
        <v>20.660172199999998</v>
      </c>
      <c r="Q23" s="115">
        <f>(Q7)</f>
        <v>35.3</v>
      </c>
      <c r="R23" s="116">
        <f>(R7)</f>
        <v>18.231285099999997</v>
      </c>
      <c r="S23" s="115">
        <f>(S7)</f>
        <v>31.15</v>
      </c>
      <c r="T23" s="117">
        <f aca="true" t="shared" si="9" ref="T23:T34">(D23-B23)/B23*100</f>
        <v>-13.253012048192762</v>
      </c>
      <c r="U23" s="118">
        <f aca="true" t="shared" si="10" ref="U23:U34">(F23-D23)/D23*100</f>
        <v>18.699074074074062</v>
      </c>
      <c r="V23" s="118">
        <f aca="true" t="shared" si="11" ref="V23:V34">(H23-F23)/F23*100</f>
        <v>-15.027887203089035</v>
      </c>
      <c r="W23" s="118">
        <f aca="true" t="shared" si="12" ref="W23:W34">(J23-H23)/H23*100</f>
        <v>-4.984852657670072</v>
      </c>
      <c r="X23" s="118">
        <f aca="true" t="shared" si="13" ref="X23:X34">(L23-J23)/J23*100</f>
        <v>2.4154589371980677</v>
      </c>
      <c r="Y23" s="118">
        <f aca="true" t="shared" si="14" ref="Y23:Y33">(N23-L23)/L23*100</f>
        <v>-7.12604716981131</v>
      </c>
      <c r="Z23" s="118">
        <f aca="true" t="shared" si="15" ref="Z23:AA33">(Q23-O23)/O23*100</f>
        <v>4.931080763855314</v>
      </c>
      <c r="AA23" s="118">
        <f t="shared" si="15"/>
        <v>-11.75637393767706</v>
      </c>
    </row>
    <row r="24" spans="1:27" ht="15">
      <c r="A24" s="114" t="s">
        <v>42</v>
      </c>
      <c r="B24" s="124">
        <f aca="true" t="shared" si="16" ref="B24:B33">B23+B8</f>
        <v>54</v>
      </c>
      <c r="C24" s="115">
        <f>+B24/Index!$B$12</f>
        <v>92.26447783431351</v>
      </c>
      <c r="D24" s="124">
        <f aca="true" t="shared" si="17" ref="D24:D34">D23+D8</f>
        <v>50.5</v>
      </c>
      <c r="E24" s="115">
        <f>+D24/Index!$B$12</f>
        <v>86.28437278949689</v>
      </c>
      <c r="F24" s="125">
        <f aca="true" t="shared" si="18" ref="F24:F34">F23+F8</f>
        <v>57.066</v>
      </c>
      <c r="G24" s="115">
        <f>+F24/Index!$B$12</f>
        <v>97.50304985357286</v>
      </c>
      <c r="H24" s="125">
        <f aca="true" t="shared" si="19" ref="H24:H34">H23+H8</f>
        <v>47.197</v>
      </c>
      <c r="I24" s="115">
        <f>+H24/Index!$B$12</f>
        <v>80.64086222863139</v>
      </c>
      <c r="J24" s="125">
        <f aca="true" t="shared" si="20" ref="J24:J34">J23+J8</f>
        <v>44.2</v>
      </c>
      <c r="K24" s="115">
        <f>+J24/Index!$B$12</f>
        <v>75.52018370882699</v>
      </c>
      <c r="L24" s="125">
        <f aca="true" t="shared" si="21" ref="L24:L33">L23+L8</f>
        <v>44.3</v>
      </c>
      <c r="M24" s="115">
        <f>+L24/Index!$B$12</f>
        <v>75.6910438529646</v>
      </c>
      <c r="N24" s="125">
        <f>N23+N8</f>
        <v>42.222346008896174</v>
      </c>
      <c r="O24" s="115">
        <v>72.15</v>
      </c>
      <c r="P24" s="116">
        <f>(P8+P7)</f>
        <v>44.4601722</v>
      </c>
      <c r="Q24" s="116">
        <f>(Q8+Q7)</f>
        <v>75.9</v>
      </c>
      <c r="R24" s="116">
        <f>(R8+R7)</f>
        <v>39.4767313</v>
      </c>
      <c r="S24" s="116">
        <f>(S8+S7)</f>
        <v>67.44999999999999</v>
      </c>
      <c r="T24" s="117">
        <f t="shared" si="9"/>
        <v>-6.481481481481481</v>
      </c>
      <c r="U24" s="118">
        <f t="shared" si="10"/>
        <v>13.001980198019808</v>
      </c>
      <c r="V24" s="118">
        <f t="shared" si="11"/>
        <v>-17.29401044404724</v>
      </c>
      <c r="W24" s="118">
        <f t="shared" si="12"/>
        <v>-6.349979871602009</v>
      </c>
      <c r="X24" s="118">
        <f t="shared" si="13"/>
        <v>0.22624434389138987</v>
      </c>
      <c r="Y24" s="118">
        <f t="shared" si="14"/>
        <v>-4.689963862536847</v>
      </c>
      <c r="Z24" s="118">
        <f t="shared" si="15"/>
        <v>5.197505197505197</v>
      </c>
      <c r="AA24" s="118">
        <f t="shared" si="15"/>
        <v>-11.20877552516543</v>
      </c>
    </row>
    <row r="25" spans="1:27" ht="15">
      <c r="A25" s="114" t="s">
        <v>43</v>
      </c>
      <c r="B25" s="124">
        <f t="shared" si="16"/>
        <v>103.7</v>
      </c>
      <c r="C25" s="115">
        <f>+B25/Index!$B$12</f>
        <v>177.18196947070948</v>
      </c>
      <c r="D25" s="124">
        <f t="shared" si="17"/>
        <v>109.6</v>
      </c>
      <c r="E25" s="115">
        <f>+D25/Index!$B$12</f>
        <v>187.2627179748289</v>
      </c>
      <c r="F25" s="125">
        <f t="shared" si="18"/>
        <v>94.898</v>
      </c>
      <c r="G25" s="115">
        <f>+F25/Index!$B$12</f>
        <v>162.14285958371636</v>
      </c>
      <c r="H25" s="125">
        <f t="shared" si="19"/>
        <v>89.251</v>
      </c>
      <c r="I25" s="115">
        <f>+H25/Index!$B$12</f>
        <v>152.49438724426508</v>
      </c>
      <c r="J25" s="125">
        <f t="shared" si="20"/>
        <v>91.80000000000001</v>
      </c>
      <c r="K25" s="115">
        <f>+J25/Index!$B$12</f>
        <v>156.849612318333</v>
      </c>
      <c r="L25" s="125">
        <f t="shared" si="21"/>
        <v>83.19999999999999</v>
      </c>
      <c r="M25" s="115">
        <f>+L25/Index!$B$12</f>
        <v>142.15563992249784</v>
      </c>
      <c r="N25" s="125">
        <f aca="true" t="shared" si="22" ref="N25:N30">N24+N9</f>
        <v>82.32234600889618</v>
      </c>
      <c r="O25" s="115">
        <f>+N25/Index!$B$12</f>
        <v>140.6560790482683</v>
      </c>
      <c r="P25" s="116">
        <f>(P9+P8+P7)</f>
        <v>83.8491124</v>
      </c>
      <c r="Q25" s="116">
        <f>(Q9+Q8+Q7)</f>
        <v>143.2</v>
      </c>
      <c r="R25" s="116">
        <f>(R7+R9+R8)</f>
        <v>73.07145889999998</v>
      </c>
      <c r="S25" s="116">
        <v>124.8</v>
      </c>
      <c r="T25" s="117">
        <f t="shared" si="9"/>
        <v>5.689488910318217</v>
      </c>
      <c r="U25" s="118">
        <f t="shared" si="10"/>
        <v>-13.414233576642335</v>
      </c>
      <c r="V25" s="118">
        <f t="shared" si="11"/>
        <v>-5.950599591139952</v>
      </c>
      <c r="W25" s="118">
        <f t="shared" si="12"/>
        <v>2.855990409071054</v>
      </c>
      <c r="X25" s="118">
        <f t="shared" si="13"/>
        <v>-9.36819172113292</v>
      </c>
      <c r="Y25" s="118">
        <f t="shared" si="14"/>
        <v>-1.0548725854613135</v>
      </c>
      <c r="Z25" s="118">
        <f t="shared" si="15"/>
        <v>1.8086107397169038</v>
      </c>
      <c r="AA25" s="118">
        <v>-12.8</v>
      </c>
    </row>
    <row r="26" spans="1:27" ht="15">
      <c r="A26" s="114" t="s">
        <v>44</v>
      </c>
      <c r="B26" s="124">
        <f t="shared" si="16"/>
        <v>193.60000000000002</v>
      </c>
      <c r="C26" s="115">
        <f>+B26/Index!$B$12</f>
        <v>330.7852390504277</v>
      </c>
      <c r="D26" s="124">
        <f t="shared" si="17"/>
        <v>186.6</v>
      </c>
      <c r="E26" s="115">
        <f>+D26/Index!$B$12</f>
        <v>318.82502896079444</v>
      </c>
      <c r="F26" s="125">
        <f t="shared" si="18"/>
        <v>161.95499999999998</v>
      </c>
      <c r="G26" s="115">
        <f>+F26/Index!$B$12</f>
        <v>276.7165464380786</v>
      </c>
      <c r="H26" s="125">
        <f t="shared" si="19"/>
        <v>161.31799999999998</v>
      </c>
      <c r="I26" s="115">
        <f>+H26/Index!$B$12</f>
        <v>275.62816731992194</v>
      </c>
      <c r="J26" s="125">
        <f t="shared" si="20"/>
        <v>153.8</v>
      </c>
      <c r="K26" s="115">
        <f>+J26/Index!$B$12</f>
        <v>262.7829016836559</v>
      </c>
      <c r="L26" s="125">
        <f t="shared" si="21"/>
        <v>157.7</v>
      </c>
      <c r="M26" s="115">
        <f>+L26/Index!$B$12</f>
        <v>269.44644730502296</v>
      </c>
      <c r="N26" s="125">
        <f t="shared" si="22"/>
        <v>154.72234600889618</v>
      </c>
      <c r="O26" s="115">
        <f>+N26/Index!$B$12</f>
        <v>264.35882340390344</v>
      </c>
      <c r="P26" s="116">
        <f>(P7+P10+P9+P8)</f>
        <v>146.94164959999998</v>
      </c>
      <c r="Q26" s="116">
        <f>(Q7+Q10+Q9+Q8)</f>
        <v>250.99999999999997</v>
      </c>
      <c r="R26" s="116">
        <f>(R7+R10+R9+R8)</f>
        <v>135.92988649999998</v>
      </c>
      <c r="S26" s="116">
        <f>(S7+S10+S9+S8)</f>
        <v>232.25</v>
      </c>
      <c r="T26" s="117">
        <f t="shared" si="9"/>
        <v>-3.6157024793388572</v>
      </c>
      <c r="U26" s="118">
        <f t="shared" si="10"/>
        <v>-13.207395498392287</v>
      </c>
      <c r="V26" s="118">
        <f t="shared" si="11"/>
        <v>-0.3933191318576151</v>
      </c>
      <c r="W26" s="118">
        <f t="shared" si="12"/>
        <v>-4.660360282175562</v>
      </c>
      <c r="X26" s="118">
        <f t="shared" si="13"/>
        <v>2.5357607282184507</v>
      </c>
      <c r="Y26" s="118">
        <f t="shared" si="14"/>
        <v>-1.8881762784424903</v>
      </c>
      <c r="Z26" s="118">
        <f t="shared" si="15"/>
        <v>-5.053292049001539</v>
      </c>
      <c r="AA26" s="118">
        <f t="shared" si="15"/>
        <v>-7.493969973779305</v>
      </c>
    </row>
    <row r="27" spans="1:27" ht="15">
      <c r="A27" s="114" t="s">
        <v>45</v>
      </c>
      <c r="B27" s="124">
        <f t="shared" si="16"/>
        <v>332.70000000000005</v>
      </c>
      <c r="C27" s="115">
        <f>+B27/Index!$B$12</f>
        <v>568.4516995458539</v>
      </c>
      <c r="D27" s="124">
        <f t="shared" si="17"/>
        <v>306.1</v>
      </c>
      <c r="E27" s="115">
        <f>+D27/Index!$B$12</f>
        <v>523.0029012052476</v>
      </c>
      <c r="F27" s="125">
        <f t="shared" si="18"/>
        <v>254.47299999999998</v>
      </c>
      <c r="G27" s="115">
        <f>+F27/Index!$B$12</f>
        <v>434.79293459131964</v>
      </c>
      <c r="H27" s="125">
        <f t="shared" si="19"/>
        <v>260.801</v>
      </c>
      <c r="I27" s="115">
        <f>+H27/Index!$B$12</f>
        <v>445.6049645123481</v>
      </c>
      <c r="J27" s="125">
        <f t="shared" si="20"/>
        <v>259.20000000000005</v>
      </c>
      <c r="K27" s="115">
        <f>+J27/Index!$B$12</f>
        <v>442.8694936047049</v>
      </c>
      <c r="L27" s="125">
        <f t="shared" si="21"/>
        <v>269.6</v>
      </c>
      <c r="M27" s="115">
        <f>+L27/Index!$B$12</f>
        <v>460.6389485950171</v>
      </c>
      <c r="N27" s="125">
        <f t="shared" si="22"/>
        <v>274.5223460088962</v>
      </c>
      <c r="O27" s="115">
        <f>+N27/Index!$B$12</f>
        <v>469.04927608076935</v>
      </c>
      <c r="P27" s="116">
        <f>(P7+P8+P11+P10+P9)</f>
        <v>258.90456579999994</v>
      </c>
      <c r="Q27" s="116">
        <f>(Q7+Q8+Q11+Q10+Q9)</f>
        <v>442.30000000000007</v>
      </c>
      <c r="R27" s="116"/>
      <c r="S27" s="116"/>
      <c r="T27" s="117">
        <f t="shared" si="9"/>
        <v>-7.995190862639019</v>
      </c>
      <c r="U27" s="118">
        <f t="shared" si="10"/>
        <v>-16.866056844168583</v>
      </c>
      <c r="V27" s="118">
        <f t="shared" si="11"/>
        <v>2.486707823619796</v>
      </c>
      <c r="W27" s="118">
        <f t="shared" si="12"/>
        <v>-0.6138780142713955</v>
      </c>
      <c r="X27" s="118">
        <f t="shared" si="13"/>
        <v>4.012345679012337</v>
      </c>
      <c r="Y27" s="118">
        <f t="shared" si="14"/>
        <v>1.825795997365048</v>
      </c>
      <c r="Z27" s="118">
        <f t="shared" si="15"/>
        <v>-5.702871200287943</v>
      </c>
      <c r="AA27" s="118"/>
    </row>
    <row r="28" spans="1:27" ht="15">
      <c r="A28" s="126" t="s">
        <v>46</v>
      </c>
      <c r="B28" s="127">
        <f t="shared" si="16"/>
        <v>490.1</v>
      </c>
      <c r="C28" s="115">
        <f>+B28/Index!$B$12</f>
        <v>837.3855664184639</v>
      </c>
      <c r="D28" s="127">
        <f t="shared" si="17"/>
        <v>445.418</v>
      </c>
      <c r="E28" s="115">
        <f>+D28/Index!$B$12</f>
        <v>761.0418368148936</v>
      </c>
      <c r="F28" s="125">
        <f t="shared" si="18"/>
        <v>369.259</v>
      </c>
      <c r="G28" s="115">
        <f>+F28/Index!$B$12</f>
        <v>630.9164596411255</v>
      </c>
      <c r="H28" s="125">
        <f t="shared" si="19"/>
        <v>370.101</v>
      </c>
      <c r="I28" s="115">
        <f>+H28/Index!$B$12</f>
        <v>632.3551020547642</v>
      </c>
      <c r="J28" s="125">
        <f t="shared" si="20"/>
        <v>372.50000000000006</v>
      </c>
      <c r="K28" s="115">
        <f>+J28/Index!$B$12</f>
        <v>636.4540369126257</v>
      </c>
      <c r="L28" s="125">
        <f t="shared" si="21"/>
        <v>387.3</v>
      </c>
      <c r="M28" s="115">
        <f>+L28/Index!$B$12</f>
        <v>661.741338244993</v>
      </c>
      <c r="N28" s="125">
        <f t="shared" si="22"/>
        <v>395.92234600889617</v>
      </c>
      <c r="O28" s="115">
        <f>+N28/Index!$B$12</f>
        <v>676.4734910638371</v>
      </c>
      <c r="P28" s="116">
        <f>(P7+P8+P9+P12+P11+P10)</f>
        <v>393.28347619999994</v>
      </c>
      <c r="Q28" s="116">
        <f>(Q7+Q8+Q9+Q12+Q11+Q10)</f>
        <v>671.8999999999999</v>
      </c>
      <c r="R28" s="116"/>
      <c r="S28" s="116"/>
      <c r="T28" s="117">
        <f t="shared" si="9"/>
        <v>-9.116914915323408</v>
      </c>
      <c r="U28" s="118">
        <f t="shared" si="10"/>
        <v>-17.098321127570056</v>
      </c>
      <c r="V28" s="118">
        <f t="shared" si="11"/>
        <v>0.22802423231390012</v>
      </c>
      <c r="W28" s="118">
        <f t="shared" si="12"/>
        <v>0.6482014369050767</v>
      </c>
      <c r="X28" s="118">
        <f t="shared" si="13"/>
        <v>3.9731543624160945</v>
      </c>
      <c r="Y28" s="118">
        <f t="shared" si="14"/>
        <v>2.2262705935698834</v>
      </c>
      <c r="Z28" s="118">
        <f t="shared" si="15"/>
        <v>-0.6760783865521209</v>
      </c>
      <c r="AA28" s="118"/>
    </row>
    <row r="29" spans="1:27" ht="15">
      <c r="A29" s="126" t="s">
        <v>47</v>
      </c>
      <c r="B29" s="127">
        <f t="shared" si="16"/>
        <v>682.0840000000001</v>
      </c>
      <c r="C29" s="115">
        <f>+B29/Index!$B$12</f>
        <v>1165.4097055396278</v>
      </c>
      <c r="D29" s="127">
        <f t="shared" si="17"/>
        <v>606.104</v>
      </c>
      <c r="E29" s="115">
        <f>+D29/Index!$B$12</f>
        <v>1035.5901680238658</v>
      </c>
      <c r="F29" s="125">
        <f t="shared" si="18"/>
        <v>521.678</v>
      </c>
      <c r="G29" s="115">
        <f>+F29/Index!$B$12</f>
        <v>891.3397827342408</v>
      </c>
      <c r="H29" s="125">
        <f t="shared" si="19"/>
        <v>505.201</v>
      </c>
      <c r="I29" s="115">
        <f>+H29/Index!$B$12</f>
        <v>863.1871567846856</v>
      </c>
      <c r="J29" s="125">
        <f t="shared" si="20"/>
        <v>512.6</v>
      </c>
      <c r="K29" s="115">
        <f>+J29/Index!$B$12</f>
        <v>875.8290988494279</v>
      </c>
      <c r="L29" s="125">
        <f t="shared" si="21"/>
        <v>542.3</v>
      </c>
      <c r="M29" s="115">
        <f>+L29/Index!$B$12</f>
        <v>926.5745616583002</v>
      </c>
      <c r="N29" s="125">
        <f t="shared" si="22"/>
        <v>564.071708059698</v>
      </c>
      <c r="O29" s="115">
        <f>+N29/Index!$B$12</f>
        <v>963.7737334303216</v>
      </c>
      <c r="P29" s="116">
        <f>(P7+P8+P9+P10+P13+P12+P11)</f>
        <v>553.0047508</v>
      </c>
      <c r="Q29" s="116">
        <f>(Q7+Q8+Q9+Q10+Q13+Q12+Q11)</f>
        <v>944.8</v>
      </c>
      <c r="R29" s="116"/>
      <c r="S29" s="116"/>
      <c r="T29" s="117">
        <f t="shared" si="9"/>
        <v>-11.139390456307435</v>
      </c>
      <c r="U29" s="118">
        <f t="shared" si="10"/>
        <v>-13.929292662645363</v>
      </c>
      <c r="V29" s="118">
        <f t="shared" si="11"/>
        <v>-3.158461733099723</v>
      </c>
      <c r="W29" s="118">
        <f t="shared" si="12"/>
        <v>1.4645655887458655</v>
      </c>
      <c r="X29" s="118">
        <f t="shared" si="13"/>
        <v>5.793991416309</v>
      </c>
      <c r="Y29" s="118">
        <f t="shared" si="14"/>
        <v>4.014698148570549</v>
      </c>
      <c r="Z29" s="118">
        <f t="shared" si="15"/>
        <v>-1.9686916930999148</v>
      </c>
      <c r="AA29" s="118"/>
    </row>
    <row r="30" spans="1:27" s="177" customFormat="1" ht="15">
      <c r="A30" s="114" t="s">
        <v>48</v>
      </c>
      <c r="B30" s="124">
        <f t="shared" si="16"/>
        <v>887.0440000000001</v>
      </c>
      <c r="C30" s="115">
        <f>+B30/Index!$B$12</f>
        <v>1515.604656964089</v>
      </c>
      <c r="D30" s="124">
        <f t="shared" si="17"/>
        <v>759.868</v>
      </c>
      <c r="E30" s="115">
        <f>+D30/Index!$B$12</f>
        <v>1298.3115600556323</v>
      </c>
      <c r="F30" s="125">
        <f t="shared" si="18"/>
        <v>686.972</v>
      </c>
      <c r="G30" s="115">
        <f>+F30/Index!$B$12</f>
        <v>1173.7613493850745</v>
      </c>
      <c r="H30" s="125">
        <f t="shared" si="19"/>
        <v>653.301</v>
      </c>
      <c r="I30" s="115">
        <f>+H30/Index!$B$12</f>
        <v>1116.2310302524972</v>
      </c>
      <c r="J30" s="125">
        <f t="shared" si="20"/>
        <v>673.9000000000001</v>
      </c>
      <c r="K30" s="115">
        <f>+J30/Index!$B$12</f>
        <v>1151.4265113434053</v>
      </c>
      <c r="L30" s="125">
        <f t="shared" si="21"/>
        <v>697.3</v>
      </c>
      <c r="M30" s="115">
        <f>+L30/Index!$B$12</f>
        <v>1191.4077850716076</v>
      </c>
      <c r="N30" s="125">
        <f t="shared" si="22"/>
        <v>743.1717080596981</v>
      </c>
      <c r="O30" s="115">
        <f>+N30/Index!$B$12</f>
        <v>1269.7842515807947</v>
      </c>
      <c r="P30" s="116">
        <f>(P7+P8+P9+P10+P11+P14+P13+P12)</f>
        <v>715.7109227999999</v>
      </c>
      <c r="Q30" s="116">
        <f>(Q7+Q8+Q9+Q10+Q11+Q14+Q13+Q12)</f>
        <v>1222.8</v>
      </c>
      <c r="R30" s="116"/>
      <c r="S30" s="116"/>
      <c r="T30" s="175">
        <f t="shared" si="9"/>
        <v>-14.337056560892137</v>
      </c>
      <c r="U30" s="176">
        <f t="shared" si="10"/>
        <v>-9.593245142577404</v>
      </c>
      <c r="V30" s="176">
        <f t="shared" si="11"/>
        <v>-4.901364247742257</v>
      </c>
      <c r="W30" s="176">
        <f t="shared" si="12"/>
        <v>3.153064207769473</v>
      </c>
      <c r="X30" s="176">
        <f t="shared" si="13"/>
        <v>3.4723252708116723</v>
      </c>
      <c r="Y30" s="176">
        <f t="shared" si="14"/>
        <v>6.578475270285115</v>
      </c>
      <c r="Z30" s="118">
        <f t="shared" si="15"/>
        <v>-3.70017595684484</v>
      </c>
      <c r="AA30" s="118"/>
    </row>
    <row r="31" spans="1:27" s="172" customFormat="1" ht="15.75">
      <c r="A31" s="104" t="s">
        <v>49</v>
      </c>
      <c r="B31" s="169">
        <f t="shared" si="16"/>
        <v>1063.344</v>
      </c>
      <c r="C31" s="119">
        <f>+B31/Index!$B$12</f>
        <v>1816.8310910787086</v>
      </c>
      <c r="D31" s="169">
        <f t="shared" si="17"/>
        <v>917.2330000000001</v>
      </c>
      <c r="E31" s="119">
        <f>+D31/Index!$B$12</f>
        <v>1567.185625877794</v>
      </c>
      <c r="F31" s="168">
        <f t="shared" si="18"/>
        <v>821.076</v>
      </c>
      <c r="G31" s="119">
        <f>+F31/Index!$B$12</f>
        <v>1402.8916370793852</v>
      </c>
      <c r="H31" s="168">
        <f t="shared" si="19"/>
        <v>794.501</v>
      </c>
      <c r="I31" s="119">
        <f>+H31/Index!$B$12</f>
        <v>1357.4855537748133</v>
      </c>
      <c r="J31" s="168">
        <f t="shared" si="20"/>
        <v>811.8000000000001</v>
      </c>
      <c r="K31" s="119">
        <f>+J31/Index!$B$12</f>
        <v>1387.04265010918</v>
      </c>
      <c r="L31" s="168">
        <f t="shared" si="21"/>
        <v>838.1999999999999</v>
      </c>
      <c r="M31" s="119">
        <f>+L31/Index!$B$12</f>
        <v>1432.1497281615107</v>
      </c>
      <c r="N31" s="168">
        <f>N30+N15</f>
        <v>897.0988999126771</v>
      </c>
      <c r="O31" s="119">
        <f>+N31/Index!$B$12</f>
        <v>1532.784473447782</v>
      </c>
      <c r="P31" s="226">
        <f>(P7+P8+P9+P10+P11+P12+P15+P14+P13)</f>
        <v>860.5077104</v>
      </c>
      <c r="Q31" s="226">
        <f>(Q7+Q8+Q9+Q10+Q11+Q12+Q15+Q14+Q13)</f>
        <v>1470.1999999999998</v>
      </c>
      <c r="R31" s="226"/>
      <c r="S31" s="226"/>
      <c r="T31" s="170">
        <f t="shared" si="9"/>
        <v>-13.740708557155537</v>
      </c>
      <c r="U31" s="171">
        <f t="shared" si="10"/>
        <v>-10.483377724089738</v>
      </c>
      <c r="V31" s="171">
        <f t="shared" si="11"/>
        <v>-3.236606599145517</v>
      </c>
      <c r="W31" s="171">
        <f t="shared" si="12"/>
        <v>2.1773415011434967</v>
      </c>
      <c r="X31" s="171">
        <f t="shared" si="13"/>
        <v>3.2520325203251863</v>
      </c>
      <c r="Y31" s="171">
        <f t="shared" si="14"/>
        <v>7.026831294759862</v>
      </c>
      <c r="Z31" s="171">
        <f t="shared" si="15"/>
        <v>-4.083057633471925</v>
      </c>
      <c r="AA31" s="171"/>
    </row>
    <row r="32" spans="1:27" s="33" customFormat="1" ht="15">
      <c r="A32" s="126" t="s">
        <v>50</v>
      </c>
      <c r="B32" s="127">
        <f t="shared" si="16"/>
        <v>1193.544</v>
      </c>
      <c r="C32" s="238">
        <f>+B32/Index!$B$12</f>
        <v>2039.2909987458868</v>
      </c>
      <c r="D32" s="127">
        <f t="shared" si="17"/>
        <v>1045.272</v>
      </c>
      <c r="E32" s="238">
        <f>+D32/Index!$B$12</f>
        <v>1785.9532458301583</v>
      </c>
      <c r="F32" s="241">
        <f t="shared" si="18"/>
        <v>933.493</v>
      </c>
      <c r="G32" s="238">
        <f>+F32/Index!$B$12</f>
        <v>1594.9674853145707</v>
      </c>
      <c r="H32" s="241">
        <f t="shared" si="19"/>
        <v>910.401</v>
      </c>
      <c r="I32" s="238">
        <f>+H32/Index!$B$12</f>
        <v>1555.512460830312</v>
      </c>
      <c r="J32" s="241">
        <f t="shared" si="20"/>
        <v>932.3000000000001</v>
      </c>
      <c r="K32" s="238">
        <f>+J32/Index!$B$12</f>
        <v>1592.929123795009</v>
      </c>
      <c r="L32" s="241">
        <f t="shared" si="21"/>
        <v>961.0999999999999</v>
      </c>
      <c r="M32" s="238">
        <f>+L32/Index!$B$12</f>
        <v>1642.1368453066427</v>
      </c>
      <c r="N32" s="241">
        <f>N31+N16</f>
        <v>1017.8410279707364</v>
      </c>
      <c r="O32" s="238">
        <f>+N32/Index!$B$12</f>
        <v>1739.084647482609</v>
      </c>
      <c r="P32" s="239">
        <f>(P8+P9+P10+P11+P12+P13+P16+P15+P14+P7)</f>
        <v>976.7431268</v>
      </c>
      <c r="Q32" s="239">
        <f>(Q8+Q9+Q10+Q11+Q12+Q13+Q16+Q15+Q14+Q7)</f>
        <v>1668.8</v>
      </c>
      <c r="R32" s="239"/>
      <c r="S32" s="239"/>
      <c r="T32" s="117">
        <f t="shared" si="9"/>
        <v>-12.422834851501088</v>
      </c>
      <c r="U32" s="118">
        <f t="shared" si="10"/>
        <v>-10.693771573332098</v>
      </c>
      <c r="V32" s="118">
        <f t="shared" si="11"/>
        <v>-2.4737196743842853</v>
      </c>
      <c r="W32" s="118">
        <f t="shared" si="12"/>
        <v>2.4054235441305662</v>
      </c>
      <c r="X32" s="118">
        <f t="shared" si="13"/>
        <v>3.089134398798653</v>
      </c>
      <c r="Y32" s="118">
        <f t="shared" si="14"/>
        <v>5.903759023071114</v>
      </c>
      <c r="Z32" s="118">
        <f t="shared" si="15"/>
        <v>-4.041473632945278</v>
      </c>
      <c r="AA32" s="118"/>
    </row>
    <row r="33" spans="1:27" s="33" customFormat="1" ht="15">
      <c r="A33" s="126" t="s">
        <v>51</v>
      </c>
      <c r="B33" s="127">
        <f t="shared" si="16"/>
        <v>1242.344</v>
      </c>
      <c r="C33" s="238">
        <f>+B33/Index!$B$12</f>
        <v>2122.670749085044</v>
      </c>
      <c r="D33" s="127">
        <f t="shared" si="17"/>
        <v>1096.6799999999998</v>
      </c>
      <c r="E33" s="238">
        <f>+D33/Index!$B$12</f>
        <v>1873.7890287284245</v>
      </c>
      <c r="F33" s="241">
        <f t="shared" si="18"/>
        <v>982.162</v>
      </c>
      <c r="G33" s="238">
        <f>+F33/Index!$B$12</f>
        <v>1678.1234088649078</v>
      </c>
      <c r="H33" s="241">
        <f t="shared" si="19"/>
        <v>953.501</v>
      </c>
      <c r="I33" s="238">
        <f>+H33/Index!$B$12</f>
        <v>1629.1531829536252</v>
      </c>
      <c r="J33" s="241">
        <f t="shared" si="20"/>
        <v>975.4000000000001</v>
      </c>
      <c r="K33" s="238">
        <f>+J33/Index!$B$12</f>
        <v>1666.5698459183222</v>
      </c>
      <c r="L33" s="241">
        <f t="shared" si="21"/>
        <v>998.6999999999999</v>
      </c>
      <c r="M33" s="238">
        <f>+L33/Index!$B$12</f>
        <v>1706.380259502387</v>
      </c>
      <c r="N33" s="241">
        <f>N32+N17</f>
        <v>1057.5226386461432</v>
      </c>
      <c r="O33" s="238">
        <f>+N33/Index!$B$12</f>
        <v>1806.884704678737</v>
      </c>
      <c r="P33" s="239">
        <f>(P9+P10+P11+P12+P13+P14+P17+P16+P15+P8+P7)</f>
        <v>1019.1169643999999</v>
      </c>
      <c r="Q33" s="239">
        <f>(Q9+Q10+Q11+Q12+Q13+Q14+Q17+Q16+Q15+Q8+Q7)</f>
        <v>1741.2</v>
      </c>
      <c r="R33" s="239"/>
      <c r="S33" s="239"/>
      <c r="T33" s="117">
        <f t="shared" si="9"/>
        <v>-11.724932868835056</v>
      </c>
      <c r="U33" s="118">
        <f t="shared" si="10"/>
        <v>-10.44224386329648</v>
      </c>
      <c r="V33" s="118">
        <f t="shared" si="11"/>
        <v>-2.9181540316159715</v>
      </c>
      <c r="W33" s="118">
        <f t="shared" si="12"/>
        <v>2.296693973053003</v>
      </c>
      <c r="X33" s="118">
        <f t="shared" si="13"/>
        <v>2.3887635841705803</v>
      </c>
      <c r="Y33" s="118">
        <f t="shared" si="14"/>
        <v>5.889920761604408</v>
      </c>
      <c r="Z33" s="118">
        <f t="shared" si="15"/>
        <v>-3.6352460402511255</v>
      </c>
      <c r="AA33" s="118"/>
    </row>
    <row r="34" spans="1:27" s="38" customFormat="1" ht="15.75">
      <c r="A34" s="232" t="s">
        <v>39</v>
      </c>
      <c r="B34" s="235">
        <f>B33+B18</f>
        <v>1271.544</v>
      </c>
      <c r="C34" s="233">
        <f>+B34/Index!$B$12</f>
        <v>2172.5619111732285</v>
      </c>
      <c r="D34" s="235">
        <f t="shared" si="17"/>
        <v>1132.532</v>
      </c>
      <c r="E34" s="233">
        <f>+D34/Index!$B$12</f>
        <v>1935.0458076046432</v>
      </c>
      <c r="F34" s="236">
        <f t="shared" si="18"/>
        <v>1015.043</v>
      </c>
      <c r="G34" s="233">
        <f>+F34/Index!$B$12</f>
        <v>1734.303932858798</v>
      </c>
      <c r="H34" s="236">
        <f t="shared" si="19"/>
        <v>982.3009999999999</v>
      </c>
      <c r="I34" s="233">
        <f>+H34/Index!$B$12</f>
        <v>1678.360904465259</v>
      </c>
      <c r="J34" s="236">
        <f t="shared" si="20"/>
        <v>1005.7</v>
      </c>
      <c r="K34" s="233">
        <f>+J34/Index!$B$12</f>
        <v>1718.3404695920203</v>
      </c>
      <c r="L34" s="236">
        <f>L33+L18</f>
        <v>1027.5</v>
      </c>
      <c r="M34" s="233">
        <f>+L34/Index!$B$12</f>
        <v>1755.587981014021</v>
      </c>
      <c r="N34" s="236">
        <f>N33+N18</f>
        <v>1087.622638646143</v>
      </c>
      <c r="O34" s="236">
        <f>O19</f>
        <v>1858.1</v>
      </c>
      <c r="P34" s="236">
        <f>P33+P18</f>
        <v>1049.3171028</v>
      </c>
      <c r="Q34" s="236">
        <f>Q33+Q18</f>
        <v>1792.8</v>
      </c>
      <c r="R34" s="236">
        <f>R19</f>
        <v>135.9298865</v>
      </c>
      <c r="S34" s="236">
        <f>S19</f>
        <v>124.8</v>
      </c>
      <c r="T34" s="120">
        <f t="shared" si="9"/>
        <v>-10.9325355630635</v>
      </c>
      <c r="U34" s="234">
        <f t="shared" si="10"/>
        <v>-10.37401150695962</v>
      </c>
      <c r="V34" s="234">
        <f t="shared" si="11"/>
        <v>-3.2256761536210856</v>
      </c>
      <c r="W34" s="234">
        <f t="shared" si="12"/>
        <v>2.3820600813803625</v>
      </c>
      <c r="X34" s="234">
        <f t="shared" si="13"/>
        <v>2.167644426767421</v>
      </c>
      <c r="Y34" s="234">
        <f>(O34-M34)/M34*100</f>
        <v>5.839184369829672</v>
      </c>
      <c r="Z34" s="234">
        <f>(Q34-O34)/O34*100</f>
        <v>-3.5143426080404687</v>
      </c>
      <c r="AA34" s="234"/>
    </row>
    <row r="35" spans="1:22" ht="15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</row>
    <row r="36" spans="1:22" ht="12.75">
      <c r="A36" s="130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</row>
    <row r="37" spans="2:22" ht="12.75"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</row>
    <row r="38" spans="1:22" ht="15">
      <c r="A38" s="132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</row>
    <row r="39" spans="2:22" ht="12.75"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</row>
    <row r="40" spans="1:22" ht="15">
      <c r="A40" s="126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</row>
    <row r="41" spans="2:22" ht="12.75"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</row>
    <row r="42" spans="2:22" ht="12.75"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</row>
    <row r="43" spans="2:22" ht="12.75"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</row>
    <row r="44" spans="2:22" ht="12.75"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</row>
  </sheetData>
  <mergeCells count="9">
    <mergeCell ref="R4:S4"/>
    <mergeCell ref="P4:Q4"/>
    <mergeCell ref="J4:K4"/>
    <mergeCell ref="L4:M4"/>
    <mergeCell ref="N4:O4"/>
    <mergeCell ref="B4:C4"/>
    <mergeCell ref="D4:E4"/>
    <mergeCell ref="F4:G4"/>
    <mergeCell ref="H4:I4"/>
  </mergeCells>
  <printOptions/>
  <pageMargins left="0.2" right="0.23" top="1" bottom="1" header="0.5" footer="0.5"/>
  <pageSetup horizontalDpi="300" verticalDpi="3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44"/>
  <sheetViews>
    <sheetView view="pageBreakPreview" zoomScale="60" workbookViewId="0" topLeftCell="H1">
      <selection activeCell="Z26" sqref="Z26:AA26"/>
    </sheetView>
  </sheetViews>
  <sheetFormatPr defaultColWidth="9.140625" defaultRowHeight="12.75"/>
  <cols>
    <col min="1" max="1" width="13.7109375" style="106" customWidth="1"/>
    <col min="2" max="2" width="12.8515625" style="106" customWidth="1"/>
    <col min="3" max="5" width="11.421875" style="106" customWidth="1"/>
    <col min="6" max="9" width="12.140625" style="106" customWidth="1"/>
    <col min="10" max="13" width="12.421875" style="106" customWidth="1"/>
    <col min="14" max="15" width="11.421875" style="106" customWidth="1"/>
    <col min="16" max="16" width="11.00390625" style="106" customWidth="1"/>
    <col min="17" max="17" width="10.7109375" style="106" customWidth="1"/>
    <col min="18" max="18" width="10.00390625" style="106" customWidth="1"/>
    <col min="19" max="19" width="10.7109375" style="106" customWidth="1"/>
    <col min="20" max="20" width="12.00390625" style="106" customWidth="1"/>
    <col min="21" max="22" width="11.57421875" style="106" customWidth="1"/>
    <col min="23" max="23" width="11.57421875" style="0" customWidth="1"/>
    <col min="24" max="24" width="11.7109375" style="0" customWidth="1"/>
    <col min="25" max="25" width="11.00390625" style="0" customWidth="1"/>
    <col min="26" max="27" width="12.57421875" style="0" customWidth="1"/>
  </cols>
  <sheetData>
    <row r="2" spans="1:19" ht="15.75">
      <c r="A2" s="104" t="s">
        <v>115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25" ht="16.5" thickBot="1">
      <c r="A3" s="107"/>
      <c r="B3" s="150"/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</row>
    <row r="4" spans="1:27" ht="16.5" thickBot="1">
      <c r="A4" s="108"/>
      <c r="B4" s="272" t="s">
        <v>11</v>
      </c>
      <c r="C4" s="273"/>
      <c r="D4" s="273" t="s">
        <v>12</v>
      </c>
      <c r="E4" s="273"/>
      <c r="F4" s="274">
        <v>2003</v>
      </c>
      <c r="G4" s="274"/>
      <c r="H4" s="274">
        <v>2004</v>
      </c>
      <c r="I4" s="274"/>
      <c r="J4" s="274">
        <v>2005</v>
      </c>
      <c r="K4" s="274"/>
      <c r="L4" s="274">
        <v>2006</v>
      </c>
      <c r="M4" s="274"/>
      <c r="N4" s="277">
        <v>2007</v>
      </c>
      <c r="O4" s="277"/>
      <c r="P4" s="275">
        <v>2008</v>
      </c>
      <c r="Q4" s="276"/>
      <c r="R4" s="275">
        <v>2009</v>
      </c>
      <c r="S4" s="276"/>
      <c r="T4" s="182" t="s">
        <v>52</v>
      </c>
      <c r="U4" s="183" t="s">
        <v>52</v>
      </c>
      <c r="V4" s="184" t="s">
        <v>52</v>
      </c>
      <c r="W4" s="184" t="s">
        <v>52</v>
      </c>
      <c r="X4" s="184" t="s">
        <v>52</v>
      </c>
      <c r="Y4" s="184" t="s">
        <v>52</v>
      </c>
      <c r="Z4" s="185" t="s">
        <v>52</v>
      </c>
      <c r="AA4" s="185" t="s">
        <v>52</v>
      </c>
    </row>
    <row r="5" spans="1:27" ht="16.5" thickBot="1">
      <c r="A5" s="111"/>
      <c r="B5" s="152" t="s">
        <v>83</v>
      </c>
      <c r="C5" s="146" t="s">
        <v>84</v>
      </c>
      <c r="D5" s="153" t="s">
        <v>83</v>
      </c>
      <c r="E5" s="146" t="s">
        <v>84</v>
      </c>
      <c r="F5" s="153" t="s">
        <v>83</v>
      </c>
      <c r="G5" s="146" t="s">
        <v>84</v>
      </c>
      <c r="H5" s="153" t="s">
        <v>83</v>
      </c>
      <c r="I5" s="146" t="s">
        <v>84</v>
      </c>
      <c r="J5" s="153" t="s">
        <v>83</v>
      </c>
      <c r="K5" s="146" t="s">
        <v>84</v>
      </c>
      <c r="L5" s="153" t="s">
        <v>83</v>
      </c>
      <c r="M5" s="146" t="s">
        <v>84</v>
      </c>
      <c r="N5" s="153" t="s">
        <v>83</v>
      </c>
      <c r="O5" s="146" t="s">
        <v>84</v>
      </c>
      <c r="P5" s="192" t="s">
        <v>83</v>
      </c>
      <c r="Q5" s="147" t="s">
        <v>84</v>
      </c>
      <c r="R5" s="192" t="s">
        <v>83</v>
      </c>
      <c r="S5" s="147" t="s">
        <v>84</v>
      </c>
      <c r="T5" s="186">
        <v>2002</v>
      </c>
      <c r="U5" s="187">
        <v>2003</v>
      </c>
      <c r="V5" s="188">
        <v>2004</v>
      </c>
      <c r="W5" s="188">
        <v>2005</v>
      </c>
      <c r="X5" s="188">
        <v>2006</v>
      </c>
      <c r="Y5" s="188">
        <v>2007</v>
      </c>
      <c r="Z5" s="189">
        <v>2008</v>
      </c>
      <c r="AA5" s="189">
        <v>2009</v>
      </c>
    </row>
    <row r="6" spans="1:22" ht="15.75">
      <c r="A6" s="112" t="s">
        <v>25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09"/>
      <c r="U6" s="109"/>
      <c r="V6" s="178"/>
    </row>
    <row r="7" spans="1:27" ht="15">
      <c r="A7" s="114" t="s">
        <v>26</v>
      </c>
      <c r="B7" s="115">
        <v>392.95</v>
      </c>
      <c r="C7" s="115">
        <f>B7/0.585274</f>
        <v>671.3949363887683</v>
      </c>
      <c r="D7" s="115">
        <v>395.39</v>
      </c>
      <c r="E7" s="115">
        <f>D7/0.585274</f>
        <v>675.5639239057263</v>
      </c>
      <c r="F7" s="116">
        <v>430.71</v>
      </c>
      <c r="G7" s="115">
        <f aca="true" t="shared" si="0" ref="G7:G18">F7/0.585274</f>
        <v>735.9117268151327</v>
      </c>
      <c r="H7" s="116">
        <v>385.57</v>
      </c>
      <c r="I7" s="115">
        <f aca="true" t="shared" si="1" ref="I7:I18">H7/0.585274</f>
        <v>658.7854577514122</v>
      </c>
      <c r="J7" s="116">
        <v>351.41</v>
      </c>
      <c r="K7" s="115">
        <f aca="true" t="shared" si="2" ref="K7:K18">J7/0.585274</f>
        <v>600.419632514002</v>
      </c>
      <c r="L7" s="116">
        <v>386.07</v>
      </c>
      <c r="M7" s="115">
        <f aca="true" t="shared" si="3" ref="M7:M18">L7/0.585274</f>
        <v>659.6397584721003</v>
      </c>
      <c r="N7" s="167">
        <v>379.75</v>
      </c>
      <c r="O7" s="115">
        <f aca="true" t="shared" si="4" ref="O7:O18">N7/0.585274</f>
        <v>648.8413973626028</v>
      </c>
      <c r="P7" s="115">
        <f>Q7*0.585274</f>
        <v>407.56140264</v>
      </c>
      <c r="Q7" s="115">
        <v>696.36</v>
      </c>
      <c r="R7" s="115">
        <f>S7*0.585274</f>
        <v>387.98398733999994</v>
      </c>
      <c r="S7" s="115">
        <v>662.91</v>
      </c>
      <c r="T7" s="117">
        <f aca="true" t="shared" si="5" ref="T7:T19">(D7-B7)/B7*100</f>
        <v>0.620944140475887</v>
      </c>
      <c r="U7" s="118">
        <f aca="true" t="shared" si="6" ref="U7:U19">(F7-D7)/D7*100</f>
        <v>8.932952274969017</v>
      </c>
      <c r="V7" s="118">
        <f aca="true" t="shared" si="7" ref="V7:V19">(H7-F7)/F7*100</f>
        <v>-10.48036962225163</v>
      </c>
      <c r="W7" s="118">
        <f aca="true" t="shared" si="8" ref="W7:W19">(J7-H7)/H7*100</f>
        <v>-8.859610446870859</v>
      </c>
      <c r="X7" s="118">
        <f aca="true" t="shared" si="9" ref="X7:X19">(L7-J7)/J7*100</f>
        <v>9.86312284795537</v>
      </c>
      <c r="Y7" s="118">
        <f aca="true" t="shared" si="10" ref="Y7:Y19">(N7-L7)/L7*100</f>
        <v>-1.6370088325951235</v>
      </c>
      <c r="Z7" s="118">
        <f>(Q7-O7)/O7*100</f>
        <v>7.323608331797233</v>
      </c>
      <c r="AA7" s="118">
        <f>(R7-P7)/P7*100</f>
        <v>-4.803549887988981</v>
      </c>
    </row>
    <row r="8" spans="1:27" ht="15">
      <c r="A8" s="114" t="s">
        <v>27</v>
      </c>
      <c r="B8" s="115">
        <v>341.26</v>
      </c>
      <c r="C8" s="115">
        <f aca="true" t="shared" si="11" ref="C8:E18">B8/0.585274</f>
        <v>583.0773278840338</v>
      </c>
      <c r="D8" s="115">
        <v>396.04</v>
      </c>
      <c r="E8" s="115">
        <f t="shared" si="11"/>
        <v>676.6745148426209</v>
      </c>
      <c r="F8" s="116">
        <v>403.06</v>
      </c>
      <c r="G8" s="115">
        <f t="shared" si="0"/>
        <v>688.6688969610815</v>
      </c>
      <c r="H8" s="116">
        <v>335.63</v>
      </c>
      <c r="I8" s="115">
        <f t="shared" si="1"/>
        <v>573.457901769086</v>
      </c>
      <c r="J8" s="116">
        <v>323.35</v>
      </c>
      <c r="K8" s="115">
        <f t="shared" si="2"/>
        <v>552.4762760689865</v>
      </c>
      <c r="L8" s="116">
        <v>348.77</v>
      </c>
      <c r="M8" s="115">
        <f t="shared" si="3"/>
        <v>595.9089247087688</v>
      </c>
      <c r="N8" s="116">
        <v>357.42</v>
      </c>
      <c r="O8" s="115">
        <f t="shared" si="4"/>
        <v>610.6883271766728</v>
      </c>
      <c r="P8" s="115">
        <f aca="true" t="shared" si="12" ref="P8:P17">Q8*0.585274</f>
        <v>339.08434464</v>
      </c>
      <c r="Q8" s="115">
        <v>579.36</v>
      </c>
      <c r="R8" s="115">
        <f>S8*0.585274</f>
        <v>374.85629152</v>
      </c>
      <c r="S8" s="115">
        <v>640.48</v>
      </c>
      <c r="T8" s="117">
        <f t="shared" si="5"/>
        <v>16.052276856355867</v>
      </c>
      <c r="U8" s="118">
        <f t="shared" si="6"/>
        <v>1.772548227451768</v>
      </c>
      <c r="V8" s="118">
        <f t="shared" si="7"/>
        <v>-16.72951917828611</v>
      </c>
      <c r="W8" s="118">
        <f t="shared" si="8"/>
        <v>-3.6587909304889235</v>
      </c>
      <c r="X8" s="118">
        <f t="shared" si="9"/>
        <v>7.86145044069892</v>
      </c>
      <c r="Y8" s="118">
        <f t="shared" si="10"/>
        <v>2.480144507841854</v>
      </c>
      <c r="Z8" s="118">
        <f aca="true" t="shared" si="13" ref="Z8:AA17">(Q8-O8)/O8*100</f>
        <v>-5.130002618767837</v>
      </c>
      <c r="AA8" s="118">
        <f>(R8-P8)/P8*100</f>
        <v>10.549571941452648</v>
      </c>
    </row>
    <row r="9" spans="1:27" ht="15">
      <c r="A9" s="114" t="s">
        <v>28</v>
      </c>
      <c r="B9" s="115">
        <v>355.55</v>
      </c>
      <c r="C9" s="115">
        <f t="shared" si="11"/>
        <v>607.4932424812994</v>
      </c>
      <c r="D9" s="115">
        <v>427.56</v>
      </c>
      <c r="E9" s="115">
        <f t="shared" si="11"/>
        <v>730.5296322747978</v>
      </c>
      <c r="F9" s="116">
        <v>412.87</v>
      </c>
      <c r="G9" s="115">
        <f t="shared" si="0"/>
        <v>705.4302771009818</v>
      </c>
      <c r="H9" s="116">
        <v>375.67</v>
      </c>
      <c r="I9" s="115">
        <f t="shared" si="1"/>
        <v>641.8703034817881</v>
      </c>
      <c r="J9" s="116">
        <v>347.26</v>
      </c>
      <c r="K9" s="115">
        <f t="shared" si="2"/>
        <v>593.3289365322909</v>
      </c>
      <c r="L9" s="116">
        <v>363.27</v>
      </c>
      <c r="M9" s="115">
        <f t="shared" si="3"/>
        <v>620.6836456087234</v>
      </c>
      <c r="N9" s="116">
        <v>384.3</v>
      </c>
      <c r="O9" s="115">
        <f t="shared" si="4"/>
        <v>656.6155339208644</v>
      </c>
      <c r="P9" s="115">
        <f t="shared" si="12"/>
        <v>364.2452739</v>
      </c>
      <c r="Q9" s="115">
        <v>622.35</v>
      </c>
      <c r="R9" s="115">
        <f>S9*0.585274</f>
        <v>371.20418176</v>
      </c>
      <c r="S9" s="115">
        <v>634.24</v>
      </c>
      <c r="T9" s="117">
        <f t="shared" si="5"/>
        <v>20.25312895513992</v>
      </c>
      <c r="U9" s="118">
        <f t="shared" si="6"/>
        <v>-3.435775095892973</v>
      </c>
      <c r="V9" s="118">
        <f t="shared" si="7"/>
        <v>-9.010100031486907</v>
      </c>
      <c r="W9" s="118">
        <f t="shared" si="8"/>
        <v>-7.562488354140609</v>
      </c>
      <c r="X9" s="118">
        <f t="shared" si="9"/>
        <v>4.610378390831075</v>
      </c>
      <c r="Y9" s="118">
        <f t="shared" si="10"/>
        <v>5.789082500619382</v>
      </c>
      <c r="Z9" s="118">
        <f t="shared" si="13"/>
        <v>-5.218507962529274</v>
      </c>
      <c r="AA9" s="118">
        <f>(R9-P9)/P9*100</f>
        <v>1.9105005222141913</v>
      </c>
    </row>
    <row r="10" spans="1:27" ht="15">
      <c r="A10" s="114" t="s">
        <v>29</v>
      </c>
      <c r="B10" s="115">
        <v>378.36</v>
      </c>
      <c r="C10" s="115">
        <f t="shared" si="11"/>
        <v>646.46644135909</v>
      </c>
      <c r="D10" s="115">
        <v>429.38</v>
      </c>
      <c r="E10" s="115">
        <f t="shared" si="11"/>
        <v>733.6392868981025</v>
      </c>
      <c r="F10" s="116">
        <v>394.71</v>
      </c>
      <c r="G10" s="115">
        <f t="shared" si="0"/>
        <v>674.4020749255905</v>
      </c>
      <c r="H10" s="116">
        <v>376.82</v>
      </c>
      <c r="I10" s="115">
        <f t="shared" si="1"/>
        <v>643.8351951393706</v>
      </c>
      <c r="J10" s="116">
        <v>337.56</v>
      </c>
      <c r="K10" s="115">
        <f t="shared" si="2"/>
        <v>576.755502550942</v>
      </c>
      <c r="L10" s="116">
        <v>360.48</v>
      </c>
      <c r="M10" s="115">
        <f t="shared" si="3"/>
        <v>615.9166475872839</v>
      </c>
      <c r="N10" s="116">
        <v>382.3</v>
      </c>
      <c r="O10" s="115">
        <f t="shared" si="4"/>
        <v>653.1983310381121</v>
      </c>
      <c r="P10" s="115">
        <f t="shared" si="12"/>
        <v>346.3944169</v>
      </c>
      <c r="Q10" s="115">
        <v>591.85</v>
      </c>
      <c r="R10" s="115">
        <f>S10*0.585274</f>
        <v>346.64608472</v>
      </c>
      <c r="S10" s="115">
        <v>592.28</v>
      </c>
      <c r="T10" s="117">
        <f t="shared" si="5"/>
        <v>13.48451210487366</v>
      </c>
      <c r="U10" s="118">
        <f t="shared" si="6"/>
        <v>-8.074432903255861</v>
      </c>
      <c r="V10" s="118">
        <f t="shared" si="7"/>
        <v>-4.532441539358007</v>
      </c>
      <c r="W10" s="118">
        <f t="shared" si="8"/>
        <v>-10.41876758133857</v>
      </c>
      <c r="X10" s="118">
        <f t="shared" si="9"/>
        <v>6.7899040170636376</v>
      </c>
      <c r="Y10" s="118">
        <f t="shared" si="10"/>
        <v>6.053040390590322</v>
      </c>
      <c r="Z10" s="118">
        <f t="shared" si="13"/>
        <v>-9.391991394193042</v>
      </c>
      <c r="AA10" s="118">
        <f t="shared" si="13"/>
        <v>0.07265354397228047</v>
      </c>
    </row>
    <row r="11" spans="1:27" ht="15">
      <c r="A11" s="114" t="s">
        <v>30</v>
      </c>
      <c r="B11" s="115">
        <v>415.66</v>
      </c>
      <c r="C11" s="115">
        <f t="shared" si="11"/>
        <v>710.1972751224214</v>
      </c>
      <c r="D11" s="115">
        <v>428.37</v>
      </c>
      <c r="E11" s="115">
        <f t="shared" si="11"/>
        <v>731.9135994423126</v>
      </c>
      <c r="F11" s="116">
        <v>399.6</v>
      </c>
      <c r="G11" s="115">
        <f t="shared" si="0"/>
        <v>682.75713597392</v>
      </c>
      <c r="H11" s="116">
        <v>380.23</v>
      </c>
      <c r="I11" s="115">
        <f t="shared" si="1"/>
        <v>649.6615260544635</v>
      </c>
      <c r="J11" s="116">
        <v>370.91</v>
      </c>
      <c r="K11" s="115">
        <f t="shared" si="2"/>
        <v>633.7373606208375</v>
      </c>
      <c r="L11" s="116">
        <v>394.56</v>
      </c>
      <c r="M11" s="115">
        <f t="shared" si="3"/>
        <v>674.145784709384</v>
      </c>
      <c r="N11" s="116">
        <v>438.6</v>
      </c>
      <c r="O11" s="115">
        <f t="shared" si="4"/>
        <v>749.3925921875908</v>
      </c>
      <c r="P11" s="115">
        <f t="shared" si="12"/>
        <v>412.31382751999996</v>
      </c>
      <c r="Q11" s="115">
        <v>704.48</v>
      </c>
      <c r="R11" s="115"/>
      <c r="S11" s="115"/>
      <c r="T11" s="117">
        <f t="shared" si="5"/>
        <v>3.0577876148775394</v>
      </c>
      <c r="U11" s="118">
        <f t="shared" si="6"/>
        <v>-6.7161565935989875</v>
      </c>
      <c r="V11" s="118">
        <f t="shared" si="7"/>
        <v>-4.847347347347348</v>
      </c>
      <c r="W11" s="118">
        <f t="shared" si="8"/>
        <v>-2.4511479893748502</v>
      </c>
      <c r="X11" s="118">
        <f t="shared" si="9"/>
        <v>6.3762098622307235</v>
      </c>
      <c r="Y11" s="118">
        <f t="shared" si="10"/>
        <v>11.161800486618011</v>
      </c>
      <c r="Z11" s="118">
        <f t="shared" si="13"/>
        <v>-5.993199379844966</v>
      </c>
      <c r="AA11" s="118"/>
    </row>
    <row r="12" spans="1:27" ht="15">
      <c r="A12" s="114" t="s">
        <v>31</v>
      </c>
      <c r="B12" s="115">
        <v>472.37</v>
      </c>
      <c r="C12" s="115">
        <f t="shared" si="11"/>
        <v>807.0920628628643</v>
      </c>
      <c r="D12" s="115">
        <v>475.17</v>
      </c>
      <c r="E12" s="115">
        <f t="shared" si="11"/>
        <v>811.8761468987176</v>
      </c>
      <c r="F12" s="116">
        <v>437.94</v>
      </c>
      <c r="G12" s="115">
        <f t="shared" si="0"/>
        <v>748.2649152362825</v>
      </c>
      <c r="H12" s="116">
        <v>412.74</v>
      </c>
      <c r="I12" s="115">
        <f t="shared" si="1"/>
        <v>705.2081589136029</v>
      </c>
      <c r="J12" s="116">
        <v>400.93</v>
      </c>
      <c r="K12" s="115">
        <f t="shared" si="2"/>
        <v>685.0295758909502</v>
      </c>
      <c r="L12" s="116">
        <v>420.02</v>
      </c>
      <c r="M12" s="115">
        <f t="shared" si="3"/>
        <v>717.6467774068215</v>
      </c>
      <c r="N12" s="116">
        <v>429.8</v>
      </c>
      <c r="O12" s="115">
        <f t="shared" si="4"/>
        <v>734.3568995034805</v>
      </c>
      <c r="P12" s="115">
        <f t="shared" si="12"/>
        <v>437.34014376</v>
      </c>
      <c r="Q12" s="115">
        <v>747.24</v>
      </c>
      <c r="R12" s="115"/>
      <c r="S12" s="115"/>
      <c r="T12" s="117">
        <f t="shared" si="5"/>
        <v>0.5927556788111039</v>
      </c>
      <c r="U12" s="118">
        <f t="shared" si="6"/>
        <v>-7.8350905991539905</v>
      </c>
      <c r="V12" s="118">
        <f t="shared" si="7"/>
        <v>-5.754212905877515</v>
      </c>
      <c r="W12" s="118">
        <f t="shared" si="8"/>
        <v>-2.8613655085526</v>
      </c>
      <c r="X12" s="118">
        <f t="shared" si="9"/>
        <v>4.761429676003286</v>
      </c>
      <c r="Y12" s="118">
        <f t="shared" si="10"/>
        <v>2.3284605494976502</v>
      </c>
      <c r="Z12" s="118">
        <f t="shared" si="13"/>
        <v>1.7543377757096277</v>
      </c>
      <c r="AA12" s="118"/>
    </row>
    <row r="13" spans="1:27" ht="15">
      <c r="A13" s="114" t="s">
        <v>32</v>
      </c>
      <c r="B13" s="115">
        <v>497.97</v>
      </c>
      <c r="C13" s="115">
        <f t="shared" si="11"/>
        <v>850.8322597620944</v>
      </c>
      <c r="D13" s="115">
        <v>490.79</v>
      </c>
      <c r="E13" s="115">
        <f t="shared" si="11"/>
        <v>838.5645014130134</v>
      </c>
      <c r="F13" s="116">
        <v>479.1</v>
      </c>
      <c r="G13" s="115">
        <f t="shared" si="0"/>
        <v>818.590950563326</v>
      </c>
      <c r="H13" s="116">
        <v>441.56</v>
      </c>
      <c r="I13" s="115">
        <f t="shared" si="1"/>
        <v>754.4500524540643</v>
      </c>
      <c r="J13" s="116">
        <v>413.31</v>
      </c>
      <c r="K13" s="115">
        <f t="shared" si="2"/>
        <v>706.1820617351873</v>
      </c>
      <c r="L13" s="116">
        <v>454</v>
      </c>
      <c r="M13" s="115">
        <f t="shared" si="3"/>
        <v>775.7050543847839</v>
      </c>
      <c r="N13" s="116">
        <v>477.07</v>
      </c>
      <c r="O13" s="115">
        <f t="shared" si="4"/>
        <v>815.1224896373323</v>
      </c>
      <c r="P13" s="115">
        <f t="shared" si="12"/>
        <v>466.29364854</v>
      </c>
      <c r="Q13" s="115">
        <v>796.71</v>
      </c>
      <c r="R13" s="115"/>
      <c r="S13" s="115"/>
      <c r="T13" s="117">
        <f t="shared" si="5"/>
        <v>-1.4418539269433914</v>
      </c>
      <c r="U13" s="118">
        <f t="shared" si="6"/>
        <v>-2.3818741213146146</v>
      </c>
      <c r="V13" s="118">
        <f t="shared" si="7"/>
        <v>-7.835524942600713</v>
      </c>
      <c r="W13" s="118">
        <f t="shared" si="8"/>
        <v>-6.3977715372769275</v>
      </c>
      <c r="X13" s="118">
        <f t="shared" si="9"/>
        <v>9.844910599791923</v>
      </c>
      <c r="Y13" s="118">
        <f t="shared" si="10"/>
        <v>5.0814977973568265</v>
      </c>
      <c r="Z13" s="118">
        <f t="shared" si="13"/>
        <v>-2.2588616890603004</v>
      </c>
      <c r="AA13" s="118"/>
    </row>
    <row r="14" spans="1:27" ht="15">
      <c r="A14" s="114" t="s">
        <v>33</v>
      </c>
      <c r="B14" s="115">
        <v>527.67</v>
      </c>
      <c r="C14" s="115">
        <f t="shared" si="11"/>
        <v>901.5777225709668</v>
      </c>
      <c r="D14" s="115">
        <v>509.62</v>
      </c>
      <c r="E14" s="115">
        <f t="shared" si="11"/>
        <v>870.7374665541269</v>
      </c>
      <c r="F14" s="115">
        <v>507.99</v>
      </c>
      <c r="G14" s="115">
        <f t="shared" si="0"/>
        <v>867.9524462046837</v>
      </c>
      <c r="H14" s="115">
        <v>484.07</v>
      </c>
      <c r="I14" s="115">
        <f t="shared" si="1"/>
        <v>827.0826997269655</v>
      </c>
      <c r="J14" s="115">
        <v>479.27</v>
      </c>
      <c r="K14" s="115">
        <f t="shared" si="2"/>
        <v>818.8814128083599</v>
      </c>
      <c r="L14" s="115">
        <v>492.26</v>
      </c>
      <c r="M14" s="115">
        <f t="shared" si="3"/>
        <v>841.0761455318365</v>
      </c>
      <c r="N14" s="115">
        <v>525.9</v>
      </c>
      <c r="O14" s="115">
        <f t="shared" si="4"/>
        <v>898.5534980197309</v>
      </c>
      <c r="P14" s="115">
        <f t="shared" si="12"/>
        <v>495.91436568</v>
      </c>
      <c r="Q14" s="115">
        <v>847.32</v>
      </c>
      <c r="R14" s="115"/>
      <c r="S14" s="115"/>
      <c r="T14" s="117">
        <f t="shared" si="5"/>
        <v>-3.4206985426497543</v>
      </c>
      <c r="U14" s="118">
        <f t="shared" si="6"/>
        <v>-0.3198461598838341</v>
      </c>
      <c r="V14" s="118">
        <f t="shared" si="7"/>
        <v>-4.708754109332864</v>
      </c>
      <c r="W14" s="118">
        <f t="shared" si="8"/>
        <v>-0.9915921251058755</v>
      </c>
      <c r="X14" s="118">
        <f t="shared" si="9"/>
        <v>2.710372024120018</v>
      </c>
      <c r="Y14" s="118">
        <f t="shared" si="10"/>
        <v>6.8337870231178615</v>
      </c>
      <c r="Z14" s="118">
        <f t="shared" si="13"/>
        <v>-5.701774922989154</v>
      </c>
      <c r="AA14" s="118"/>
    </row>
    <row r="15" spans="1:27" s="172" customFormat="1" ht="15.75">
      <c r="A15" s="104" t="s">
        <v>34</v>
      </c>
      <c r="B15" s="119">
        <v>524.34</v>
      </c>
      <c r="C15" s="115">
        <f t="shared" si="11"/>
        <v>895.8880797711842</v>
      </c>
      <c r="D15" s="119">
        <v>513.04</v>
      </c>
      <c r="E15" s="115">
        <f t="shared" si="11"/>
        <v>876.5808834836333</v>
      </c>
      <c r="F15" s="119">
        <v>466.69</v>
      </c>
      <c r="G15" s="115">
        <f t="shared" si="0"/>
        <v>797.3872066758476</v>
      </c>
      <c r="H15" s="119">
        <v>465.26</v>
      </c>
      <c r="I15" s="115">
        <f t="shared" si="1"/>
        <v>794.9439066146797</v>
      </c>
      <c r="J15" s="119">
        <v>455.36</v>
      </c>
      <c r="K15" s="115">
        <f t="shared" si="2"/>
        <v>778.0287523450555</v>
      </c>
      <c r="L15" s="119">
        <v>475.19</v>
      </c>
      <c r="M15" s="115">
        <f t="shared" si="3"/>
        <v>811.9103189275451</v>
      </c>
      <c r="N15" s="226">
        <v>488.06</v>
      </c>
      <c r="O15" s="115">
        <f t="shared" si="4"/>
        <v>833.9000194780565</v>
      </c>
      <c r="P15" s="115">
        <f t="shared" si="12"/>
        <v>474.1889948</v>
      </c>
      <c r="Q15" s="119">
        <v>810.2</v>
      </c>
      <c r="R15" s="115"/>
      <c r="S15" s="119"/>
      <c r="T15" s="170">
        <f t="shared" si="5"/>
        <v>-2.15509020864326</v>
      </c>
      <c r="U15" s="171">
        <f t="shared" si="6"/>
        <v>-9.034383283954462</v>
      </c>
      <c r="V15" s="171">
        <f t="shared" si="7"/>
        <v>-0.3064132507660346</v>
      </c>
      <c r="W15" s="171">
        <f t="shared" si="8"/>
        <v>-2.1278424966685248</v>
      </c>
      <c r="X15" s="171">
        <f t="shared" si="9"/>
        <v>4.3547962052002775</v>
      </c>
      <c r="Y15" s="171">
        <f t="shared" si="10"/>
        <v>2.7083903280792954</v>
      </c>
      <c r="Z15" s="171">
        <f t="shared" si="13"/>
        <v>-2.8420696635659564</v>
      </c>
      <c r="AA15" s="171"/>
    </row>
    <row r="16" spans="1:27" s="33" customFormat="1" ht="15">
      <c r="A16" s="126" t="s">
        <v>35</v>
      </c>
      <c r="B16" s="238">
        <v>474.03</v>
      </c>
      <c r="C16" s="115">
        <f t="shared" si="11"/>
        <v>809.9283412555487</v>
      </c>
      <c r="D16" s="238">
        <v>464.19</v>
      </c>
      <c r="E16" s="115">
        <f t="shared" si="11"/>
        <v>793.1157030724072</v>
      </c>
      <c r="F16" s="238">
        <v>413.43</v>
      </c>
      <c r="G16" s="115">
        <f t="shared" si="0"/>
        <v>706.3870939081525</v>
      </c>
      <c r="H16" s="238">
        <v>415.54</v>
      </c>
      <c r="I16" s="115">
        <f t="shared" si="1"/>
        <v>709.9922429494562</v>
      </c>
      <c r="J16" s="238">
        <v>412.17</v>
      </c>
      <c r="K16" s="115">
        <f t="shared" si="2"/>
        <v>704.2342560920185</v>
      </c>
      <c r="L16" s="238">
        <v>434.07</v>
      </c>
      <c r="M16" s="115">
        <f t="shared" si="3"/>
        <v>741.6526276581567</v>
      </c>
      <c r="N16" s="239">
        <v>438.9</v>
      </c>
      <c r="O16" s="115">
        <f t="shared" si="4"/>
        <v>749.9051726200037</v>
      </c>
      <c r="P16" s="115">
        <f t="shared" si="12"/>
        <v>433.94555456</v>
      </c>
      <c r="Q16" s="238">
        <v>741.44</v>
      </c>
      <c r="R16" s="115"/>
      <c r="S16" s="238"/>
      <c r="T16" s="117">
        <f t="shared" si="5"/>
        <v>-2.0758179862033996</v>
      </c>
      <c r="U16" s="118">
        <f t="shared" si="6"/>
        <v>-10.935177405803657</v>
      </c>
      <c r="V16" s="118">
        <f t="shared" si="7"/>
        <v>0.5103645115255336</v>
      </c>
      <c r="W16" s="118">
        <f t="shared" si="8"/>
        <v>-0.8109929248688464</v>
      </c>
      <c r="X16" s="118">
        <f t="shared" si="9"/>
        <v>5.313341582356789</v>
      </c>
      <c r="Y16" s="118">
        <f t="shared" si="10"/>
        <v>1.1127237542331847</v>
      </c>
      <c r="Z16" s="118">
        <f t="shared" si="13"/>
        <v>-1.1288324082934598</v>
      </c>
      <c r="AA16" s="118"/>
    </row>
    <row r="17" spans="1:27" s="33" customFormat="1" ht="15">
      <c r="A17" s="126" t="s">
        <v>36</v>
      </c>
      <c r="B17" s="238">
        <v>460.93</v>
      </c>
      <c r="C17" s="238">
        <f t="shared" si="11"/>
        <v>787.5456623735208</v>
      </c>
      <c r="D17" s="238">
        <v>461.78</v>
      </c>
      <c r="E17" s="238">
        <f t="shared" si="11"/>
        <v>788.9979735986906</v>
      </c>
      <c r="F17" s="238">
        <v>393.14</v>
      </c>
      <c r="G17" s="238">
        <f t="shared" si="0"/>
        <v>671.7195706626298</v>
      </c>
      <c r="H17" s="238">
        <v>377.96</v>
      </c>
      <c r="I17" s="238">
        <f t="shared" si="1"/>
        <v>645.7830007825395</v>
      </c>
      <c r="J17" s="238">
        <v>411.12</v>
      </c>
      <c r="K17" s="238">
        <f t="shared" si="2"/>
        <v>702.4402245785735</v>
      </c>
      <c r="L17" s="238">
        <v>393.11</v>
      </c>
      <c r="M17" s="238">
        <f t="shared" si="3"/>
        <v>671.6683126193886</v>
      </c>
      <c r="N17" s="239">
        <v>418.7</v>
      </c>
      <c r="O17" s="238">
        <f t="shared" si="4"/>
        <v>715.3914235042049</v>
      </c>
      <c r="P17" s="238">
        <f t="shared" si="12"/>
        <v>432.78671204</v>
      </c>
      <c r="Q17" s="238">
        <v>739.46</v>
      </c>
      <c r="R17" s="238"/>
      <c r="S17" s="238"/>
      <c r="T17" s="117">
        <f t="shared" si="5"/>
        <v>0.1844097802269251</v>
      </c>
      <c r="U17" s="118">
        <f t="shared" si="6"/>
        <v>-14.864221057646496</v>
      </c>
      <c r="V17" s="118">
        <f t="shared" si="7"/>
        <v>-3.861219921656409</v>
      </c>
      <c r="W17" s="118">
        <f t="shared" si="8"/>
        <v>8.77341517620913</v>
      </c>
      <c r="X17" s="118">
        <f t="shared" si="9"/>
        <v>-4.380716092625022</v>
      </c>
      <c r="Y17" s="118">
        <f t="shared" si="10"/>
        <v>6.509628348299451</v>
      </c>
      <c r="Z17" s="118">
        <f t="shared" si="13"/>
        <v>3.3643926534511577</v>
      </c>
      <c r="AA17" s="118"/>
    </row>
    <row r="18" spans="1:27" ht="15">
      <c r="A18" s="114" t="s">
        <v>37</v>
      </c>
      <c r="B18" s="115">
        <v>385.22</v>
      </c>
      <c r="C18" s="115">
        <f t="shared" si="11"/>
        <v>658.1874472469306</v>
      </c>
      <c r="D18" s="115">
        <v>457.22</v>
      </c>
      <c r="E18" s="115">
        <f t="shared" si="11"/>
        <v>781.2067510260152</v>
      </c>
      <c r="F18" s="115">
        <v>391.58</v>
      </c>
      <c r="G18" s="115">
        <f t="shared" si="0"/>
        <v>669.054152414083</v>
      </c>
      <c r="H18" s="115">
        <v>365.85</v>
      </c>
      <c r="I18" s="115">
        <f t="shared" si="1"/>
        <v>625.0918373274741</v>
      </c>
      <c r="J18" s="115">
        <v>400.97</v>
      </c>
      <c r="K18" s="115">
        <f t="shared" si="2"/>
        <v>685.0979199486054</v>
      </c>
      <c r="L18" s="115">
        <v>404.92</v>
      </c>
      <c r="M18" s="115">
        <f t="shared" si="3"/>
        <v>691.8468956420412</v>
      </c>
      <c r="N18" s="115">
        <v>407.69</v>
      </c>
      <c r="O18" s="115">
        <f t="shared" si="4"/>
        <v>696.5797216346532</v>
      </c>
      <c r="P18" s="115">
        <f>O18/0.585274</f>
        <v>1190.177116418384</v>
      </c>
      <c r="Q18" s="115">
        <f>P18/0.585274</f>
        <v>2033.5383366053918</v>
      </c>
      <c r="R18" s="115"/>
      <c r="S18" s="115"/>
      <c r="T18" s="117">
        <f t="shared" si="5"/>
        <v>18.69061834795701</v>
      </c>
      <c r="U18" s="118">
        <f t="shared" si="6"/>
        <v>-14.356327369756361</v>
      </c>
      <c r="V18" s="118">
        <f t="shared" si="7"/>
        <v>-6.57081566985034</v>
      </c>
      <c r="W18" s="118">
        <f t="shared" si="8"/>
        <v>9.59956266229329</v>
      </c>
      <c r="X18" s="118">
        <f t="shared" si="9"/>
        <v>0.9851111055689923</v>
      </c>
      <c r="Y18" s="176">
        <f t="shared" si="10"/>
        <v>0.6840857453324068</v>
      </c>
      <c r="Z18" s="176">
        <f>(O18-M18)/M18*100</f>
        <v>0.6840857453324092</v>
      </c>
      <c r="AA18" s="176"/>
    </row>
    <row r="19" spans="1:27" s="38" customFormat="1" ht="15.75">
      <c r="A19" s="232" t="s">
        <v>38</v>
      </c>
      <c r="B19" s="233">
        <f>SUM(B7:B18)</f>
        <v>5226.31</v>
      </c>
      <c r="C19" s="233">
        <f>+B19/Index!$B$12</f>
        <v>8929.680799078724</v>
      </c>
      <c r="D19" s="233">
        <f>SUM(D7:D18)</f>
        <v>5448.549999999999</v>
      </c>
      <c r="E19" s="233">
        <f>+D19/Index!$B$12</f>
        <v>9309.400383410162</v>
      </c>
      <c r="F19" s="233">
        <f>SUM(F7:F18)</f>
        <v>5130.82</v>
      </c>
      <c r="G19" s="233">
        <f>+F19/Index!$B$12</f>
        <v>8766.52644744171</v>
      </c>
      <c r="H19" s="233">
        <f>SUM(H7:H18)</f>
        <v>4816.900000000001</v>
      </c>
      <c r="I19" s="233">
        <f>+H19/Index!$B$12</f>
        <v>8230.162282964904</v>
      </c>
      <c r="J19" s="233">
        <f>SUM(J7:J18)</f>
        <v>4703.620000000001</v>
      </c>
      <c r="K19" s="233">
        <f>+J19/Index!$B$12</f>
        <v>8036.611911685811</v>
      </c>
      <c r="L19" s="233">
        <f>SUM(L7:L18)</f>
        <v>4926.72</v>
      </c>
      <c r="M19" s="233">
        <f>+L19/Index!$B$12</f>
        <v>8417.800893256834</v>
      </c>
      <c r="N19" s="233">
        <f>SUM(N7:N18)</f>
        <v>5128.49</v>
      </c>
      <c r="O19" s="233">
        <f>+N19/Index!$B$12</f>
        <v>8762.545406083305</v>
      </c>
      <c r="P19" s="233">
        <f>+O19/Index!$B$12</f>
        <v>14971.697710958126</v>
      </c>
      <c r="Q19" s="233">
        <f>+P19/Index!$B$12</f>
        <v>25580.66428879145</v>
      </c>
      <c r="R19" s="233">
        <f>SUM(R7:R18)</f>
        <v>1480.69054534</v>
      </c>
      <c r="S19" s="233">
        <f>SUM(S7:S18)</f>
        <v>2529.91</v>
      </c>
      <c r="T19" s="120">
        <f t="shared" si="5"/>
        <v>4.252330994525753</v>
      </c>
      <c r="U19" s="120">
        <f t="shared" si="6"/>
        <v>-5.831459746170992</v>
      </c>
      <c r="V19" s="120">
        <f t="shared" si="7"/>
        <v>-6.118320268495078</v>
      </c>
      <c r="W19" s="120">
        <f t="shared" si="8"/>
        <v>-2.3517199858830313</v>
      </c>
      <c r="X19" s="234">
        <f t="shared" si="9"/>
        <v>4.743155271896952</v>
      </c>
      <c r="Y19" s="234">
        <f t="shared" si="10"/>
        <v>4.095422512340858</v>
      </c>
      <c r="Z19" s="234">
        <f>(O19-M19)/M19*100</f>
        <v>4.095422512340876</v>
      </c>
      <c r="AA19" s="234"/>
    </row>
    <row r="20" spans="1:22" ht="15.75">
      <c r="A20" s="104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20"/>
      <c r="U20" s="120"/>
      <c r="V20" s="121"/>
    </row>
    <row r="21" spans="2:22" ht="12.75"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</row>
    <row r="22" spans="1:22" ht="15.75">
      <c r="A22" s="122" t="s">
        <v>40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</row>
    <row r="23" spans="1:27" ht="15">
      <c r="A23" s="114" t="s">
        <v>26</v>
      </c>
      <c r="B23" s="124">
        <f>B7</f>
        <v>392.95</v>
      </c>
      <c r="C23" s="124">
        <f aca="true" t="shared" si="14" ref="C23:O23">C7</f>
        <v>671.3949363887683</v>
      </c>
      <c r="D23" s="124">
        <f t="shared" si="14"/>
        <v>395.39</v>
      </c>
      <c r="E23" s="124">
        <f t="shared" si="14"/>
        <v>675.5639239057263</v>
      </c>
      <c r="F23" s="124">
        <f t="shared" si="14"/>
        <v>430.71</v>
      </c>
      <c r="G23" s="124">
        <f t="shared" si="14"/>
        <v>735.9117268151327</v>
      </c>
      <c r="H23" s="124">
        <f t="shared" si="14"/>
        <v>385.57</v>
      </c>
      <c r="I23" s="124">
        <f t="shared" si="14"/>
        <v>658.7854577514122</v>
      </c>
      <c r="J23" s="124">
        <f t="shared" si="14"/>
        <v>351.41</v>
      </c>
      <c r="K23" s="124">
        <f t="shared" si="14"/>
        <v>600.419632514002</v>
      </c>
      <c r="L23" s="124">
        <f t="shared" si="14"/>
        <v>386.07</v>
      </c>
      <c r="M23" s="124">
        <f t="shared" si="14"/>
        <v>659.6397584721003</v>
      </c>
      <c r="N23" s="124">
        <f t="shared" si="14"/>
        <v>379.75</v>
      </c>
      <c r="O23" s="124">
        <f t="shared" si="14"/>
        <v>648.8413973626028</v>
      </c>
      <c r="P23" s="124">
        <f>P7</f>
        <v>407.56140264</v>
      </c>
      <c r="Q23" s="124">
        <f>Q7</f>
        <v>696.36</v>
      </c>
      <c r="R23" s="124">
        <f>R7</f>
        <v>387.98398733999994</v>
      </c>
      <c r="S23" s="124">
        <f>S7</f>
        <v>662.91</v>
      </c>
      <c r="T23" s="117">
        <f aca="true" t="shared" si="15" ref="T23:T34">(D23-B23)/B23*100</f>
        <v>0.620944140475887</v>
      </c>
      <c r="U23" s="118">
        <f aca="true" t="shared" si="16" ref="U23:U34">(F23-D23)/D23*100</f>
        <v>8.932952274969017</v>
      </c>
      <c r="V23" s="118">
        <f aca="true" t="shared" si="17" ref="V23:V34">(H23-F23)/F23*100</f>
        <v>-10.48036962225163</v>
      </c>
      <c r="W23" s="118">
        <f aca="true" t="shared" si="18" ref="W23:W34">(J23-H23)/H23*100</f>
        <v>-8.859610446870859</v>
      </c>
      <c r="X23" s="118">
        <f aca="true" t="shared" si="19" ref="X23:X34">(L23-J23)/J23*100</f>
        <v>9.86312284795537</v>
      </c>
      <c r="Y23" s="118">
        <f aca="true" t="shared" si="20" ref="Y23:Y34">(N23-L23)/L23*100</f>
        <v>-1.6370088325951235</v>
      </c>
      <c r="Z23" s="118">
        <f aca="true" t="shared" si="21" ref="Z23:AA33">(Q23-O23)/O23*100</f>
        <v>7.323608331797233</v>
      </c>
      <c r="AA23" s="118">
        <f t="shared" si="21"/>
        <v>-4.803549887988981</v>
      </c>
    </row>
    <row r="24" spans="1:27" ht="15">
      <c r="A24" s="114" t="s">
        <v>42</v>
      </c>
      <c r="B24" s="124">
        <f aca="true" t="shared" si="22" ref="B24:B34">B23+B8</f>
        <v>734.21</v>
      </c>
      <c r="C24" s="124">
        <f aca="true" t="shared" si="23" ref="C24:C34">C23+C8</f>
        <v>1254.472264272802</v>
      </c>
      <c r="D24" s="124">
        <f aca="true" t="shared" si="24" ref="D24:D34">D23+D8</f>
        <v>791.4300000000001</v>
      </c>
      <c r="E24" s="124">
        <f aca="true" t="shared" si="25" ref="E24:E34">E23+E8</f>
        <v>1352.238438748347</v>
      </c>
      <c r="F24" s="124">
        <f aca="true" t="shared" si="26" ref="F24:F34">F23+F8</f>
        <v>833.77</v>
      </c>
      <c r="G24" s="124">
        <f aca="true" t="shared" si="27" ref="G24:G34">G23+G8</f>
        <v>1424.5806237762142</v>
      </c>
      <c r="H24" s="124">
        <f aca="true" t="shared" si="28" ref="H24:H34">H23+H8</f>
        <v>721.2</v>
      </c>
      <c r="I24" s="124">
        <f aca="true" t="shared" si="29" ref="I24:I34">I23+I8</f>
        <v>1232.2433595204982</v>
      </c>
      <c r="J24" s="124">
        <f aca="true" t="shared" si="30" ref="J24:J34">J23+J8</f>
        <v>674.76</v>
      </c>
      <c r="K24" s="124">
        <f aca="true" t="shared" si="31" ref="K24:K34">K23+K8</f>
        <v>1152.8959085829886</v>
      </c>
      <c r="L24" s="124">
        <f aca="true" t="shared" si="32" ref="L24:L34">L23+L8</f>
        <v>734.8399999999999</v>
      </c>
      <c r="M24" s="124">
        <f aca="true" t="shared" si="33" ref="M24:M34">M23+M8</f>
        <v>1255.5486831808691</v>
      </c>
      <c r="N24" s="124">
        <f aca="true" t="shared" si="34" ref="N24:N34">N23+N8</f>
        <v>737.1700000000001</v>
      </c>
      <c r="O24" s="124">
        <f aca="true" t="shared" si="35" ref="O24:O34">O23+O8</f>
        <v>1259.5297245392758</v>
      </c>
      <c r="P24" s="124">
        <f aca="true" t="shared" si="36" ref="P24:P34">P23+P8</f>
        <v>746.64574728</v>
      </c>
      <c r="Q24" s="124">
        <f aca="true" t="shared" si="37" ref="Q24:Q34">Q23+Q8</f>
        <v>1275.72</v>
      </c>
      <c r="R24" s="124">
        <f>R7+R8</f>
        <v>762.8402788599999</v>
      </c>
      <c r="S24" s="124">
        <f>S7+S8</f>
        <v>1303.3899999999999</v>
      </c>
      <c r="T24" s="117">
        <f t="shared" si="15"/>
        <v>7.793410604595419</v>
      </c>
      <c r="U24" s="118">
        <f t="shared" si="16"/>
        <v>5.349809837888368</v>
      </c>
      <c r="V24" s="118">
        <f t="shared" si="17"/>
        <v>-13.50132530553989</v>
      </c>
      <c r="W24" s="118">
        <f t="shared" si="18"/>
        <v>-6.439267886855249</v>
      </c>
      <c r="X24" s="118">
        <f t="shared" si="19"/>
        <v>8.903906574189332</v>
      </c>
      <c r="Y24" s="118">
        <f t="shared" si="20"/>
        <v>0.3170758260301773</v>
      </c>
      <c r="Z24" s="118">
        <f t="shared" si="21"/>
        <v>1.2854222608082158</v>
      </c>
      <c r="AA24" s="118">
        <f t="shared" si="21"/>
        <v>2.1689712476091763</v>
      </c>
    </row>
    <row r="25" spans="1:27" ht="15">
      <c r="A25" s="114" t="s">
        <v>43</v>
      </c>
      <c r="B25" s="124">
        <f t="shared" si="22"/>
        <v>1089.76</v>
      </c>
      <c r="C25" s="124">
        <f t="shared" si="23"/>
        <v>1861.9655067541014</v>
      </c>
      <c r="D25" s="124">
        <f t="shared" si="24"/>
        <v>1218.99</v>
      </c>
      <c r="E25" s="124">
        <f t="shared" si="25"/>
        <v>2082.768071023145</v>
      </c>
      <c r="F25" s="124">
        <f t="shared" si="26"/>
        <v>1246.6399999999999</v>
      </c>
      <c r="G25" s="124">
        <f t="shared" si="27"/>
        <v>2130.010900877196</v>
      </c>
      <c r="H25" s="124">
        <f t="shared" si="28"/>
        <v>1096.8700000000001</v>
      </c>
      <c r="I25" s="124">
        <f t="shared" si="29"/>
        <v>1874.1136630022863</v>
      </c>
      <c r="J25" s="124">
        <f t="shared" si="30"/>
        <v>1022.02</v>
      </c>
      <c r="K25" s="124">
        <f t="shared" si="31"/>
        <v>1746.2248451152795</v>
      </c>
      <c r="L25" s="124">
        <f t="shared" si="32"/>
        <v>1098.11</v>
      </c>
      <c r="M25" s="124">
        <f t="shared" si="33"/>
        <v>1876.2323287895924</v>
      </c>
      <c r="N25" s="124">
        <f t="shared" si="34"/>
        <v>1121.47</v>
      </c>
      <c r="O25" s="124">
        <f t="shared" si="35"/>
        <v>1916.1452584601402</v>
      </c>
      <c r="P25" s="124">
        <f t="shared" si="36"/>
        <v>1110.89102118</v>
      </c>
      <c r="Q25" s="124">
        <f t="shared" si="37"/>
        <v>1898.0700000000002</v>
      </c>
      <c r="R25" s="124">
        <f>R7+R8+R9</f>
        <v>1134.0444606199999</v>
      </c>
      <c r="S25" s="124">
        <f>S7+S8+S9</f>
        <v>1937.6299999999999</v>
      </c>
      <c r="T25" s="117">
        <f t="shared" si="15"/>
        <v>11.8585743649978</v>
      </c>
      <c r="U25" s="118">
        <f t="shared" si="16"/>
        <v>2.2682712737594124</v>
      </c>
      <c r="V25" s="118">
        <f t="shared" si="17"/>
        <v>-12.01389334531218</v>
      </c>
      <c r="W25" s="118">
        <f t="shared" si="18"/>
        <v>-6.823962730314452</v>
      </c>
      <c r="X25" s="118">
        <f t="shared" si="19"/>
        <v>7.445059783565871</v>
      </c>
      <c r="Y25" s="118">
        <f t="shared" si="20"/>
        <v>2.1272914371055838</v>
      </c>
      <c r="Z25" s="118">
        <f t="shared" si="21"/>
        <v>-0.943313581281711</v>
      </c>
      <c r="AA25" s="118">
        <f t="shared" si="21"/>
        <v>2.0842223943268534</v>
      </c>
    </row>
    <row r="26" spans="1:27" ht="15">
      <c r="A26" s="114" t="s">
        <v>44</v>
      </c>
      <c r="B26" s="124">
        <f t="shared" si="22"/>
        <v>1468.12</v>
      </c>
      <c r="C26" s="124">
        <f t="shared" si="23"/>
        <v>2508.4319481131915</v>
      </c>
      <c r="D26" s="124">
        <f t="shared" si="24"/>
        <v>1648.37</v>
      </c>
      <c r="E26" s="124">
        <f t="shared" si="25"/>
        <v>2816.4073579212472</v>
      </c>
      <c r="F26" s="124">
        <f t="shared" si="26"/>
        <v>1641.35</v>
      </c>
      <c r="G26" s="124">
        <f t="shared" si="27"/>
        <v>2804.4129758027866</v>
      </c>
      <c r="H26" s="124">
        <f t="shared" si="28"/>
        <v>1473.69</v>
      </c>
      <c r="I26" s="124">
        <f t="shared" si="29"/>
        <v>2517.948858141657</v>
      </c>
      <c r="J26" s="124">
        <f t="shared" si="30"/>
        <v>1359.58</v>
      </c>
      <c r="K26" s="124">
        <f t="shared" si="31"/>
        <v>2322.9803476662214</v>
      </c>
      <c r="L26" s="124">
        <f t="shared" si="32"/>
        <v>1458.59</v>
      </c>
      <c r="M26" s="124">
        <f t="shared" si="33"/>
        <v>2492.1489763768764</v>
      </c>
      <c r="N26" s="124">
        <f t="shared" si="34"/>
        <v>1503.77</v>
      </c>
      <c r="O26" s="124">
        <f t="shared" si="35"/>
        <v>2569.343589498252</v>
      </c>
      <c r="P26" s="124">
        <f t="shared" si="36"/>
        <v>1457.28543808</v>
      </c>
      <c r="Q26" s="124">
        <f t="shared" si="37"/>
        <v>2489.92</v>
      </c>
      <c r="R26" s="124">
        <f>R25+R10</f>
        <v>1480.69054534</v>
      </c>
      <c r="S26" s="124">
        <f>S25+S10</f>
        <v>2529.91</v>
      </c>
      <c r="T26" s="117">
        <f t="shared" si="15"/>
        <v>12.277606735144268</v>
      </c>
      <c r="U26" s="118">
        <f t="shared" si="16"/>
        <v>-0.4258752585887866</v>
      </c>
      <c r="V26" s="118">
        <f t="shared" si="17"/>
        <v>-10.214762238401308</v>
      </c>
      <c r="W26" s="118">
        <f t="shared" si="18"/>
        <v>-7.743148151917984</v>
      </c>
      <c r="X26" s="118">
        <f t="shared" si="19"/>
        <v>7.282396034069345</v>
      </c>
      <c r="Y26" s="118">
        <f t="shared" si="20"/>
        <v>3.0975119807485356</v>
      </c>
      <c r="Z26" s="118">
        <f t="shared" si="21"/>
        <v>-3.0912015747088986</v>
      </c>
      <c r="AA26" s="118">
        <f t="shared" si="21"/>
        <v>1.6060756972111572</v>
      </c>
    </row>
    <row r="27" spans="1:27" ht="15">
      <c r="A27" s="114" t="s">
        <v>45</v>
      </c>
      <c r="B27" s="124">
        <f t="shared" si="22"/>
        <v>1883.78</v>
      </c>
      <c r="C27" s="124">
        <f t="shared" si="23"/>
        <v>3218.6292232356127</v>
      </c>
      <c r="D27" s="124">
        <f t="shared" si="24"/>
        <v>2076.74</v>
      </c>
      <c r="E27" s="124">
        <f t="shared" si="25"/>
        <v>3548.32095736356</v>
      </c>
      <c r="F27" s="124">
        <f t="shared" si="26"/>
        <v>2040.9499999999998</v>
      </c>
      <c r="G27" s="124">
        <f t="shared" si="27"/>
        <v>3487.1701117767066</v>
      </c>
      <c r="H27" s="124">
        <f t="shared" si="28"/>
        <v>1853.92</v>
      </c>
      <c r="I27" s="124">
        <f t="shared" si="29"/>
        <v>3167.610384196121</v>
      </c>
      <c r="J27" s="124">
        <f t="shared" si="30"/>
        <v>1730.49</v>
      </c>
      <c r="K27" s="124">
        <f t="shared" si="31"/>
        <v>2956.717708287059</v>
      </c>
      <c r="L27" s="124">
        <f t="shared" si="32"/>
        <v>1853.1499999999999</v>
      </c>
      <c r="M27" s="124">
        <f t="shared" si="33"/>
        <v>3166.29476108626</v>
      </c>
      <c r="N27" s="124">
        <f t="shared" si="34"/>
        <v>1942.37</v>
      </c>
      <c r="O27" s="124">
        <f t="shared" si="35"/>
        <v>3318.736181685843</v>
      </c>
      <c r="P27" s="124">
        <f t="shared" si="36"/>
        <v>1869.5992655999999</v>
      </c>
      <c r="Q27" s="124">
        <f t="shared" si="37"/>
        <v>3194.4</v>
      </c>
      <c r="R27" s="124"/>
      <c r="S27" s="124"/>
      <c r="T27" s="117">
        <f t="shared" si="15"/>
        <v>10.243234347959943</v>
      </c>
      <c r="U27" s="118">
        <f t="shared" si="16"/>
        <v>-1.7233741344607398</v>
      </c>
      <c r="V27" s="118">
        <f t="shared" si="17"/>
        <v>-9.163869766530281</v>
      </c>
      <c r="W27" s="118">
        <f t="shared" si="18"/>
        <v>-6.657784586174163</v>
      </c>
      <c r="X27" s="118">
        <f t="shared" si="19"/>
        <v>7.088165779634662</v>
      </c>
      <c r="Y27" s="118">
        <f t="shared" si="20"/>
        <v>4.8145050319725895</v>
      </c>
      <c r="Z27" s="118">
        <f t="shared" si="21"/>
        <v>-3.7464918836267014</v>
      </c>
      <c r="AA27" s="118"/>
    </row>
    <row r="28" spans="1:27" ht="15">
      <c r="A28" s="126" t="s">
        <v>46</v>
      </c>
      <c r="B28" s="127">
        <f t="shared" si="22"/>
        <v>2356.15</v>
      </c>
      <c r="C28" s="127">
        <f t="shared" si="23"/>
        <v>4025.721286098477</v>
      </c>
      <c r="D28" s="127">
        <f t="shared" si="24"/>
        <v>2551.91</v>
      </c>
      <c r="E28" s="127">
        <f t="shared" si="25"/>
        <v>4360.197104262277</v>
      </c>
      <c r="F28" s="127">
        <f t="shared" si="26"/>
        <v>2478.89</v>
      </c>
      <c r="G28" s="127">
        <f t="shared" si="27"/>
        <v>4235.435027012989</v>
      </c>
      <c r="H28" s="127">
        <f t="shared" si="28"/>
        <v>2266.66</v>
      </c>
      <c r="I28" s="127">
        <f t="shared" si="29"/>
        <v>3872.8185431097236</v>
      </c>
      <c r="J28" s="127">
        <f t="shared" si="30"/>
        <v>2131.42</v>
      </c>
      <c r="K28" s="127">
        <f t="shared" si="31"/>
        <v>3641.747284178009</v>
      </c>
      <c r="L28" s="127">
        <f t="shared" si="32"/>
        <v>2273.17</v>
      </c>
      <c r="M28" s="127">
        <f t="shared" si="33"/>
        <v>3883.9415384930817</v>
      </c>
      <c r="N28" s="127">
        <f t="shared" si="34"/>
        <v>2372.17</v>
      </c>
      <c r="O28" s="127">
        <f t="shared" si="35"/>
        <v>4053.093081189323</v>
      </c>
      <c r="P28" s="127">
        <f t="shared" si="36"/>
        <v>2306.93940936</v>
      </c>
      <c r="Q28" s="127">
        <f t="shared" si="37"/>
        <v>3941.6400000000003</v>
      </c>
      <c r="R28" s="127"/>
      <c r="S28" s="127"/>
      <c r="T28" s="117">
        <f t="shared" si="15"/>
        <v>8.308469324958077</v>
      </c>
      <c r="U28" s="118">
        <f t="shared" si="16"/>
        <v>-2.861386177412212</v>
      </c>
      <c r="V28" s="118">
        <f t="shared" si="17"/>
        <v>-8.56149324899451</v>
      </c>
      <c r="W28" s="118">
        <f t="shared" si="18"/>
        <v>-5.966488136729805</v>
      </c>
      <c r="X28" s="118">
        <f t="shared" si="19"/>
        <v>6.65049591352244</v>
      </c>
      <c r="Y28" s="118">
        <f t="shared" si="20"/>
        <v>4.355151616465112</v>
      </c>
      <c r="Z28" s="118">
        <f t="shared" si="21"/>
        <v>-2.749827821783418</v>
      </c>
      <c r="AA28" s="118"/>
    </row>
    <row r="29" spans="1:27" ht="15">
      <c r="A29" s="126" t="s">
        <v>47</v>
      </c>
      <c r="B29" s="127">
        <f t="shared" si="22"/>
        <v>2854.12</v>
      </c>
      <c r="C29" s="127">
        <f t="shared" si="23"/>
        <v>4876.553545860571</v>
      </c>
      <c r="D29" s="127">
        <f t="shared" si="24"/>
        <v>3042.7</v>
      </c>
      <c r="E29" s="127">
        <f t="shared" si="25"/>
        <v>5198.76160567529</v>
      </c>
      <c r="F29" s="127">
        <f t="shared" si="26"/>
        <v>2957.99</v>
      </c>
      <c r="G29" s="127">
        <f t="shared" si="27"/>
        <v>5054.025977576315</v>
      </c>
      <c r="H29" s="127">
        <f t="shared" si="28"/>
        <v>2708.22</v>
      </c>
      <c r="I29" s="127">
        <f t="shared" si="29"/>
        <v>4627.268595563788</v>
      </c>
      <c r="J29" s="127">
        <f t="shared" si="30"/>
        <v>2544.73</v>
      </c>
      <c r="K29" s="127">
        <f t="shared" si="31"/>
        <v>4347.929345913197</v>
      </c>
      <c r="L29" s="127">
        <f t="shared" si="32"/>
        <v>2727.17</v>
      </c>
      <c r="M29" s="127">
        <f t="shared" si="33"/>
        <v>4659.646592877865</v>
      </c>
      <c r="N29" s="127">
        <f t="shared" si="34"/>
        <v>2849.2400000000002</v>
      </c>
      <c r="O29" s="127">
        <f t="shared" si="35"/>
        <v>4868.2155708266555</v>
      </c>
      <c r="P29" s="127">
        <f t="shared" si="36"/>
        <v>2773.2330579</v>
      </c>
      <c r="Q29" s="127">
        <f t="shared" si="37"/>
        <v>4738.35</v>
      </c>
      <c r="R29" s="127"/>
      <c r="S29" s="127"/>
      <c r="T29" s="117">
        <f t="shared" si="15"/>
        <v>6.607290513363136</v>
      </c>
      <c r="U29" s="118">
        <f t="shared" si="16"/>
        <v>-2.7840404903539633</v>
      </c>
      <c r="V29" s="118">
        <f t="shared" si="17"/>
        <v>-8.443909546685418</v>
      </c>
      <c r="W29" s="118">
        <f t="shared" si="18"/>
        <v>-6.03680646328584</v>
      </c>
      <c r="X29" s="118">
        <f t="shared" si="19"/>
        <v>7.169326411839371</v>
      </c>
      <c r="Y29" s="118">
        <f t="shared" si="20"/>
        <v>4.476068598583885</v>
      </c>
      <c r="Z29" s="118">
        <f t="shared" si="21"/>
        <v>-2.667621614886768</v>
      </c>
      <c r="AA29" s="118"/>
    </row>
    <row r="30" spans="1:27" s="177" customFormat="1" ht="15">
      <c r="A30" s="114" t="s">
        <v>48</v>
      </c>
      <c r="B30" s="124">
        <f t="shared" si="22"/>
        <v>3381.79</v>
      </c>
      <c r="C30" s="124">
        <f t="shared" si="23"/>
        <v>5778.131268431538</v>
      </c>
      <c r="D30" s="124">
        <f t="shared" si="24"/>
        <v>3552.3199999999997</v>
      </c>
      <c r="E30" s="124">
        <f t="shared" si="25"/>
        <v>6069.499072229417</v>
      </c>
      <c r="F30" s="124">
        <f t="shared" si="26"/>
        <v>3465.9799999999996</v>
      </c>
      <c r="G30" s="124">
        <f t="shared" si="27"/>
        <v>5921.978423780999</v>
      </c>
      <c r="H30" s="124">
        <f t="shared" si="28"/>
        <v>3192.29</v>
      </c>
      <c r="I30" s="124">
        <f t="shared" si="29"/>
        <v>5454.351295290753</v>
      </c>
      <c r="J30" s="124">
        <f t="shared" si="30"/>
        <v>3024</v>
      </c>
      <c r="K30" s="124">
        <f t="shared" si="31"/>
        <v>5166.810758721556</v>
      </c>
      <c r="L30" s="124">
        <f t="shared" si="32"/>
        <v>3219.4300000000003</v>
      </c>
      <c r="M30" s="124">
        <f t="shared" si="33"/>
        <v>5500.722738409701</v>
      </c>
      <c r="N30" s="124">
        <f t="shared" si="34"/>
        <v>3375.1400000000003</v>
      </c>
      <c r="O30" s="124">
        <f t="shared" si="35"/>
        <v>5766.769068846386</v>
      </c>
      <c r="P30" s="124">
        <f t="shared" si="36"/>
        <v>3269.14742358</v>
      </c>
      <c r="Q30" s="124">
        <f t="shared" si="37"/>
        <v>5585.67</v>
      </c>
      <c r="R30" s="124"/>
      <c r="S30" s="124"/>
      <c r="T30" s="175">
        <f t="shared" si="15"/>
        <v>5.042595785072395</v>
      </c>
      <c r="U30" s="176">
        <f t="shared" si="16"/>
        <v>-2.4305242770921582</v>
      </c>
      <c r="V30" s="176">
        <f t="shared" si="17"/>
        <v>-7.896467954229385</v>
      </c>
      <c r="W30" s="176">
        <f t="shared" si="18"/>
        <v>-5.271764156765205</v>
      </c>
      <c r="X30" s="176">
        <f t="shared" si="19"/>
        <v>6.462632275132285</v>
      </c>
      <c r="Y30" s="176">
        <f t="shared" si="20"/>
        <v>4.836570448806156</v>
      </c>
      <c r="Z30" s="118">
        <f t="shared" si="21"/>
        <v>-3.140390514763827</v>
      </c>
      <c r="AA30" s="118"/>
    </row>
    <row r="31" spans="1:27" s="172" customFormat="1" ht="15.75">
      <c r="A31" s="104" t="s">
        <v>49</v>
      </c>
      <c r="B31" s="169">
        <f t="shared" si="22"/>
        <v>3906.13</v>
      </c>
      <c r="C31" s="169">
        <f t="shared" si="23"/>
        <v>6674.0193482027225</v>
      </c>
      <c r="D31" s="169">
        <f t="shared" si="24"/>
        <v>4065.3599999999997</v>
      </c>
      <c r="E31" s="169">
        <f t="shared" si="25"/>
        <v>6946.07995571305</v>
      </c>
      <c r="F31" s="169">
        <f t="shared" si="26"/>
        <v>3932.6699999999996</v>
      </c>
      <c r="G31" s="169">
        <f t="shared" si="27"/>
        <v>6719.365630456847</v>
      </c>
      <c r="H31" s="169">
        <f t="shared" si="28"/>
        <v>3657.55</v>
      </c>
      <c r="I31" s="169">
        <f t="shared" si="29"/>
        <v>6249.295201905433</v>
      </c>
      <c r="J31" s="169">
        <f t="shared" si="30"/>
        <v>3479.36</v>
      </c>
      <c r="K31" s="169">
        <f t="shared" si="31"/>
        <v>5944.8395110666115</v>
      </c>
      <c r="L31" s="169">
        <f t="shared" si="32"/>
        <v>3694.6200000000003</v>
      </c>
      <c r="M31" s="169">
        <f t="shared" si="33"/>
        <v>6312.633057337246</v>
      </c>
      <c r="N31" s="169">
        <f t="shared" si="34"/>
        <v>3863.2000000000003</v>
      </c>
      <c r="O31" s="169">
        <f t="shared" si="35"/>
        <v>6600.669088324443</v>
      </c>
      <c r="P31" s="169">
        <f t="shared" si="36"/>
        <v>3743.33641838</v>
      </c>
      <c r="Q31" s="169">
        <f t="shared" si="37"/>
        <v>6395.87</v>
      </c>
      <c r="R31" s="169"/>
      <c r="S31" s="169"/>
      <c r="T31" s="170">
        <f t="shared" si="15"/>
        <v>4.076413227414335</v>
      </c>
      <c r="U31" s="171">
        <f t="shared" si="16"/>
        <v>-3.2639175866343955</v>
      </c>
      <c r="V31" s="171">
        <f t="shared" si="17"/>
        <v>-6.995756063946364</v>
      </c>
      <c r="W31" s="171">
        <f t="shared" si="18"/>
        <v>-4.871840439638557</v>
      </c>
      <c r="X31" s="171">
        <f t="shared" si="19"/>
        <v>6.186769980686109</v>
      </c>
      <c r="Y31" s="171">
        <f t="shared" si="20"/>
        <v>4.562850847989777</v>
      </c>
      <c r="Z31" s="171">
        <f t="shared" si="21"/>
        <v>-3.1027019470904946</v>
      </c>
      <c r="AA31" s="171"/>
    </row>
    <row r="32" spans="1:27" s="33" customFormat="1" ht="15">
      <c r="A32" s="126" t="s">
        <v>50</v>
      </c>
      <c r="B32" s="127">
        <f t="shared" si="22"/>
        <v>4380.16</v>
      </c>
      <c r="C32" s="127">
        <f t="shared" si="23"/>
        <v>7483.947689458271</v>
      </c>
      <c r="D32" s="127">
        <f t="shared" si="24"/>
        <v>4529.549999999999</v>
      </c>
      <c r="E32" s="127">
        <f t="shared" si="25"/>
        <v>7739.195658785457</v>
      </c>
      <c r="F32" s="127">
        <f t="shared" si="26"/>
        <v>4346.099999999999</v>
      </c>
      <c r="G32" s="127">
        <f t="shared" si="27"/>
        <v>7425.752724364999</v>
      </c>
      <c r="H32" s="127">
        <f t="shared" si="28"/>
        <v>4073.09</v>
      </c>
      <c r="I32" s="127">
        <f t="shared" si="29"/>
        <v>6959.287444854889</v>
      </c>
      <c r="J32" s="127">
        <f t="shared" si="30"/>
        <v>3891.53</v>
      </c>
      <c r="K32" s="127">
        <f t="shared" si="31"/>
        <v>6649.07376715863</v>
      </c>
      <c r="L32" s="127">
        <f t="shared" si="32"/>
        <v>4128.6900000000005</v>
      </c>
      <c r="M32" s="127">
        <f t="shared" si="33"/>
        <v>7054.285684995402</v>
      </c>
      <c r="N32" s="127">
        <f t="shared" si="34"/>
        <v>4302.1</v>
      </c>
      <c r="O32" s="127">
        <f t="shared" si="35"/>
        <v>7350.574260944446</v>
      </c>
      <c r="P32" s="127">
        <f t="shared" si="36"/>
        <v>4177.28197294</v>
      </c>
      <c r="Q32" s="127">
        <f t="shared" si="37"/>
        <v>7137.3099999999995</v>
      </c>
      <c r="R32" s="127"/>
      <c r="S32" s="127"/>
      <c r="T32" s="117">
        <f t="shared" si="15"/>
        <v>3.410606005260069</v>
      </c>
      <c r="U32" s="118">
        <f t="shared" si="16"/>
        <v>-4.050071199125737</v>
      </c>
      <c r="V32" s="118">
        <f t="shared" si="17"/>
        <v>-6.281723844366198</v>
      </c>
      <c r="W32" s="118">
        <f t="shared" si="18"/>
        <v>-4.457549428075489</v>
      </c>
      <c r="X32" s="118">
        <f t="shared" si="19"/>
        <v>6.094261126086662</v>
      </c>
      <c r="Y32" s="118">
        <f t="shared" si="20"/>
        <v>4.200121588203518</v>
      </c>
      <c r="Z32" s="118">
        <f t="shared" si="21"/>
        <v>-2.9013278877757376</v>
      </c>
      <c r="AA32" s="118"/>
    </row>
    <row r="33" spans="1:27" s="33" customFormat="1" ht="15">
      <c r="A33" s="126" t="s">
        <v>51</v>
      </c>
      <c r="B33" s="127">
        <f t="shared" si="22"/>
        <v>4841.09</v>
      </c>
      <c r="C33" s="127">
        <f t="shared" si="23"/>
        <v>8271.493351831792</v>
      </c>
      <c r="D33" s="127">
        <f t="shared" si="24"/>
        <v>4991.329999999999</v>
      </c>
      <c r="E33" s="127">
        <f t="shared" si="25"/>
        <v>8528.193632384147</v>
      </c>
      <c r="F33" s="127">
        <f t="shared" si="26"/>
        <v>4739.24</v>
      </c>
      <c r="G33" s="127">
        <f t="shared" si="27"/>
        <v>8097.472295027629</v>
      </c>
      <c r="H33" s="127">
        <f t="shared" si="28"/>
        <v>4451.05</v>
      </c>
      <c r="I33" s="127">
        <f t="shared" si="29"/>
        <v>7605.070445637429</v>
      </c>
      <c r="J33" s="127">
        <f t="shared" si="30"/>
        <v>4302.650000000001</v>
      </c>
      <c r="K33" s="127">
        <f t="shared" si="31"/>
        <v>7351.5139917372035</v>
      </c>
      <c r="L33" s="127">
        <f t="shared" si="32"/>
        <v>4521.8</v>
      </c>
      <c r="M33" s="127">
        <f t="shared" si="33"/>
        <v>7725.953997614791</v>
      </c>
      <c r="N33" s="127">
        <f t="shared" si="34"/>
        <v>4720.8</v>
      </c>
      <c r="O33" s="127">
        <f t="shared" si="35"/>
        <v>8065.965684448651</v>
      </c>
      <c r="P33" s="127">
        <f t="shared" si="36"/>
        <v>4610.0686849799995</v>
      </c>
      <c r="Q33" s="127">
        <f t="shared" si="37"/>
        <v>7876.7699999999995</v>
      </c>
      <c r="R33" s="127"/>
      <c r="S33" s="127"/>
      <c r="T33" s="117">
        <f t="shared" si="15"/>
        <v>3.1034333177032214</v>
      </c>
      <c r="U33" s="118">
        <f t="shared" si="16"/>
        <v>-5.050557666994554</v>
      </c>
      <c r="V33" s="118">
        <f t="shared" si="17"/>
        <v>-6.080932807791958</v>
      </c>
      <c r="W33" s="118">
        <f t="shared" si="18"/>
        <v>-3.3340447759517335</v>
      </c>
      <c r="X33" s="118">
        <f t="shared" si="19"/>
        <v>5.0933726889242585</v>
      </c>
      <c r="Y33" s="118">
        <f t="shared" si="20"/>
        <v>4.400902295546021</v>
      </c>
      <c r="Z33" s="118">
        <f t="shared" si="21"/>
        <v>-2.3456048767158095</v>
      </c>
      <c r="AA33" s="118"/>
    </row>
    <row r="34" spans="1:27" s="38" customFormat="1" ht="15.75">
      <c r="A34" s="232" t="s">
        <v>39</v>
      </c>
      <c r="B34" s="235">
        <f t="shared" si="22"/>
        <v>5226.31</v>
      </c>
      <c r="C34" s="235">
        <f t="shared" si="23"/>
        <v>8929.680799078722</v>
      </c>
      <c r="D34" s="235">
        <f t="shared" si="24"/>
        <v>5448.549999999999</v>
      </c>
      <c r="E34" s="235">
        <f t="shared" si="25"/>
        <v>9309.400383410162</v>
      </c>
      <c r="F34" s="235">
        <f t="shared" si="26"/>
        <v>5130.82</v>
      </c>
      <c r="G34" s="235">
        <f t="shared" si="27"/>
        <v>8766.526447441713</v>
      </c>
      <c r="H34" s="235">
        <f t="shared" si="28"/>
        <v>4816.900000000001</v>
      </c>
      <c r="I34" s="235">
        <f t="shared" si="29"/>
        <v>8230.162282964902</v>
      </c>
      <c r="J34" s="235">
        <f t="shared" si="30"/>
        <v>4703.620000000001</v>
      </c>
      <c r="K34" s="235">
        <f t="shared" si="31"/>
        <v>8036.611911685809</v>
      </c>
      <c r="L34" s="235">
        <f t="shared" si="32"/>
        <v>4926.72</v>
      </c>
      <c r="M34" s="235">
        <f t="shared" si="33"/>
        <v>8417.800893256832</v>
      </c>
      <c r="N34" s="235">
        <f t="shared" si="34"/>
        <v>5128.49</v>
      </c>
      <c r="O34" s="235">
        <f t="shared" si="35"/>
        <v>8762.545406083304</v>
      </c>
      <c r="P34" s="235">
        <f t="shared" si="36"/>
        <v>5800.245801398383</v>
      </c>
      <c r="Q34" s="235">
        <f t="shared" si="37"/>
        <v>9910.30833660539</v>
      </c>
      <c r="R34" s="235">
        <f>R19</f>
        <v>1480.69054534</v>
      </c>
      <c r="S34" s="235">
        <f>S19</f>
        <v>2529.91</v>
      </c>
      <c r="T34" s="120">
        <f t="shared" si="15"/>
        <v>4.252330994525753</v>
      </c>
      <c r="U34" s="234">
        <f t="shared" si="16"/>
        <v>-5.831459746170992</v>
      </c>
      <c r="V34" s="234">
        <f t="shared" si="17"/>
        <v>-6.118320268495078</v>
      </c>
      <c r="W34" s="234">
        <f t="shared" si="18"/>
        <v>-2.3517199858830313</v>
      </c>
      <c r="X34" s="234">
        <f t="shared" si="19"/>
        <v>4.743155271896952</v>
      </c>
      <c r="Y34" s="234">
        <f t="shared" si="20"/>
        <v>4.095422512340858</v>
      </c>
      <c r="Z34" s="234">
        <f>(O34-M34)/M34*100</f>
        <v>4.0954225123408765</v>
      </c>
      <c r="AA34" s="234"/>
    </row>
    <row r="35" spans="1:22" ht="15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</row>
    <row r="36" spans="1:22" ht="12.75">
      <c r="A36" s="130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</row>
    <row r="37" spans="2:22" ht="12.75"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</row>
    <row r="38" spans="1:22" ht="15">
      <c r="A38" s="132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</row>
    <row r="39" spans="2:22" ht="12.75"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</row>
    <row r="40" spans="1:22" ht="15">
      <c r="A40" s="126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</row>
    <row r="41" spans="2:22" ht="12.75"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</row>
    <row r="42" spans="2:22" ht="12.75"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</row>
    <row r="43" spans="2:22" ht="12.75"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</row>
    <row r="44" spans="2:22" ht="12.75"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</row>
  </sheetData>
  <mergeCells count="9">
    <mergeCell ref="R4:S4"/>
    <mergeCell ref="B4:C4"/>
    <mergeCell ref="D4:E4"/>
    <mergeCell ref="F4:G4"/>
    <mergeCell ref="H4:I4"/>
    <mergeCell ref="P4:Q4"/>
    <mergeCell ref="J4:K4"/>
    <mergeCell ref="L4:M4"/>
    <mergeCell ref="N4:O4"/>
  </mergeCells>
  <printOptions/>
  <pageMargins left="0.2" right="0.23" top="1" bottom="1" header="0.5" footer="0.5"/>
  <pageSetup horizontalDpi="300" verticalDpi="3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N48"/>
  <sheetViews>
    <sheetView workbookViewId="0" topLeftCell="A1">
      <pane xSplit="1" ySplit="6" topLeftCell="K4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40" sqref="R40"/>
    </sheetView>
  </sheetViews>
  <sheetFormatPr defaultColWidth="10.8515625" defaultRowHeight="12.75"/>
  <cols>
    <col min="1" max="1" width="40.421875" style="0" customWidth="1"/>
    <col min="2" max="2" width="12.8515625" style="0" hidden="1" customWidth="1"/>
    <col min="3" max="3" width="9.28125" style="0" hidden="1" customWidth="1"/>
    <col min="4" max="4" width="10.140625" style="0" hidden="1" customWidth="1"/>
    <col min="5" max="6" width="9.00390625" style="0" hidden="1" customWidth="1"/>
    <col min="7" max="7" width="0.13671875" style="0" hidden="1" customWidth="1"/>
    <col min="8" max="8" width="8.421875" style="0" hidden="1" customWidth="1"/>
    <col min="9" max="9" width="9.7109375" style="0" hidden="1" customWidth="1"/>
    <col min="10" max="10" width="8.421875" style="0" hidden="1" customWidth="1"/>
    <col min="11" max="13" width="8.421875" style="0" customWidth="1"/>
    <col min="14" max="14" width="7.7109375" style="12" customWidth="1"/>
    <col min="15" max="15" width="7.421875" style="194" customWidth="1"/>
    <col min="16" max="16" width="10.00390625" style="0" customWidth="1"/>
    <col min="17" max="16384" width="8.421875" style="0" customWidth="1"/>
  </cols>
  <sheetData>
    <row r="2" ht="15.75">
      <c r="A2" s="10" t="s">
        <v>72</v>
      </c>
    </row>
    <row r="3" spans="1:15" s="3" customFormat="1" ht="15.75" customHeight="1">
      <c r="A3" s="1"/>
      <c r="B3" s="2"/>
      <c r="C3" s="2"/>
      <c r="D3" s="2"/>
      <c r="E3" s="2"/>
      <c r="F3" s="2"/>
      <c r="G3" s="2"/>
      <c r="H3" s="2"/>
      <c r="N3" s="144"/>
      <c r="O3" s="45"/>
    </row>
    <row r="4" spans="1:16" s="3" customFormat="1" ht="15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37"/>
      <c r="M4" s="137"/>
      <c r="N4" s="145"/>
      <c r="O4" s="195"/>
      <c r="P4" s="137"/>
    </row>
    <row r="5" spans="1:16" s="78" customFormat="1" ht="15.75" customHeight="1">
      <c r="A5" s="75"/>
      <c r="B5" s="76" t="s">
        <v>5</v>
      </c>
      <c r="C5" s="76" t="s">
        <v>6</v>
      </c>
      <c r="D5" s="76" t="s">
        <v>7</v>
      </c>
      <c r="E5" s="76" t="s">
        <v>8</v>
      </c>
      <c r="F5" s="98">
        <v>1999</v>
      </c>
      <c r="G5" s="77">
        <v>2000</v>
      </c>
      <c r="H5" s="76" t="s">
        <v>11</v>
      </c>
      <c r="I5" s="76" t="s">
        <v>12</v>
      </c>
      <c r="J5" s="76" t="s">
        <v>13</v>
      </c>
      <c r="K5" s="76" t="s">
        <v>66</v>
      </c>
      <c r="L5" s="136">
        <v>2005</v>
      </c>
      <c r="M5" s="136">
        <v>2006</v>
      </c>
      <c r="N5" s="136">
        <v>2007</v>
      </c>
      <c r="O5" s="196">
        <v>2008</v>
      </c>
      <c r="P5" s="196">
        <v>2009</v>
      </c>
    </row>
    <row r="6" spans="1:16" s="61" customFormat="1" ht="15.75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179"/>
      <c r="O6" s="179"/>
      <c r="P6" s="179" t="s">
        <v>118</v>
      </c>
    </row>
    <row r="7" spans="1:16" s="62" customFormat="1" ht="15">
      <c r="A7" s="12" t="s">
        <v>15</v>
      </c>
      <c r="B7" s="79">
        <v>850</v>
      </c>
      <c r="C7" s="79">
        <v>720</v>
      </c>
      <c r="D7" s="79">
        <v>846.309</v>
      </c>
      <c r="E7" s="79">
        <v>1015.234</v>
      </c>
      <c r="F7" s="79">
        <v>1155.623</v>
      </c>
      <c r="G7" s="79">
        <v>1362.913</v>
      </c>
      <c r="H7" s="79">
        <v>1486.7</v>
      </c>
      <c r="I7" s="81">
        <v>1338</v>
      </c>
      <c r="J7" s="81">
        <v>1347.043</v>
      </c>
      <c r="K7" s="102">
        <v>1332.852</v>
      </c>
      <c r="L7" s="102">
        <v>1391.849</v>
      </c>
      <c r="M7" s="102">
        <v>1360.129</v>
      </c>
      <c r="N7" s="102">
        <v>1282.9</v>
      </c>
      <c r="O7" s="247">
        <v>1242.65</v>
      </c>
      <c r="P7" s="144">
        <v>171.6</v>
      </c>
    </row>
    <row r="8" spans="1:16" s="62" customFormat="1" ht="15">
      <c r="A8" s="12" t="s">
        <v>16</v>
      </c>
      <c r="B8" s="79">
        <v>235</v>
      </c>
      <c r="C8" s="79">
        <v>240</v>
      </c>
      <c r="D8" s="79">
        <v>250.053</v>
      </c>
      <c r="E8" s="79">
        <v>208.356</v>
      </c>
      <c r="F8" s="79">
        <v>238.763</v>
      </c>
      <c r="G8" s="79">
        <v>233.687</v>
      </c>
      <c r="H8" s="79">
        <v>214.2</v>
      </c>
      <c r="I8" s="81">
        <v>174</v>
      </c>
      <c r="J8" s="95">
        <v>129.034</v>
      </c>
      <c r="K8" s="102">
        <v>161.574</v>
      </c>
      <c r="L8" s="102">
        <v>182.689</v>
      </c>
      <c r="M8" s="102">
        <v>152.803</v>
      </c>
      <c r="N8" s="102">
        <v>138.2</v>
      </c>
      <c r="O8" s="247">
        <v>132</v>
      </c>
      <c r="P8" s="144">
        <v>38.6</v>
      </c>
    </row>
    <row r="9" spans="1:16" s="8" customFormat="1" ht="15">
      <c r="A9" s="12" t="s">
        <v>17</v>
      </c>
      <c r="B9" s="79">
        <v>110</v>
      </c>
      <c r="C9" s="79">
        <v>88</v>
      </c>
      <c r="D9" s="79">
        <v>95.256</v>
      </c>
      <c r="E9" s="79">
        <v>83.72</v>
      </c>
      <c r="F9" s="79">
        <v>88.744</v>
      </c>
      <c r="G9" s="79">
        <v>78.978</v>
      </c>
      <c r="H9" s="79">
        <v>76.6</v>
      </c>
      <c r="I9" s="81">
        <v>64</v>
      </c>
      <c r="J9" s="96">
        <v>37.506</v>
      </c>
      <c r="K9" s="102">
        <v>41.255</v>
      </c>
      <c r="L9" s="102">
        <v>40.194</v>
      </c>
      <c r="M9" s="102">
        <v>41.551</v>
      </c>
      <c r="N9" s="102">
        <v>41.46</v>
      </c>
      <c r="O9" s="247">
        <v>38.6</v>
      </c>
      <c r="P9" s="144">
        <v>5.2</v>
      </c>
    </row>
    <row r="10" spans="1:16" s="8" customFormat="1" ht="15">
      <c r="A10" s="12" t="s">
        <v>18</v>
      </c>
      <c r="B10" s="79">
        <v>46</v>
      </c>
      <c r="C10" s="79">
        <v>46</v>
      </c>
      <c r="D10" s="79">
        <v>32.356</v>
      </c>
      <c r="E10" s="79">
        <v>28.603</v>
      </c>
      <c r="F10" s="79">
        <v>32.461</v>
      </c>
      <c r="G10" s="79">
        <v>36.587</v>
      </c>
      <c r="H10" s="79">
        <v>32.829</v>
      </c>
      <c r="I10" s="81">
        <v>29</v>
      </c>
      <c r="J10" s="96">
        <v>31.419</v>
      </c>
      <c r="K10" s="102">
        <v>46.798</v>
      </c>
      <c r="L10" s="102">
        <v>52.783</v>
      </c>
      <c r="M10" s="102">
        <v>37.773</v>
      </c>
      <c r="N10" s="102">
        <v>41.39</v>
      </c>
      <c r="O10" s="247">
        <v>36.1</v>
      </c>
      <c r="P10" s="144">
        <v>7.9</v>
      </c>
    </row>
    <row r="11" spans="1:16" ht="15">
      <c r="A11" s="12" t="s">
        <v>80</v>
      </c>
      <c r="B11" s="79">
        <v>58</v>
      </c>
      <c r="C11" s="79">
        <v>58</v>
      </c>
      <c r="D11" s="79">
        <v>45.704</v>
      </c>
      <c r="E11" s="79">
        <v>48.213</v>
      </c>
      <c r="F11" s="79">
        <v>53.591</v>
      </c>
      <c r="G11" s="79">
        <v>55.433</v>
      </c>
      <c r="H11" s="79">
        <v>50.747</v>
      </c>
      <c r="I11" s="79">
        <v>39</v>
      </c>
      <c r="J11" s="96">
        <v>32.008</v>
      </c>
      <c r="K11" s="102">
        <v>32.234</v>
      </c>
      <c r="L11" s="102">
        <v>29.489</v>
      </c>
      <c r="M11" s="102">
        <v>28.205</v>
      </c>
      <c r="N11" s="180">
        <v>26.64</v>
      </c>
      <c r="O11" s="82">
        <v>26.3</v>
      </c>
      <c r="P11" s="251">
        <v>5.8</v>
      </c>
    </row>
    <row r="12" spans="1:16" ht="15">
      <c r="A12" s="12" t="s">
        <v>19</v>
      </c>
      <c r="B12" s="79">
        <v>38</v>
      </c>
      <c r="C12" s="79">
        <v>35</v>
      </c>
      <c r="D12" s="79">
        <v>34.319</v>
      </c>
      <c r="E12" s="79">
        <v>33.744</v>
      </c>
      <c r="F12" s="79">
        <v>37.781</v>
      </c>
      <c r="G12" s="79">
        <v>40.384</v>
      </c>
      <c r="H12" s="79">
        <f>28.98+2.027</f>
        <v>31.007</v>
      </c>
      <c r="I12" s="79">
        <v>24</v>
      </c>
      <c r="J12" s="96">
        <v>20.101</v>
      </c>
      <c r="K12" s="102">
        <v>20.719</v>
      </c>
      <c r="L12" s="102">
        <v>23.523</v>
      </c>
      <c r="M12" s="102">
        <v>25.124</v>
      </c>
      <c r="N12" s="180">
        <v>27.83</v>
      </c>
      <c r="O12" s="82">
        <v>30.7</v>
      </c>
      <c r="P12" s="251">
        <v>6.8</v>
      </c>
    </row>
    <row r="13" spans="1:16" ht="15">
      <c r="A13" s="12" t="s">
        <v>20</v>
      </c>
      <c r="B13" s="79">
        <v>43</v>
      </c>
      <c r="C13" s="79">
        <v>36</v>
      </c>
      <c r="D13" s="79">
        <v>26.841</v>
      </c>
      <c r="E13" s="79">
        <v>27.438</v>
      </c>
      <c r="F13" s="79">
        <v>31.626</v>
      </c>
      <c r="G13" s="79">
        <v>40.999</v>
      </c>
      <c r="H13" s="79">
        <v>31.035</v>
      </c>
      <c r="I13" s="79">
        <v>29</v>
      </c>
      <c r="J13" s="96">
        <v>25.894</v>
      </c>
      <c r="K13" s="102">
        <v>28.643</v>
      </c>
      <c r="L13" s="102">
        <v>36.924</v>
      </c>
      <c r="M13" s="102">
        <v>23.782</v>
      </c>
      <c r="N13" s="180">
        <v>24.35</v>
      </c>
      <c r="O13" s="82">
        <v>26.6</v>
      </c>
      <c r="P13" s="251">
        <v>4.5</v>
      </c>
    </row>
    <row r="14" spans="1:16" ht="15">
      <c r="A14" s="12" t="s">
        <v>21</v>
      </c>
      <c r="B14" s="79">
        <v>21</v>
      </c>
      <c r="C14" s="79">
        <v>22</v>
      </c>
      <c r="D14" s="79">
        <v>19.593</v>
      </c>
      <c r="E14" s="79">
        <v>21.583</v>
      </c>
      <c r="F14" s="79">
        <v>21.832</v>
      </c>
      <c r="G14" s="79">
        <v>27.238</v>
      </c>
      <c r="H14" s="79">
        <v>21.91</v>
      </c>
      <c r="I14" s="79">
        <v>12</v>
      </c>
      <c r="J14" s="96">
        <v>13.381</v>
      </c>
      <c r="K14" s="102">
        <v>20.681</v>
      </c>
      <c r="L14" s="102">
        <v>20.198</v>
      </c>
      <c r="M14" s="102">
        <v>17.86</v>
      </c>
      <c r="N14" s="180">
        <v>19.22</v>
      </c>
      <c r="O14" s="82">
        <v>16.9</v>
      </c>
      <c r="P14" s="251">
        <v>3</v>
      </c>
    </row>
    <row r="15" spans="1:16" ht="15">
      <c r="A15" s="12" t="s">
        <v>22</v>
      </c>
      <c r="B15" s="79">
        <v>16</v>
      </c>
      <c r="C15" s="79">
        <v>14.5</v>
      </c>
      <c r="D15" s="79">
        <v>20.141</v>
      </c>
      <c r="E15" s="79">
        <v>21.93</v>
      </c>
      <c r="F15" s="79">
        <v>31.138</v>
      </c>
      <c r="G15" s="79">
        <v>36.192</v>
      </c>
      <c r="H15" s="79">
        <v>51.881</v>
      </c>
      <c r="I15" s="79">
        <v>57</v>
      </c>
      <c r="J15" s="96">
        <v>61.571</v>
      </c>
      <c r="K15" s="102">
        <v>44.292</v>
      </c>
      <c r="L15" s="102">
        <v>52.711</v>
      </c>
      <c r="M15" s="102">
        <v>47.457</v>
      </c>
      <c r="N15" s="180">
        <v>35.87</v>
      </c>
      <c r="O15" s="82">
        <v>23.6</v>
      </c>
      <c r="P15" s="251">
        <v>0.7</v>
      </c>
    </row>
    <row r="16" spans="1:16" s="12" customFormat="1" ht="15">
      <c r="A16" s="12" t="s">
        <v>23</v>
      </c>
      <c r="B16" s="79">
        <v>65</v>
      </c>
      <c r="C16" s="79">
        <v>75</v>
      </c>
      <c r="D16" s="79">
        <v>67.749</v>
      </c>
      <c r="E16" s="79">
        <v>70.768</v>
      </c>
      <c r="F16" s="79">
        <v>83.134</v>
      </c>
      <c r="G16" s="79">
        <v>100.105</v>
      </c>
      <c r="H16" s="79">
        <v>89.8</v>
      </c>
      <c r="I16" s="79">
        <v>93</v>
      </c>
      <c r="J16" s="97">
        <v>110.226</v>
      </c>
      <c r="K16" s="102">
        <v>133.407</v>
      </c>
      <c r="L16" s="102">
        <v>130.156</v>
      </c>
      <c r="M16" s="102">
        <v>126.76</v>
      </c>
      <c r="N16" s="180">
        <v>139.81</v>
      </c>
      <c r="O16" s="82">
        <v>133</v>
      </c>
      <c r="P16" s="251">
        <v>37.3</v>
      </c>
    </row>
    <row r="17" spans="1:16" ht="15">
      <c r="A17" s="12" t="s">
        <v>24</v>
      </c>
      <c r="B17" s="79">
        <v>33</v>
      </c>
      <c r="C17" s="79">
        <v>40</v>
      </c>
      <c r="D17" s="79">
        <v>52.474</v>
      </c>
      <c r="E17" s="79">
        <v>53.597</v>
      </c>
      <c r="F17" s="79">
        <v>61.029</v>
      </c>
      <c r="G17" s="79">
        <v>44.404</v>
      </c>
      <c r="H17" s="101">
        <v>36.678</v>
      </c>
      <c r="I17" s="79">
        <v>39</v>
      </c>
      <c r="J17" s="97">
        <v>27.206</v>
      </c>
      <c r="K17" s="102">
        <v>36.917</v>
      </c>
      <c r="L17" s="102">
        <v>40.934</v>
      </c>
      <c r="M17" s="102">
        <v>34.191</v>
      </c>
      <c r="N17" s="180">
        <v>34.2</v>
      </c>
      <c r="O17" s="82">
        <v>14.2</v>
      </c>
      <c r="P17" s="251">
        <v>7.1</v>
      </c>
    </row>
    <row r="18" spans="1:16" s="12" customFormat="1" ht="15">
      <c r="A18" s="12" t="s">
        <v>73</v>
      </c>
      <c r="B18" s="79">
        <v>95</v>
      </c>
      <c r="C18" s="79">
        <v>130</v>
      </c>
      <c r="D18" s="79">
        <v>221.854</v>
      </c>
      <c r="E18" s="79">
        <v>197.532</v>
      </c>
      <c r="F18" s="79">
        <v>113.5</v>
      </c>
      <c r="G18" s="79">
        <v>129.9</v>
      </c>
      <c r="H18" s="79">
        <v>116.5</v>
      </c>
      <c r="I18" s="79">
        <v>109</v>
      </c>
      <c r="J18" s="97">
        <v>105.05</v>
      </c>
      <c r="K18" s="102">
        <v>83.818</v>
      </c>
      <c r="L18" s="102">
        <v>97.6</v>
      </c>
      <c r="M18" s="102">
        <v>114.758</v>
      </c>
      <c r="N18" s="180">
        <v>145.91</v>
      </c>
      <c r="O18" s="82">
        <v>180.9</v>
      </c>
      <c r="P18" s="251">
        <v>17.4</v>
      </c>
    </row>
    <row r="19" spans="1:16" s="12" customFormat="1" ht="15">
      <c r="A19" s="12" t="s">
        <v>74</v>
      </c>
      <c r="B19" s="79">
        <v>99</v>
      </c>
      <c r="C19" s="79">
        <v>106</v>
      </c>
      <c r="D19" s="79">
        <v>90.813</v>
      </c>
      <c r="E19" s="79">
        <v>112.675</v>
      </c>
      <c r="F19" s="79">
        <v>126.728</v>
      </c>
      <c r="G19" s="79">
        <v>127.498</v>
      </c>
      <c r="H19" s="79">
        <v>127.419</v>
      </c>
      <c r="I19" s="79">
        <v>99.753</v>
      </c>
      <c r="J19" s="97">
        <v>86.824</v>
      </c>
      <c r="K19" s="102">
        <v>83.964</v>
      </c>
      <c r="L19" s="102">
        <v>88.125</v>
      </c>
      <c r="M19" s="102">
        <v>94.023</v>
      </c>
      <c r="N19" s="180">
        <v>120.98</v>
      </c>
      <c r="O19" s="82">
        <v>124.27</v>
      </c>
      <c r="P19" s="251">
        <v>11.7</v>
      </c>
    </row>
    <row r="20" spans="1:16" ht="15">
      <c r="A20" s="12" t="s">
        <v>75</v>
      </c>
      <c r="B20" s="79">
        <v>43</v>
      </c>
      <c r="C20" s="79">
        <v>46</v>
      </c>
      <c r="D20" s="79">
        <v>47.895</v>
      </c>
      <c r="E20" s="79">
        <v>46.486</v>
      </c>
      <c r="F20" s="79">
        <v>52.724</v>
      </c>
      <c r="G20" s="79">
        <v>60.127</v>
      </c>
      <c r="H20" s="79">
        <v>61.62</v>
      </c>
      <c r="I20" s="79">
        <v>57.706</v>
      </c>
      <c r="J20" s="97">
        <v>56.098</v>
      </c>
      <c r="K20" s="102">
        <v>50.706</v>
      </c>
      <c r="L20" s="102">
        <v>48.281</v>
      </c>
      <c r="M20" s="102">
        <v>50.66</v>
      </c>
      <c r="N20" s="180">
        <v>53.44</v>
      </c>
      <c r="O20" s="82">
        <v>63.46</v>
      </c>
      <c r="P20" s="251">
        <v>4.3</v>
      </c>
    </row>
    <row r="21" spans="1:16" ht="15">
      <c r="A21" s="12" t="s">
        <v>76</v>
      </c>
      <c r="B21" s="79">
        <v>38</v>
      </c>
      <c r="C21" s="79">
        <v>40</v>
      </c>
      <c r="D21" s="79">
        <v>48.38</v>
      </c>
      <c r="E21" s="79">
        <v>43.175</v>
      </c>
      <c r="F21" s="79">
        <v>47.147</v>
      </c>
      <c r="G21" s="79">
        <v>41.953</v>
      </c>
      <c r="H21" s="79">
        <v>48.758</v>
      </c>
      <c r="I21" s="79">
        <v>45.443</v>
      </c>
      <c r="J21" s="97">
        <v>28.865</v>
      </c>
      <c r="K21" s="102">
        <v>31.676</v>
      </c>
      <c r="L21" s="102">
        <v>29.285</v>
      </c>
      <c r="M21" s="102">
        <v>30.327</v>
      </c>
      <c r="N21" s="180">
        <v>21.46</v>
      </c>
      <c r="O21" s="82">
        <v>32.3</v>
      </c>
      <c r="P21" s="251">
        <v>6.5</v>
      </c>
    </row>
    <row r="22" spans="1:22" s="5" customFormat="1" ht="14.25" customHeight="1">
      <c r="A22" s="5" t="s">
        <v>65</v>
      </c>
      <c r="B22" s="80">
        <v>2100</v>
      </c>
      <c r="C22" s="80">
        <v>1950</v>
      </c>
      <c r="D22" s="80">
        <v>2088</v>
      </c>
      <c r="E22" s="80">
        <v>2223</v>
      </c>
      <c r="F22" s="80">
        <v>2434.3</v>
      </c>
      <c r="G22" s="80">
        <v>2686</v>
      </c>
      <c r="H22" s="80">
        <v>2697</v>
      </c>
      <c r="I22" s="80">
        <v>2418</v>
      </c>
      <c r="J22" s="9">
        <v>2303.247</v>
      </c>
      <c r="K22" s="9">
        <v>2349.012</v>
      </c>
      <c r="L22" s="138">
        <v>2470.063</v>
      </c>
      <c r="M22" s="138">
        <v>2400.919</v>
      </c>
      <c r="N22" s="138">
        <v>2416.08</v>
      </c>
      <c r="O22" s="248">
        <v>2403.74</v>
      </c>
      <c r="P22" s="138">
        <v>181.4</v>
      </c>
      <c r="Q22" s="9"/>
      <c r="R22" s="9"/>
      <c r="S22" s="9"/>
      <c r="T22" s="9"/>
      <c r="U22" s="9"/>
      <c r="V22" s="9"/>
    </row>
    <row r="23" spans="1:92" ht="15.75">
      <c r="A23" s="139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97"/>
      <c r="P23" s="140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</row>
    <row r="24" spans="1:9" ht="14.25" customHeight="1">
      <c r="A24" s="8"/>
      <c r="B24" s="8"/>
      <c r="C24" s="8"/>
      <c r="D24" s="8"/>
      <c r="E24" s="8"/>
      <c r="F24" s="8"/>
      <c r="G24" s="8"/>
      <c r="H24" s="8"/>
      <c r="I24" s="8"/>
    </row>
    <row r="25" ht="15.75">
      <c r="A25" s="10" t="s">
        <v>71</v>
      </c>
    </row>
    <row r="26" spans="1:16" s="3" customFormat="1" ht="15.75" customHeight="1">
      <c r="A26" s="1"/>
      <c r="B26" s="2"/>
      <c r="C26" s="2"/>
      <c r="D26" s="2"/>
      <c r="E26" s="2"/>
      <c r="F26" s="2"/>
      <c r="G26" s="2"/>
      <c r="H26" s="2"/>
      <c r="N26" s="145"/>
      <c r="O26" s="195"/>
      <c r="P26" s="137"/>
    </row>
    <row r="27" spans="1:16" s="74" customFormat="1" ht="15.75" customHeight="1">
      <c r="A27" s="71"/>
      <c r="B27" s="72" t="s">
        <v>5</v>
      </c>
      <c r="C27" s="72" t="s">
        <v>6</v>
      </c>
      <c r="D27" s="72" t="s">
        <v>7</v>
      </c>
      <c r="E27" s="72" t="s">
        <v>8</v>
      </c>
      <c r="F27" s="99">
        <v>1999</v>
      </c>
      <c r="G27" s="73">
        <v>2000</v>
      </c>
      <c r="H27" s="72" t="s">
        <v>11</v>
      </c>
      <c r="I27" s="72" t="s">
        <v>12</v>
      </c>
      <c r="J27" s="72" t="s">
        <v>13</v>
      </c>
      <c r="K27" s="72" t="s">
        <v>66</v>
      </c>
      <c r="L27" s="72" t="s">
        <v>78</v>
      </c>
      <c r="M27" s="72" t="s">
        <v>81</v>
      </c>
      <c r="N27" s="166">
        <v>2007</v>
      </c>
      <c r="O27" s="196">
        <v>2008</v>
      </c>
      <c r="P27" s="196">
        <v>2009</v>
      </c>
    </row>
    <row r="28" spans="1:16" s="61" customFormat="1" ht="15.75" customHeight="1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165"/>
      <c r="O28" s="179"/>
      <c r="P28" s="179" t="str">
        <f>P6</f>
        <v>Jan-Apr </v>
      </c>
    </row>
    <row r="29" spans="1:15" s="2" customFormat="1" ht="15.75" customHeight="1">
      <c r="A29" s="3"/>
      <c r="B29" s="4"/>
      <c r="C29" s="4"/>
      <c r="D29" s="4"/>
      <c r="E29" s="4"/>
      <c r="F29" s="4"/>
      <c r="G29" s="4"/>
      <c r="H29" s="4"/>
      <c r="I29" s="4"/>
      <c r="O29" s="13"/>
    </row>
    <row r="30" spans="1:16" ht="15">
      <c r="A30" s="12" t="s">
        <v>15</v>
      </c>
      <c r="B30" s="34"/>
      <c r="C30" s="34">
        <f aca="true" t="shared" si="0" ref="C30:N44">(+C7-B7)/B7*100</f>
        <v>-15.294117647058824</v>
      </c>
      <c r="D30" s="34">
        <f t="shared" si="0"/>
        <v>17.542916666666663</v>
      </c>
      <c r="E30" s="34">
        <f t="shared" si="0"/>
        <v>19.960203660837834</v>
      </c>
      <c r="F30" s="34">
        <f t="shared" si="0"/>
        <v>13.8282405829592</v>
      </c>
      <c r="G30" s="34">
        <f t="shared" si="0"/>
        <v>17.937510762592986</v>
      </c>
      <c r="H30" s="34">
        <f t="shared" si="0"/>
        <v>9.082531313444074</v>
      </c>
      <c r="I30" s="34">
        <f t="shared" si="0"/>
        <v>-10.00201789197552</v>
      </c>
      <c r="J30" s="34">
        <f t="shared" si="0"/>
        <v>0.6758594917787663</v>
      </c>
      <c r="K30" s="34">
        <f t="shared" si="0"/>
        <v>-1.053492724434172</v>
      </c>
      <c r="L30" s="34">
        <f t="shared" si="0"/>
        <v>4.426372920624334</v>
      </c>
      <c r="M30" s="34">
        <f t="shared" si="0"/>
        <v>-2.2789828494326634</v>
      </c>
      <c r="N30" s="34">
        <f t="shared" si="0"/>
        <v>-5.6780643600717156</v>
      </c>
      <c r="O30" s="198">
        <v>-0.7</v>
      </c>
      <c r="P30" s="249">
        <v>-16.1</v>
      </c>
    </row>
    <row r="31" spans="1:16" ht="15">
      <c r="A31" s="12" t="s">
        <v>16</v>
      </c>
      <c r="B31" s="34"/>
      <c r="C31" s="34">
        <f t="shared" si="0"/>
        <v>2.127659574468085</v>
      </c>
      <c r="D31" s="34">
        <f t="shared" si="0"/>
        <v>4.188749999999999</v>
      </c>
      <c r="E31" s="34">
        <f t="shared" si="0"/>
        <v>-16.675264843853103</v>
      </c>
      <c r="F31" s="34">
        <f t="shared" si="0"/>
        <v>14.593772197584908</v>
      </c>
      <c r="G31" s="34">
        <f t="shared" si="0"/>
        <v>-2.1259575394847583</v>
      </c>
      <c r="H31" s="34">
        <f t="shared" si="0"/>
        <v>-8.338931990226252</v>
      </c>
      <c r="I31" s="34">
        <f t="shared" si="0"/>
        <v>-18.767507002801114</v>
      </c>
      <c r="J31" s="34">
        <f t="shared" si="0"/>
        <v>-25.842528735632186</v>
      </c>
      <c r="K31" s="34">
        <f t="shared" si="0"/>
        <v>25.218159554846025</v>
      </c>
      <c r="L31" s="34">
        <f t="shared" si="0"/>
        <v>13.06831544679217</v>
      </c>
      <c r="M31" s="34">
        <f t="shared" si="0"/>
        <v>-16.358948814652223</v>
      </c>
      <c r="N31" s="34">
        <f t="shared" si="0"/>
        <v>-9.556749540257723</v>
      </c>
      <c r="O31" s="198">
        <v>-0.1</v>
      </c>
      <c r="P31" s="249">
        <v>20.6</v>
      </c>
    </row>
    <row r="32" spans="1:16" ht="15">
      <c r="A32" s="12" t="s">
        <v>17</v>
      </c>
      <c r="B32" s="34"/>
      <c r="C32" s="34">
        <f t="shared" si="0"/>
        <v>-20</v>
      </c>
      <c r="D32" s="34">
        <f t="shared" si="0"/>
        <v>8.245454545454546</v>
      </c>
      <c r="E32" s="34">
        <f t="shared" si="0"/>
        <v>-12.110523221634335</v>
      </c>
      <c r="F32" s="34">
        <f t="shared" si="0"/>
        <v>6.0009555661729586</v>
      </c>
      <c r="G32" s="34">
        <f t="shared" si="0"/>
        <v>-11.004687640854598</v>
      </c>
      <c r="H32" s="34">
        <f t="shared" si="0"/>
        <v>-3.010965078882727</v>
      </c>
      <c r="I32" s="34">
        <f t="shared" si="0"/>
        <v>-16.44908616187989</v>
      </c>
      <c r="J32" s="34">
        <f t="shared" si="0"/>
        <v>-41.396875</v>
      </c>
      <c r="K32" s="34">
        <f t="shared" si="0"/>
        <v>9.995734015890797</v>
      </c>
      <c r="L32" s="34">
        <f t="shared" si="0"/>
        <v>-2.5718094776390736</v>
      </c>
      <c r="M32" s="34">
        <f t="shared" si="0"/>
        <v>3.3761257899188912</v>
      </c>
      <c r="N32" s="34">
        <f t="shared" si="0"/>
        <v>-0.21900796611393486</v>
      </c>
      <c r="O32" s="198">
        <v>-5.5</v>
      </c>
      <c r="P32" s="249">
        <v>-0.2</v>
      </c>
    </row>
    <row r="33" spans="1:16" ht="15">
      <c r="A33" s="12" t="s">
        <v>18</v>
      </c>
      <c r="B33" s="34"/>
      <c r="C33" s="34">
        <f t="shared" si="0"/>
        <v>0</v>
      </c>
      <c r="D33" s="34">
        <f t="shared" si="0"/>
        <v>-29.66086956521739</v>
      </c>
      <c r="E33" s="34">
        <f t="shared" si="0"/>
        <v>-11.59908517740141</v>
      </c>
      <c r="F33" s="34">
        <f t="shared" si="0"/>
        <v>13.488095654301985</v>
      </c>
      <c r="G33" s="34">
        <f t="shared" si="0"/>
        <v>12.710637380240918</v>
      </c>
      <c r="H33" s="34">
        <f t="shared" si="0"/>
        <v>-10.271407877114829</v>
      </c>
      <c r="I33" s="34">
        <f t="shared" si="0"/>
        <v>-11.663468275000763</v>
      </c>
      <c r="J33" s="34">
        <f t="shared" si="0"/>
        <v>8.341379310344829</v>
      </c>
      <c r="K33" s="34">
        <f t="shared" si="0"/>
        <v>48.94808873611509</v>
      </c>
      <c r="L33" s="34">
        <f t="shared" si="0"/>
        <v>12.789008077268257</v>
      </c>
      <c r="M33" s="34">
        <f t="shared" si="0"/>
        <v>-28.4371862152587</v>
      </c>
      <c r="N33" s="34">
        <f t="shared" si="0"/>
        <v>9.575622799354027</v>
      </c>
      <c r="O33" s="198">
        <v>-10</v>
      </c>
      <c r="P33" s="249">
        <v>-12.9</v>
      </c>
    </row>
    <row r="34" spans="1:16" ht="15">
      <c r="A34" s="12" t="s">
        <v>80</v>
      </c>
      <c r="B34" s="34"/>
      <c r="C34" s="34">
        <f t="shared" si="0"/>
        <v>0</v>
      </c>
      <c r="D34" s="34">
        <f t="shared" si="0"/>
        <v>-21.2</v>
      </c>
      <c r="E34" s="34">
        <f t="shared" si="0"/>
        <v>5.48967267635218</v>
      </c>
      <c r="F34" s="34">
        <f t="shared" si="0"/>
        <v>11.154667828179122</v>
      </c>
      <c r="G34" s="34">
        <f t="shared" si="0"/>
        <v>3.4371442966169665</v>
      </c>
      <c r="H34" s="34">
        <f t="shared" si="0"/>
        <v>-8.453448306965166</v>
      </c>
      <c r="I34" s="34">
        <f t="shared" si="0"/>
        <v>-23.148166394072554</v>
      </c>
      <c r="J34" s="34">
        <f t="shared" si="0"/>
        <v>-17.92820512820512</v>
      </c>
      <c r="K34" s="34">
        <f t="shared" si="0"/>
        <v>0.7060734816295897</v>
      </c>
      <c r="L34" s="34">
        <f t="shared" si="0"/>
        <v>-8.515852826208354</v>
      </c>
      <c r="M34" s="34">
        <f t="shared" si="0"/>
        <v>-4.354165960188553</v>
      </c>
      <c r="N34" s="34">
        <f t="shared" si="0"/>
        <v>-5.5486615848253775</v>
      </c>
      <c r="O34" s="198">
        <v>1.8</v>
      </c>
      <c r="P34" s="249">
        <v>10.6</v>
      </c>
    </row>
    <row r="35" spans="1:16" ht="15">
      <c r="A35" s="12" t="s">
        <v>19</v>
      </c>
      <c r="B35" s="34"/>
      <c r="C35" s="34">
        <f t="shared" si="0"/>
        <v>-7.894736842105263</v>
      </c>
      <c r="D35" s="34">
        <f t="shared" si="0"/>
        <v>-1.9457142857142784</v>
      </c>
      <c r="E35" s="34">
        <f t="shared" si="0"/>
        <v>-1.6754567440776327</v>
      </c>
      <c r="F35" s="34">
        <f t="shared" si="0"/>
        <v>11.963608345187291</v>
      </c>
      <c r="G35" s="34">
        <f t="shared" si="0"/>
        <v>6.88970646621318</v>
      </c>
      <c r="H35" s="34">
        <f t="shared" si="0"/>
        <v>-23.219591917591124</v>
      </c>
      <c r="I35" s="34">
        <f t="shared" si="0"/>
        <v>-22.59812300448286</v>
      </c>
      <c r="J35" s="34">
        <f t="shared" si="0"/>
        <v>-16.245833333333337</v>
      </c>
      <c r="K35" s="34">
        <f t="shared" si="0"/>
        <v>3.0744739067708178</v>
      </c>
      <c r="L35" s="34">
        <f t="shared" si="0"/>
        <v>13.533471692649252</v>
      </c>
      <c r="M35" s="34">
        <f t="shared" si="0"/>
        <v>6.806104663520805</v>
      </c>
      <c r="N35" s="34">
        <f t="shared" si="0"/>
        <v>10.770577933450086</v>
      </c>
      <c r="O35" s="198">
        <v>14.8</v>
      </c>
      <c r="P35" s="249">
        <v>3.8</v>
      </c>
    </row>
    <row r="36" spans="1:16" ht="15">
      <c r="A36" s="12" t="s">
        <v>20</v>
      </c>
      <c r="B36" s="34"/>
      <c r="C36" s="34">
        <f t="shared" si="0"/>
        <v>-16.27906976744186</v>
      </c>
      <c r="D36" s="34">
        <f t="shared" si="0"/>
        <v>-25.441666666666663</v>
      </c>
      <c r="E36" s="34">
        <f t="shared" si="0"/>
        <v>2.224209232144845</v>
      </c>
      <c r="F36" s="34">
        <f t="shared" si="0"/>
        <v>15.263503170785054</v>
      </c>
      <c r="G36" s="34">
        <f t="shared" si="0"/>
        <v>29.637007525453747</v>
      </c>
      <c r="H36" s="34">
        <f t="shared" si="0"/>
        <v>-24.303031781262963</v>
      </c>
      <c r="I36" s="34">
        <f t="shared" si="0"/>
        <v>-6.557112937006606</v>
      </c>
      <c r="J36" s="34">
        <f t="shared" si="0"/>
        <v>-10.710344827586212</v>
      </c>
      <c r="K36" s="34">
        <f t="shared" si="0"/>
        <v>10.616359002085435</v>
      </c>
      <c r="L36" s="34">
        <f t="shared" si="0"/>
        <v>28.911077750235652</v>
      </c>
      <c r="M36" s="34">
        <f t="shared" si="0"/>
        <v>-35.59202686599502</v>
      </c>
      <c r="N36" s="34">
        <f t="shared" si="0"/>
        <v>2.388360945252718</v>
      </c>
      <c r="O36" s="198">
        <v>12.6</v>
      </c>
      <c r="P36" s="249">
        <v>-5.1</v>
      </c>
    </row>
    <row r="37" spans="1:16" ht="15">
      <c r="A37" s="12" t="s">
        <v>21</v>
      </c>
      <c r="B37" s="34"/>
      <c r="C37" s="34">
        <f t="shared" si="0"/>
        <v>4.761904761904762</v>
      </c>
      <c r="D37" s="34">
        <f t="shared" si="0"/>
        <v>-10.940909090909091</v>
      </c>
      <c r="E37" s="34">
        <f t="shared" si="0"/>
        <v>10.156688613280245</v>
      </c>
      <c r="F37" s="34">
        <f t="shared" si="0"/>
        <v>1.1536857712088326</v>
      </c>
      <c r="G37" s="34">
        <f t="shared" si="0"/>
        <v>24.761817515573465</v>
      </c>
      <c r="H37" s="34">
        <f t="shared" si="0"/>
        <v>-19.560907555620823</v>
      </c>
      <c r="I37" s="34">
        <f t="shared" si="0"/>
        <v>-45.23048836147878</v>
      </c>
      <c r="J37" s="34">
        <f t="shared" si="0"/>
        <v>11.508333333333336</v>
      </c>
      <c r="K37" s="34">
        <f t="shared" si="0"/>
        <v>54.5549659965623</v>
      </c>
      <c r="L37" s="34">
        <f t="shared" si="0"/>
        <v>-2.3354770078816327</v>
      </c>
      <c r="M37" s="34">
        <f t="shared" si="0"/>
        <v>-11.575403505297558</v>
      </c>
      <c r="N37" s="34">
        <f t="shared" si="0"/>
        <v>7.614781634938407</v>
      </c>
      <c r="O37" s="198">
        <v>-9</v>
      </c>
      <c r="P37" s="249">
        <v>1.4</v>
      </c>
    </row>
    <row r="38" spans="1:16" ht="15">
      <c r="A38" s="12" t="s">
        <v>22</v>
      </c>
      <c r="B38" s="34"/>
      <c r="C38" s="34">
        <f t="shared" si="0"/>
        <v>-9.375</v>
      </c>
      <c r="D38" s="34">
        <f t="shared" si="0"/>
        <v>38.903448275862054</v>
      </c>
      <c r="E38" s="34">
        <f t="shared" si="0"/>
        <v>8.882379226453512</v>
      </c>
      <c r="F38" s="34">
        <f t="shared" si="0"/>
        <v>41.98814409484725</v>
      </c>
      <c r="G38" s="34">
        <f t="shared" si="0"/>
        <v>16.23097180294174</v>
      </c>
      <c r="H38" s="34">
        <f t="shared" si="0"/>
        <v>43.34935897435898</v>
      </c>
      <c r="I38" s="34">
        <f t="shared" si="0"/>
        <v>9.866810585763574</v>
      </c>
      <c r="J38" s="34">
        <f t="shared" si="0"/>
        <v>8.019298245614031</v>
      </c>
      <c r="K38" s="34">
        <f t="shared" si="0"/>
        <v>-28.063536405125785</v>
      </c>
      <c r="L38" s="34">
        <f t="shared" si="0"/>
        <v>19.0079472590987</v>
      </c>
      <c r="M38" s="34">
        <f t="shared" si="0"/>
        <v>-9.967558953539106</v>
      </c>
      <c r="N38" s="34">
        <f t="shared" si="0"/>
        <v>-24.41578692289863</v>
      </c>
      <c r="O38" s="198">
        <v>-33</v>
      </c>
      <c r="P38" s="249">
        <v>-59.7</v>
      </c>
    </row>
    <row r="39" spans="1:16" ht="15">
      <c r="A39" s="12" t="s">
        <v>23</v>
      </c>
      <c r="B39" s="34"/>
      <c r="C39" s="34">
        <f t="shared" si="0"/>
        <v>15.384615384615385</v>
      </c>
      <c r="D39" s="34">
        <f t="shared" si="0"/>
        <v>-9.668000000000006</v>
      </c>
      <c r="E39" s="34">
        <f t="shared" si="0"/>
        <v>4.456154334381328</v>
      </c>
      <c r="F39" s="34">
        <f t="shared" si="0"/>
        <v>17.473999547818224</v>
      </c>
      <c r="G39" s="34">
        <f t="shared" si="0"/>
        <v>20.414030360622615</v>
      </c>
      <c r="H39" s="34">
        <f t="shared" si="0"/>
        <v>-10.294191099345694</v>
      </c>
      <c r="I39" s="34">
        <f t="shared" si="0"/>
        <v>3.563474387527843</v>
      </c>
      <c r="J39" s="34">
        <f t="shared" si="0"/>
        <v>18.52258064516129</v>
      </c>
      <c r="K39" s="34">
        <f t="shared" si="0"/>
        <v>21.030428392575264</v>
      </c>
      <c r="L39" s="34">
        <f t="shared" si="0"/>
        <v>-2.4369036107550612</v>
      </c>
      <c r="M39" s="34">
        <f t="shared" si="0"/>
        <v>-2.6091766802913434</v>
      </c>
      <c r="N39" s="34">
        <f t="shared" si="0"/>
        <v>10.295045755758911</v>
      </c>
      <c r="O39" s="198">
        <v>3.5</v>
      </c>
      <c r="P39" s="249">
        <v>-2.4</v>
      </c>
    </row>
    <row r="40" spans="1:16" ht="15">
      <c r="A40" s="12" t="s">
        <v>24</v>
      </c>
      <c r="B40" s="34"/>
      <c r="C40" s="34">
        <f aca="true" t="shared" si="1" ref="C40:G42">(+C17-B17)/B17*100</f>
        <v>21.21212121212121</v>
      </c>
      <c r="D40" s="34">
        <f t="shared" si="1"/>
        <v>31.18499999999999</v>
      </c>
      <c r="E40" s="34">
        <f t="shared" si="1"/>
        <v>2.14010748180052</v>
      </c>
      <c r="F40" s="34">
        <f t="shared" si="1"/>
        <v>13.866447748941177</v>
      </c>
      <c r="G40" s="34">
        <f t="shared" si="1"/>
        <v>-27.24114765111668</v>
      </c>
      <c r="H40" s="34">
        <f t="shared" si="0"/>
        <v>-17.399333393387995</v>
      </c>
      <c r="I40" s="34">
        <f t="shared" si="0"/>
        <v>6.330770489121552</v>
      </c>
      <c r="J40" s="34">
        <f>(+J17-I17)/I17*100</f>
        <v>-30.241025641025644</v>
      </c>
      <c r="K40" s="34">
        <f t="shared" si="0"/>
        <v>35.69433213261781</v>
      </c>
      <c r="L40" s="34">
        <f t="shared" si="0"/>
        <v>10.881165858547542</v>
      </c>
      <c r="M40" s="34">
        <f t="shared" si="0"/>
        <v>-16.472858748228845</v>
      </c>
      <c r="N40" s="34">
        <f t="shared" si="0"/>
        <v>0.026322716504344243</v>
      </c>
      <c r="O40" s="198">
        <v>-2.4</v>
      </c>
      <c r="P40" s="249">
        <v>5.5</v>
      </c>
    </row>
    <row r="41" spans="1:16" ht="15">
      <c r="A41" s="12" t="s">
        <v>73</v>
      </c>
      <c r="B41" s="34"/>
      <c r="C41" s="34">
        <f t="shared" si="1"/>
        <v>36.84210526315789</v>
      </c>
      <c r="D41" s="34">
        <f t="shared" si="1"/>
        <v>70.65692307692308</v>
      </c>
      <c r="E41" s="34">
        <f t="shared" si="1"/>
        <v>-10.963065800030652</v>
      </c>
      <c r="F41" s="34">
        <f t="shared" si="1"/>
        <v>-42.540955389506514</v>
      </c>
      <c r="G41" s="34">
        <f t="shared" si="1"/>
        <v>14.449339207048464</v>
      </c>
      <c r="H41" s="34">
        <f t="shared" si="0"/>
        <v>-10.315627405696693</v>
      </c>
      <c r="I41" s="34">
        <f t="shared" si="0"/>
        <v>-6.437768240343347</v>
      </c>
      <c r="J41" s="34">
        <f>(+J18-I18)/I18*100</f>
        <v>-3.623853211009177</v>
      </c>
      <c r="K41" s="34">
        <f t="shared" si="0"/>
        <v>-20.21132793907663</v>
      </c>
      <c r="L41" s="34">
        <f t="shared" si="0"/>
        <v>16.442768856331572</v>
      </c>
      <c r="M41" s="34">
        <f t="shared" si="0"/>
        <v>17.579918032786885</v>
      </c>
      <c r="N41" s="34">
        <f t="shared" si="0"/>
        <v>27.145819899266282</v>
      </c>
      <c r="O41" s="198">
        <v>26.7</v>
      </c>
      <c r="P41" s="249">
        <v>1.8</v>
      </c>
    </row>
    <row r="42" spans="1:16" ht="15">
      <c r="A42" s="12" t="s">
        <v>74</v>
      </c>
      <c r="B42" s="34"/>
      <c r="C42" s="34">
        <f t="shared" si="1"/>
        <v>7.07070707070707</v>
      </c>
      <c r="D42" s="34">
        <f t="shared" si="1"/>
        <v>-14.327358490566036</v>
      </c>
      <c r="E42" s="34">
        <f t="shared" si="1"/>
        <v>24.073645843656738</v>
      </c>
      <c r="F42" s="34">
        <f t="shared" si="1"/>
        <v>12.472154426447746</v>
      </c>
      <c r="G42" s="34">
        <f t="shared" si="1"/>
        <v>0.6076005302695617</v>
      </c>
      <c r="H42" s="34">
        <f>(+H19-G19)/G19*100</f>
        <v>-0.061961756262849395</v>
      </c>
      <c r="I42" s="34">
        <f>(+I19-H19)/H19*100</f>
        <v>-21.712617427542202</v>
      </c>
      <c r="J42" s="34">
        <f>(+J19-I19)/I19*100</f>
        <v>-12.96101370384851</v>
      </c>
      <c r="K42" s="34">
        <f t="shared" si="0"/>
        <v>-3.2940200866119964</v>
      </c>
      <c r="L42" s="34">
        <f t="shared" si="0"/>
        <v>4.955695297984852</v>
      </c>
      <c r="M42" s="34">
        <f t="shared" si="0"/>
        <v>6.692765957446804</v>
      </c>
      <c r="N42" s="34">
        <f t="shared" si="0"/>
        <v>28.670644416791646</v>
      </c>
      <c r="O42" s="198">
        <v>4.4</v>
      </c>
      <c r="P42" s="249">
        <v>-21.3</v>
      </c>
    </row>
    <row r="43" spans="1:16" ht="15">
      <c r="A43" s="12" t="s">
        <v>75</v>
      </c>
      <c r="B43" s="34"/>
      <c r="C43" s="34">
        <f aca="true" t="shared" si="2" ref="C43:H44">(+C20-B20)/B20*100</f>
        <v>6.976744186046512</v>
      </c>
      <c r="D43" s="34">
        <f t="shared" si="2"/>
        <v>4.119565217391311</v>
      </c>
      <c r="E43" s="34">
        <f t="shared" si="2"/>
        <v>-2.941851967846343</v>
      </c>
      <c r="F43" s="34">
        <f t="shared" si="2"/>
        <v>13.419093920750333</v>
      </c>
      <c r="G43" s="34">
        <f t="shared" si="2"/>
        <v>14.041043926864438</v>
      </c>
      <c r="H43" s="34">
        <f t="shared" si="2"/>
        <v>2.483077485987984</v>
      </c>
      <c r="I43" s="34">
        <f>(+I20-H20)/H20*100</f>
        <v>-6.351833820188242</v>
      </c>
      <c r="J43" s="34">
        <f>(+J20-I20)/I20*100</f>
        <v>-2.7865386614910133</v>
      </c>
      <c r="K43" s="34">
        <f t="shared" si="0"/>
        <v>-9.611750864558443</v>
      </c>
      <c r="L43" s="34">
        <f t="shared" si="0"/>
        <v>-4.782471502386314</v>
      </c>
      <c r="M43" s="34">
        <f t="shared" si="0"/>
        <v>4.927404154843516</v>
      </c>
      <c r="N43" s="34">
        <f t="shared" si="0"/>
        <v>5.487564153178052</v>
      </c>
      <c r="O43" s="198">
        <v>20.3</v>
      </c>
      <c r="P43" s="249">
        <v>-29</v>
      </c>
    </row>
    <row r="44" spans="1:16" ht="15">
      <c r="A44" s="12" t="s">
        <v>76</v>
      </c>
      <c r="B44" s="34"/>
      <c r="C44" s="34">
        <f t="shared" si="2"/>
        <v>5.263157894736842</v>
      </c>
      <c r="D44" s="34">
        <f t="shared" si="2"/>
        <v>20.950000000000006</v>
      </c>
      <c r="E44" s="34">
        <f t="shared" si="2"/>
        <v>-10.75857792476231</v>
      </c>
      <c r="F44" s="34">
        <f t="shared" si="2"/>
        <v>9.199768384481764</v>
      </c>
      <c r="G44" s="34">
        <f t="shared" si="2"/>
        <v>-11.01660763145056</v>
      </c>
      <c r="H44" s="34">
        <f t="shared" si="2"/>
        <v>16.220532500655494</v>
      </c>
      <c r="I44" s="34">
        <f>(+I21-H21)/H21*100</f>
        <v>-6.7988842856556975</v>
      </c>
      <c r="J44" s="34">
        <f>(+J21-I21)/I21*100</f>
        <v>-36.48086613999956</v>
      </c>
      <c r="K44" s="34">
        <f t="shared" si="0"/>
        <v>9.738437554131302</v>
      </c>
      <c r="L44" s="34">
        <f t="shared" si="0"/>
        <v>-7.548301553226413</v>
      </c>
      <c r="M44" s="34">
        <f t="shared" si="0"/>
        <v>3.558135564282061</v>
      </c>
      <c r="N44" s="34">
        <f t="shared" si="0"/>
        <v>-29.23797276354404</v>
      </c>
      <c r="O44" s="198">
        <v>51.7</v>
      </c>
      <c r="P44" s="249">
        <v>12.8</v>
      </c>
    </row>
    <row r="45" spans="1:16" ht="14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199"/>
      <c r="P45" s="250"/>
    </row>
    <row r="46" ht="15.75">
      <c r="I46" s="9"/>
    </row>
    <row r="47" spans="1:9" ht="15.75">
      <c r="A47" s="100"/>
      <c r="I47" s="9"/>
    </row>
    <row r="48" ht="15.75">
      <c r="I48" s="9"/>
    </row>
  </sheetData>
  <printOptions/>
  <pageMargins left="0.75" right="0.75" top="0.2" bottom="0.16" header="0.5" footer="0.5"/>
  <pageSetup horizontalDpi="600" verticalDpi="600" orientation="landscape" paperSize="9" scale="93" r:id="rId1"/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R77"/>
  <sheetViews>
    <sheetView tabSelected="1" zoomScale="85" zoomScaleNormal="85" workbookViewId="0" topLeftCell="E25">
      <selection activeCell="R39" sqref="R39"/>
    </sheetView>
  </sheetViews>
  <sheetFormatPr defaultColWidth="9.140625" defaultRowHeight="12.75"/>
  <cols>
    <col min="2" max="2" width="8.28125" style="0" customWidth="1"/>
    <col min="3" max="3" width="8.8515625" style="0" customWidth="1"/>
    <col min="4" max="4" width="9.00390625" style="0" customWidth="1"/>
    <col min="5" max="5" width="8.57421875" style="0" customWidth="1"/>
    <col min="6" max="6" width="8.140625" style="0" customWidth="1"/>
    <col min="7" max="7" width="8.57421875" style="0" customWidth="1"/>
    <col min="8" max="8" width="8.140625" style="0" customWidth="1"/>
    <col min="9" max="9" width="8.421875" style="258" customWidth="1"/>
    <col min="10" max="10" width="8.421875" style="0" customWidth="1"/>
    <col min="11" max="11" width="14.28125" style="0" customWidth="1"/>
    <col min="12" max="12" width="14.140625" style="0" customWidth="1"/>
    <col min="13" max="13" width="13.7109375" style="0" customWidth="1"/>
    <col min="14" max="14" width="14.57421875" style="0" customWidth="1"/>
    <col min="15" max="15" width="13.7109375" style="0" customWidth="1"/>
    <col min="16" max="16" width="14.8515625" style="0" customWidth="1"/>
    <col min="17" max="17" width="14.421875" style="0" customWidth="1"/>
    <col min="18" max="18" width="14.7109375" style="0" bestFit="1" customWidth="1"/>
  </cols>
  <sheetData>
    <row r="2" spans="1:10" s="10" customFormat="1" ht="15.75">
      <c r="A2" s="68" t="s">
        <v>88</v>
      </c>
      <c r="B2" s="68"/>
      <c r="C2" s="68"/>
      <c r="D2" s="68"/>
      <c r="E2" s="68"/>
      <c r="F2" s="68"/>
      <c r="G2" s="68"/>
      <c r="H2" s="68"/>
      <c r="I2" s="252"/>
      <c r="J2" s="68"/>
    </row>
    <row r="3" spans="1:10" ht="12.75">
      <c r="A3" s="8"/>
      <c r="B3" s="8"/>
      <c r="C3" s="8"/>
      <c r="D3" s="8"/>
      <c r="E3" s="8"/>
      <c r="F3" s="8"/>
      <c r="G3" s="8"/>
      <c r="H3" s="8"/>
      <c r="I3" s="253"/>
      <c r="J3" s="8"/>
    </row>
    <row r="4" spans="1:9" s="38" customFormat="1" ht="12.75">
      <c r="A4" s="207" t="s">
        <v>89</v>
      </c>
      <c r="B4" s="207"/>
      <c r="I4" s="254"/>
    </row>
    <row r="6" spans="1:18" s="209" customFormat="1" ht="12.75">
      <c r="A6" s="208" t="s">
        <v>90</v>
      </c>
      <c r="B6" s="208">
        <v>2001</v>
      </c>
      <c r="C6" s="208">
        <v>2002</v>
      </c>
      <c r="D6" s="208">
        <v>2003</v>
      </c>
      <c r="E6" s="208">
        <v>2004</v>
      </c>
      <c r="F6" s="208">
        <v>2005</v>
      </c>
      <c r="G6" s="208">
        <v>2006</v>
      </c>
      <c r="H6" s="208">
        <v>2007</v>
      </c>
      <c r="I6" s="255">
        <v>2008</v>
      </c>
      <c r="J6" s="208">
        <v>2009</v>
      </c>
      <c r="K6" s="208" t="s">
        <v>91</v>
      </c>
      <c r="L6" s="208" t="s">
        <v>92</v>
      </c>
      <c r="M6" s="208" t="s">
        <v>93</v>
      </c>
      <c r="N6" s="208" t="s">
        <v>94</v>
      </c>
      <c r="O6" s="208" t="s">
        <v>95</v>
      </c>
      <c r="P6" s="208" t="s">
        <v>96</v>
      </c>
      <c r="Q6" s="208" t="s">
        <v>97</v>
      </c>
      <c r="R6" s="208" t="s">
        <v>116</v>
      </c>
    </row>
    <row r="7" spans="1:18" ht="12.75">
      <c r="A7" s="38" t="s">
        <v>98</v>
      </c>
      <c r="B7" s="39">
        <v>82169</v>
      </c>
      <c r="C7" s="39">
        <v>74795</v>
      </c>
      <c r="D7" s="39">
        <v>87788</v>
      </c>
      <c r="E7" s="39">
        <v>88216</v>
      </c>
      <c r="F7" s="39">
        <v>95128</v>
      </c>
      <c r="G7" s="39">
        <v>94917</v>
      </c>
      <c r="H7" s="39">
        <v>99616</v>
      </c>
      <c r="I7" s="256">
        <v>104251</v>
      </c>
      <c r="J7" s="39">
        <v>102593</v>
      </c>
      <c r="K7" s="41">
        <f aca="true" t="shared" si="0" ref="K7:R19">(C7-B7)/B7*100</f>
        <v>-8.97418734559262</v>
      </c>
      <c r="L7" s="41">
        <f t="shared" si="0"/>
        <v>17.371482050939232</v>
      </c>
      <c r="M7" s="41">
        <f t="shared" si="0"/>
        <v>0.48753816011299955</v>
      </c>
      <c r="N7" s="41">
        <f t="shared" si="0"/>
        <v>7.835313321846376</v>
      </c>
      <c r="O7" s="41">
        <f t="shared" si="0"/>
        <v>-0.22180640820788833</v>
      </c>
      <c r="P7" s="41">
        <f t="shared" si="0"/>
        <v>4.950641086422874</v>
      </c>
      <c r="Q7" s="41">
        <f t="shared" si="0"/>
        <v>4.652867009315773</v>
      </c>
      <c r="R7" s="41">
        <f t="shared" si="0"/>
        <v>-1.590392418298146</v>
      </c>
    </row>
    <row r="8" spans="1:18" ht="12.75">
      <c r="A8" s="38" t="s">
        <v>99</v>
      </c>
      <c r="B8" s="39">
        <v>90971</v>
      </c>
      <c r="C8" s="39">
        <v>84968</v>
      </c>
      <c r="D8" s="39">
        <v>94087</v>
      </c>
      <c r="E8" s="39">
        <v>94929</v>
      </c>
      <c r="F8" s="39">
        <v>93105</v>
      </c>
      <c r="G8" s="39">
        <v>87970</v>
      </c>
      <c r="H8" s="39">
        <v>103805</v>
      </c>
      <c r="I8" s="256">
        <v>116766</v>
      </c>
      <c r="J8" s="39">
        <v>102993</v>
      </c>
      <c r="K8" s="41">
        <f t="shared" si="0"/>
        <v>-6.5988062129689675</v>
      </c>
      <c r="L8" s="41">
        <f t="shared" si="0"/>
        <v>10.732275680256096</v>
      </c>
      <c r="M8" s="41">
        <f t="shared" si="0"/>
        <v>0.8949164071550799</v>
      </c>
      <c r="N8" s="41">
        <f t="shared" si="0"/>
        <v>-1.921436020604873</v>
      </c>
      <c r="O8" s="41">
        <f t="shared" si="0"/>
        <v>-5.515278449062886</v>
      </c>
      <c r="P8" s="41">
        <f t="shared" si="0"/>
        <v>18.00045470046607</v>
      </c>
      <c r="Q8" s="41">
        <f t="shared" si="0"/>
        <v>12.485911083281152</v>
      </c>
      <c r="R8" s="41">
        <f t="shared" si="0"/>
        <v>-11.795385643081033</v>
      </c>
    </row>
    <row r="9" spans="1:18" ht="12.75">
      <c r="A9" s="38" t="s">
        <v>100</v>
      </c>
      <c r="B9" s="39">
        <v>131215</v>
      </c>
      <c r="C9" s="39">
        <v>142250</v>
      </c>
      <c r="D9" s="39">
        <v>99607</v>
      </c>
      <c r="E9" s="39">
        <v>129967</v>
      </c>
      <c r="F9" s="39">
        <v>129967</v>
      </c>
      <c r="G9" s="39">
        <v>117996</v>
      </c>
      <c r="H9" s="39">
        <v>146880</v>
      </c>
      <c r="I9" s="256">
        <v>147497</v>
      </c>
      <c r="J9" s="39">
        <v>136398</v>
      </c>
      <c r="K9" s="41">
        <f t="shared" si="0"/>
        <v>8.409861677399688</v>
      </c>
      <c r="L9" s="41">
        <f t="shared" si="0"/>
        <v>-29.97750439367311</v>
      </c>
      <c r="M9" s="41">
        <f t="shared" si="0"/>
        <v>30.479785557239953</v>
      </c>
      <c r="N9" s="41">
        <f t="shared" si="0"/>
        <v>0</v>
      </c>
      <c r="O9" s="41">
        <f t="shared" si="0"/>
        <v>-9.210799664530226</v>
      </c>
      <c r="P9" s="41">
        <f t="shared" si="0"/>
        <v>24.47879589138615</v>
      </c>
      <c r="Q9" s="41">
        <f t="shared" si="0"/>
        <v>0.4200708061002179</v>
      </c>
      <c r="R9" s="41">
        <f t="shared" si="0"/>
        <v>-7.5248988115012505</v>
      </c>
    </row>
    <row r="10" spans="1:18" ht="12.75">
      <c r="A10" s="38" t="s">
        <v>101</v>
      </c>
      <c r="B10" s="39">
        <v>224962</v>
      </c>
      <c r="C10" s="39">
        <v>177409</v>
      </c>
      <c r="D10" s="39">
        <v>159395</v>
      </c>
      <c r="E10" s="39">
        <v>188920</v>
      </c>
      <c r="F10" s="39">
        <v>194961</v>
      </c>
      <c r="G10" s="39">
        <v>208470</v>
      </c>
      <c r="H10" s="39">
        <v>199250</v>
      </c>
      <c r="I10" s="256">
        <v>203607</v>
      </c>
      <c r="J10" s="39">
        <v>224996</v>
      </c>
      <c r="K10" s="41">
        <f t="shared" si="0"/>
        <v>-21.138236679972618</v>
      </c>
      <c r="L10" s="41">
        <f t="shared" si="0"/>
        <v>-10.15393807529494</v>
      </c>
      <c r="M10" s="41">
        <f t="shared" si="0"/>
        <v>18.523165720380188</v>
      </c>
      <c r="N10" s="41">
        <f t="shared" si="0"/>
        <v>3.197649798856659</v>
      </c>
      <c r="O10" s="41">
        <f t="shared" si="0"/>
        <v>6.929078123316971</v>
      </c>
      <c r="P10" s="41">
        <f t="shared" si="0"/>
        <v>-4.422698709646472</v>
      </c>
      <c r="Q10" s="41">
        <f t="shared" si="0"/>
        <v>2.186700125470514</v>
      </c>
      <c r="R10" s="41">
        <f>(J10-I10)/I10*100</f>
        <v>10.505041575191424</v>
      </c>
    </row>
    <row r="11" spans="1:17" ht="12.75">
      <c r="A11" s="38" t="s">
        <v>102</v>
      </c>
      <c r="B11" s="39">
        <v>272310</v>
      </c>
      <c r="C11" s="39">
        <v>246053</v>
      </c>
      <c r="D11" s="39">
        <v>214270</v>
      </c>
      <c r="E11" s="39">
        <v>239067</v>
      </c>
      <c r="F11" s="39">
        <v>263645</v>
      </c>
      <c r="G11" s="39">
        <v>251317</v>
      </c>
      <c r="H11" s="39">
        <v>249601</v>
      </c>
      <c r="I11" s="256">
        <v>272955</v>
      </c>
      <c r="J11" s="39"/>
      <c r="K11" s="41">
        <f t="shared" si="0"/>
        <v>-9.642319415372185</v>
      </c>
      <c r="L11" s="41">
        <f t="shared" si="0"/>
        <v>-12.917135739048092</v>
      </c>
      <c r="M11" s="41">
        <f t="shared" si="0"/>
        <v>11.572782004013629</v>
      </c>
      <c r="N11" s="41">
        <f t="shared" si="0"/>
        <v>10.280799943112182</v>
      </c>
      <c r="O11" s="41">
        <f t="shared" si="0"/>
        <v>-4.675984752223634</v>
      </c>
      <c r="P11" s="41">
        <f t="shared" si="0"/>
        <v>-0.6828029938285114</v>
      </c>
      <c r="Q11" s="41">
        <f t="shared" si="0"/>
        <v>9.356533026710629</v>
      </c>
    </row>
    <row r="12" spans="1:17" ht="12.75">
      <c r="A12" s="38" t="s">
        <v>103</v>
      </c>
      <c r="B12" s="39">
        <v>287615</v>
      </c>
      <c r="C12" s="39">
        <v>257836</v>
      </c>
      <c r="D12" s="39">
        <v>246223</v>
      </c>
      <c r="E12" s="39">
        <v>235780</v>
      </c>
      <c r="F12" s="39">
        <v>266054</v>
      </c>
      <c r="G12" s="39">
        <v>264738</v>
      </c>
      <c r="H12" s="39">
        <v>273078</v>
      </c>
      <c r="I12" s="256">
        <v>308917</v>
      </c>
      <c r="J12" s="39"/>
      <c r="K12" s="41">
        <f t="shared" si="0"/>
        <v>-10.353771534864315</v>
      </c>
      <c r="L12" s="41">
        <f t="shared" si="0"/>
        <v>-4.504025814859058</v>
      </c>
      <c r="M12" s="41">
        <f t="shared" si="0"/>
        <v>-4.241277216182079</v>
      </c>
      <c r="N12" s="41">
        <f t="shared" si="0"/>
        <v>12.8399355331241</v>
      </c>
      <c r="O12" s="41">
        <f t="shared" si="0"/>
        <v>-0.49463642719147244</v>
      </c>
      <c r="P12" s="41">
        <f t="shared" si="0"/>
        <v>3.150284432155565</v>
      </c>
      <c r="Q12" s="41">
        <f t="shared" si="0"/>
        <v>13.124089088099373</v>
      </c>
    </row>
    <row r="13" spans="1:17" ht="12.75">
      <c r="A13" s="38" t="s">
        <v>104</v>
      </c>
      <c r="B13" s="39">
        <v>348253</v>
      </c>
      <c r="C13" s="39">
        <v>307372</v>
      </c>
      <c r="D13" s="39">
        <v>301900</v>
      </c>
      <c r="E13" s="39">
        <v>308606</v>
      </c>
      <c r="F13" s="39">
        <v>336154</v>
      </c>
      <c r="G13" s="39">
        <v>328047</v>
      </c>
      <c r="H13" s="39">
        <v>359425</v>
      </c>
      <c r="I13" s="256">
        <v>359915</v>
      </c>
      <c r="J13" s="39"/>
      <c r="K13" s="41">
        <f t="shared" si="0"/>
        <v>-11.738879492782546</v>
      </c>
      <c r="L13" s="41">
        <f t="shared" si="0"/>
        <v>-1.7802532436266154</v>
      </c>
      <c r="M13" s="41">
        <f t="shared" si="0"/>
        <v>2.2212653196422654</v>
      </c>
      <c r="N13" s="41">
        <f t="shared" si="0"/>
        <v>8.926592483619892</v>
      </c>
      <c r="O13" s="41">
        <f t="shared" si="0"/>
        <v>-2.411692260095075</v>
      </c>
      <c r="P13" s="41">
        <f t="shared" si="0"/>
        <v>9.565092806823412</v>
      </c>
      <c r="Q13" s="41">
        <f t="shared" si="0"/>
        <v>0.13632885859358698</v>
      </c>
    </row>
    <row r="14" spans="1:17" ht="12.75">
      <c r="A14" s="38" t="s">
        <v>105</v>
      </c>
      <c r="B14" s="39">
        <v>351217</v>
      </c>
      <c r="C14" s="39">
        <v>320556</v>
      </c>
      <c r="D14" s="39">
        <v>330654</v>
      </c>
      <c r="E14" s="39">
        <v>338584</v>
      </c>
      <c r="F14" s="39">
        <v>368580</v>
      </c>
      <c r="G14" s="39">
        <v>322853</v>
      </c>
      <c r="H14" s="39">
        <v>374323</v>
      </c>
      <c r="I14" s="256">
        <v>388670</v>
      </c>
      <c r="J14" s="246"/>
      <c r="K14" s="41">
        <f t="shared" si="0"/>
        <v>-8.729930498808429</v>
      </c>
      <c r="L14" s="41">
        <f t="shared" si="0"/>
        <v>3.150151611574888</v>
      </c>
      <c r="M14" s="41">
        <f t="shared" si="0"/>
        <v>2.3982773533663586</v>
      </c>
      <c r="N14" s="41">
        <f t="shared" si="0"/>
        <v>8.859249108049996</v>
      </c>
      <c r="O14" s="41">
        <f t="shared" si="0"/>
        <v>-12.406261869878996</v>
      </c>
      <c r="P14" s="41">
        <f t="shared" si="0"/>
        <v>15.942239966796034</v>
      </c>
      <c r="Q14" s="41">
        <f t="shared" si="0"/>
        <v>3.8327861232144436</v>
      </c>
    </row>
    <row r="15" spans="1:17" s="33" customFormat="1" ht="12.75">
      <c r="A15" s="38" t="s">
        <v>106</v>
      </c>
      <c r="B15" s="237">
        <v>292052</v>
      </c>
      <c r="C15" s="237">
        <v>282954</v>
      </c>
      <c r="D15" s="237">
        <v>257600</v>
      </c>
      <c r="E15" s="237">
        <v>272347</v>
      </c>
      <c r="F15" s="237">
        <v>273396</v>
      </c>
      <c r="G15" s="237">
        <v>273647</v>
      </c>
      <c r="H15" s="237">
        <v>310146</v>
      </c>
      <c r="I15" s="256">
        <v>313091</v>
      </c>
      <c r="J15" s="245"/>
      <c r="K15" s="67">
        <f t="shared" si="0"/>
        <v>-3.1151986632517494</v>
      </c>
      <c r="L15" s="67">
        <f t="shared" si="0"/>
        <v>-8.960467072386324</v>
      </c>
      <c r="M15" s="67">
        <f t="shared" si="0"/>
        <v>5.724767080745342</v>
      </c>
      <c r="N15" s="67">
        <f t="shared" si="0"/>
        <v>0.3851703892460721</v>
      </c>
      <c r="O15" s="67">
        <f t="shared" si="0"/>
        <v>0.0918082195789258</v>
      </c>
      <c r="P15" s="67">
        <f t="shared" si="0"/>
        <v>13.337986530091687</v>
      </c>
      <c r="Q15" s="67">
        <f t="shared" si="0"/>
        <v>0.9495527912660489</v>
      </c>
    </row>
    <row r="16" spans="1:17" s="33" customFormat="1" ht="12.75">
      <c r="A16" s="38" t="s">
        <v>107</v>
      </c>
      <c r="B16" s="237">
        <v>230180</v>
      </c>
      <c r="C16" s="237">
        <v>243620</v>
      </c>
      <c r="D16" s="237">
        <v>240540</v>
      </c>
      <c r="E16" s="237">
        <v>249549</v>
      </c>
      <c r="F16" s="237">
        <v>258257</v>
      </c>
      <c r="G16" s="237">
        <v>253577</v>
      </c>
      <c r="H16" s="237">
        <v>267352</v>
      </c>
      <c r="I16" s="256">
        <v>268771</v>
      </c>
      <c r="J16" s="245"/>
      <c r="K16" s="67">
        <f t="shared" si="0"/>
        <v>5.8389086801633505</v>
      </c>
      <c r="L16" s="67">
        <f t="shared" si="0"/>
        <v>-1.2642640177325342</v>
      </c>
      <c r="M16" s="67">
        <f t="shared" si="0"/>
        <v>3.7453230231978054</v>
      </c>
      <c r="N16" s="67">
        <f t="shared" si="0"/>
        <v>3.4894950490685197</v>
      </c>
      <c r="O16" s="67">
        <f t="shared" si="0"/>
        <v>-1.8121483638391216</v>
      </c>
      <c r="P16" s="67">
        <f t="shared" si="0"/>
        <v>5.432275009168812</v>
      </c>
      <c r="Q16" s="67">
        <f t="shared" si="0"/>
        <v>0.5307609443729615</v>
      </c>
    </row>
    <row r="17" spans="1:17" s="177" customFormat="1" ht="12.75">
      <c r="A17" s="172" t="s">
        <v>108</v>
      </c>
      <c r="B17" s="210">
        <v>97183</v>
      </c>
      <c r="C17" s="210">
        <v>105920</v>
      </c>
      <c r="D17" s="210">
        <v>107554</v>
      </c>
      <c r="E17" s="210">
        <v>109059</v>
      </c>
      <c r="F17" s="210">
        <v>106677</v>
      </c>
      <c r="G17" s="210">
        <v>111809</v>
      </c>
      <c r="H17" s="210">
        <v>120225</v>
      </c>
      <c r="I17" s="256">
        <v>130405</v>
      </c>
      <c r="J17" s="245"/>
      <c r="K17" s="211">
        <f t="shared" si="0"/>
        <v>8.99025549736065</v>
      </c>
      <c r="L17" s="211">
        <f t="shared" si="0"/>
        <v>1.5426737160120847</v>
      </c>
      <c r="M17" s="211">
        <f t="shared" si="0"/>
        <v>1.399297097272068</v>
      </c>
      <c r="N17" s="211">
        <f t="shared" si="0"/>
        <v>-2.1841388606167302</v>
      </c>
      <c r="O17" s="211">
        <f t="shared" si="0"/>
        <v>4.81078395530433</v>
      </c>
      <c r="P17" s="211">
        <f t="shared" si="0"/>
        <v>7.527122145802216</v>
      </c>
      <c r="Q17" s="211">
        <f t="shared" si="0"/>
        <v>8.467456851736328</v>
      </c>
    </row>
    <row r="18" spans="1:17" s="172" customFormat="1" ht="12.75">
      <c r="A18" s="172" t="s">
        <v>109</v>
      </c>
      <c r="B18" s="210">
        <v>97869</v>
      </c>
      <c r="C18" s="210">
        <v>108801</v>
      </c>
      <c r="D18" s="210">
        <v>112377</v>
      </c>
      <c r="E18" s="210">
        <v>114902</v>
      </c>
      <c r="F18" s="210">
        <v>112047</v>
      </c>
      <c r="G18" s="210">
        <v>121548</v>
      </c>
      <c r="H18" s="210">
        <v>136684</v>
      </c>
      <c r="I18" s="256">
        <v>134704</v>
      </c>
      <c r="J18" s="245"/>
      <c r="K18" s="211">
        <f t="shared" si="0"/>
        <v>11.170033412009932</v>
      </c>
      <c r="L18" s="211">
        <f t="shared" si="0"/>
        <v>3.28673449692558</v>
      </c>
      <c r="M18" s="211">
        <f t="shared" si="0"/>
        <v>2.246901056265962</v>
      </c>
      <c r="N18" s="211">
        <f t="shared" si="0"/>
        <v>-2.4847261144279473</v>
      </c>
      <c r="O18" s="211">
        <f t="shared" si="0"/>
        <v>8.479477362178372</v>
      </c>
      <c r="P18" s="211">
        <f t="shared" si="0"/>
        <v>12.452693586072993</v>
      </c>
      <c r="Q18" s="211">
        <f t="shared" si="0"/>
        <v>-1.448596763337333</v>
      </c>
    </row>
    <row r="19" spans="1:17" s="215" customFormat="1" ht="12.75">
      <c r="A19" s="213" t="s">
        <v>110</v>
      </c>
      <c r="B19" s="42">
        <f aca="true" t="shared" si="1" ref="B19:I19">SUM(B7:B18)</f>
        <v>2505996</v>
      </c>
      <c r="C19" s="42">
        <f t="shared" si="1"/>
        <v>2352534</v>
      </c>
      <c r="D19" s="42">
        <f t="shared" si="1"/>
        <v>2251995</v>
      </c>
      <c r="E19" s="42">
        <f t="shared" si="1"/>
        <v>2369926</v>
      </c>
      <c r="F19" s="42">
        <f t="shared" si="1"/>
        <v>2497971</v>
      </c>
      <c r="G19" s="42">
        <f t="shared" si="1"/>
        <v>2436889</v>
      </c>
      <c r="H19" s="42">
        <f t="shared" si="1"/>
        <v>2640385</v>
      </c>
      <c r="I19" s="257">
        <f t="shared" si="1"/>
        <v>2749549</v>
      </c>
      <c r="J19" s="42"/>
      <c r="K19" s="214">
        <f t="shared" si="0"/>
        <v>-6.123792695598876</v>
      </c>
      <c r="L19" s="214">
        <f t="shared" si="0"/>
        <v>-4.273647054622803</v>
      </c>
      <c r="M19" s="58">
        <f t="shared" si="0"/>
        <v>5.236734539819138</v>
      </c>
      <c r="N19" s="214">
        <f t="shared" si="0"/>
        <v>5.402911314530496</v>
      </c>
      <c r="O19" s="58">
        <f t="shared" si="0"/>
        <v>-2.445264576730475</v>
      </c>
      <c r="P19" s="58">
        <f t="shared" si="0"/>
        <v>8.350647075020651</v>
      </c>
      <c r="Q19" s="58">
        <f>(I19-H19)/H19*100</f>
        <v>4.134397067094382</v>
      </c>
    </row>
    <row r="21" ht="12.75">
      <c r="R21" t="e">
        <f>J21/I21*100-100</f>
        <v>#DIV/0!</v>
      </c>
    </row>
    <row r="22" spans="1:11" ht="12.75">
      <c r="A22" s="207" t="s">
        <v>111</v>
      </c>
      <c r="B22" s="207"/>
      <c r="C22" s="38"/>
      <c r="D22" s="38"/>
      <c r="E22" s="38"/>
      <c r="F22" s="38"/>
      <c r="G22" s="38"/>
      <c r="H22" s="38"/>
      <c r="I22" s="254"/>
      <c r="J22" s="38"/>
      <c r="K22" s="38"/>
    </row>
    <row r="24" spans="1:18" s="216" customFormat="1" ht="12.75">
      <c r="A24" s="208" t="s">
        <v>90</v>
      </c>
      <c r="B24" s="208">
        <v>2001</v>
      </c>
      <c r="C24" s="208">
        <v>2002</v>
      </c>
      <c r="D24" s="208">
        <v>2003</v>
      </c>
      <c r="E24" s="208">
        <v>2004</v>
      </c>
      <c r="F24" s="208">
        <v>2005</v>
      </c>
      <c r="G24" s="208">
        <v>2006</v>
      </c>
      <c r="H24" s="208">
        <v>2007</v>
      </c>
      <c r="I24" s="255">
        <v>2008</v>
      </c>
      <c r="J24" s="208">
        <v>2009</v>
      </c>
      <c r="K24" s="208" t="s">
        <v>91</v>
      </c>
      <c r="L24" s="208" t="s">
        <v>92</v>
      </c>
      <c r="M24" s="208" t="s">
        <v>93</v>
      </c>
      <c r="N24" s="208" t="s">
        <v>94</v>
      </c>
      <c r="O24" s="208" t="s">
        <v>95</v>
      </c>
      <c r="P24" s="208" t="s">
        <v>96</v>
      </c>
      <c r="Q24" s="208" t="s">
        <v>97</v>
      </c>
      <c r="R24" s="208" t="s">
        <v>116</v>
      </c>
    </row>
    <row r="25" spans="1:18" ht="12.75">
      <c r="A25" s="212" t="s">
        <v>98</v>
      </c>
      <c r="B25" s="39">
        <v>28759</v>
      </c>
      <c r="C25" s="39">
        <v>27035</v>
      </c>
      <c r="D25" s="39">
        <v>29096</v>
      </c>
      <c r="E25" s="39">
        <v>27162</v>
      </c>
      <c r="F25" s="39">
        <v>29059</v>
      </c>
      <c r="G25" s="39">
        <v>29487</v>
      </c>
      <c r="H25" s="39">
        <v>26209</v>
      </c>
      <c r="I25" s="256">
        <v>25967</v>
      </c>
      <c r="J25" s="39">
        <v>24702</v>
      </c>
      <c r="K25" s="41">
        <f aca="true" t="shared" si="2" ref="K25:R37">(C25-B25)/B25*100</f>
        <v>-5.994645154560311</v>
      </c>
      <c r="L25" s="41">
        <f t="shared" si="2"/>
        <v>7.62345108193083</v>
      </c>
      <c r="M25" s="41">
        <f t="shared" si="2"/>
        <v>-6.646961781688204</v>
      </c>
      <c r="N25" s="41">
        <f t="shared" si="2"/>
        <v>6.984021795154996</v>
      </c>
      <c r="O25" s="41">
        <f t="shared" si="2"/>
        <v>1.4728655493994975</v>
      </c>
      <c r="P25" s="41">
        <f t="shared" si="2"/>
        <v>-11.1167633194289</v>
      </c>
      <c r="Q25" s="41">
        <f>(I25-H25)/H25*100</f>
        <v>-0.9233469418901904</v>
      </c>
      <c r="R25" s="41">
        <f>(J25-I25)/I25*100</f>
        <v>-4.871567759078831</v>
      </c>
    </row>
    <row r="26" spans="1:18" ht="12.75">
      <c r="A26" s="212" t="s">
        <v>99</v>
      </c>
      <c r="B26" s="39">
        <v>35219</v>
      </c>
      <c r="C26" s="39">
        <v>34047</v>
      </c>
      <c r="D26" s="39">
        <v>37602</v>
      </c>
      <c r="E26" s="39">
        <v>37289</v>
      </c>
      <c r="F26" s="39">
        <v>36168</v>
      </c>
      <c r="G26" s="39">
        <v>36386</v>
      </c>
      <c r="H26" s="39">
        <v>31581</v>
      </c>
      <c r="I26" s="256">
        <v>32284</v>
      </c>
      <c r="J26" s="39">
        <v>27247</v>
      </c>
      <c r="K26" s="41">
        <f t="shared" si="2"/>
        <v>-3.327749226269911</v>
      </c>
      <c r="L26" s="41">
        <f t="shared" si="2"/>
        <v>10.441448585778483</v>
      </c>
      <c r="M26" s="41">
        <f t="shared" si="2"/>
        <v>-0.8324025317802245</v>
      </c>
      <c r="N26" s="41">
        <f t="shared" si="2"/>
        <v>-3.0062484915122423</v>
      </c>
      <c r="O26" s="41">
        <f t="shared" si="2"/>
        <v>0.6027427560274276</v>
      </c>
      <c r="P26" s="41">
        <f t="shared" si="2"/>
        <v>-13.205628538448854</v>
      </c>
      <c r="Q26" s="41">
        <f t="shared" si="2"/>
        <v>2.226021975238276</v>
      </c>
      <c r="R26" s="41">
        <f t="shared" si="2"/>
        <v>-15.602155866683187</v>
      </c>
    </row>
    <row r="27" spans="1:18" ht="12.75">
      <c r="A27" s="212" t="s">
        <v>100</v>
      </c>
      <c r="B27" s="39">
        <v>47559</v>
      </c>
      <c r="C27" s="39">
        <v>53545</v>
      </c>
      <c r="D27" s="39">
        <v>47428</v>
      </c>
      <c r="E27" s="39">
        <v>58192</v>
      </c>
      <c r="F27" s="39">
        <v>61621</v>
      </c>
      <c r="G27" s="39">
        <v>58537</v>
      </c>
      <c r="H27" s="39">
        <v>50238</v>
      </c>
      <c r="I27" s="256">
        <v>54948</v>
      </c>
      <c r="J27" s="39">
        <v>43802</v>
      </c>
      <c r="K27" s="41">
        <f t="shared" si="2"/>
        <v>12.586471540612711</v>
      </c>
      <c r="L27" s="41">
        <f t="shared" si="2"/>
        <v>-11.424035857689793</v>
      </c>
      <c r="M27" s="41">
        <f t="shared" si="2"/>
        <v>22.69545416209834</v>
      </c>
      <c r="N27" s="41">
        <f t="shared" si="2"/>
        <v>5.892562551553478</v>
      </c>
      <c r="O27" s="41">
        <f t="shared" si="2"/>
        <v>-5.004787328994985</v>
      </c>
      <c r="P27" s="41">
        <f t="shared" si="2"/>
        <v>-14.177357910381469</v>
      </c>
      <c r="Q27" s="41">
        <f t="shared" si="2"/>
        <v>9.375373223456346</v>
      </c>
      <c r="R27" s="41">
        <f t="shared" si="2"/>
        <v>-20.284632743684938</v>
      </c>
    </row>
    <row r="28" spans="1:18" ht="12.75">
      <c r="A28" s="212" t="s">
        <v>101</v>
      </c>
      <c r="B28" s="39">
        <v>62696</v>
      </c>
      <c r="C28" s="39">
        <v>55224</v>
      </c>
      <c r="D28" s="39">
        <v>70820</v>
      </c>
      <c r="E28" s="39">
        <v>73408</v>
      </c>
      <c r="F28" s="39">
        <v>69542</v>
      </c>
      <c r="G28" s="39">
        <v>85092</v>
      </c>
      <c r="H28" s="39">
        <v>74811</v>
      </c>
      <c r="I28" s="256">
        <v>74826</v>
      </c>
      <c r="J28" s="39">
        <v>67971</v>
      </c>
      <c r="K28" s="41">
        <f t="shared" si="2"/>
        <v>-11.917825698609162</v>
      </c>
      <c r="L28" s="41">
        <f t="shared" si="2"/>
        <v>28.24134434303926</v>
      </c>
      <c r="M28" s="41">
        <f t="shared" si="2"/>
        <v>3.654334933634566</v>
      </c>
      <c r="N28" s="41">
        <f t="shared" si="2"/>
        <v>-5.2664559721011335</v>
      </c>
      <c r="O28" s="41">
        <f t="shared" si="2"/>
        <v>22.360587846193667</v>
      </c>
      <c r="P28" s="41">
        <f t="shared" si="2"/>
        <v>-12.082216894655197</v>
      </c>
      <c r="Q28" s="41">
        <f t="shared" si="2"/>
        <v>0.02005052732886875</v>
      </c>
      <c r="R28" s="41">
        <f>(J28-I28)/I28*100</f>
        <v>-9.161254109534118</v>
      </c>
    </row>
    <row r="29" spans="1:17" ht="12.75">
      <c r="A29" s="212" t="s">
        <v>102</v>
      </c>
      <c r="B29" s="39">
        <v>89284</v>
      </c>
      <c r="C29" s="39">
        <v>79226</v>
      </c>
      <c r="D29" s="39">
        <v>71993</v>
      </c>
      <c r="E29" s="39">
        <v>87364</v>
      </c>
      <c r="F29" s="39">
        <v>94942</v>
      </c>
      <c r="G29" s="39">
        <v>103844</v>
      </c>
      <c r="H29" s="39">
        <v>97115</v>
      </c>
      <c r="I29" s="256">
        <v>93546</v>
      </c>
      <c r="J29" s="39"/>
      <c r="K29" s="41">
        <f t="shared" si="2"/>
        <v>-11.265176291384794</v>
      </c>
      <c r="L29" s="41">
        <f t="shared" si="2"/>
        <v>-9.129578673667735</v>
      </c>
      <c r="M29" s="41">
        <f t="shared" si="2"/>
        <v>21.35068687233481</v>
      </c>
      <c r="N29" s="41">
        <f t="shared" si="2"/>
        <v>8.674053385833982</v>
      </c>
      <c r="O29" s="41">
        <f t="shared" si="2"/>
        <v>9.376250763624107</v>
      </c>
      <c r="P29" s="41">
        <f t="shared" si="2"/>
        <v>-6.479912175956241</v>
      </c>
      <c r="Q29" s="41">
        <f t="shared" si="2"/>
        <v>-3.675024455542398</v>
      </c>
    </row>
    <row r="30" spans="1:17" ht="12.75">
      <c r="A30" s="212" t="s">
        <v>103</v>
      </c>
      <c r="B30" s="39">
        <v>82773</v>
      </c>
      <c r="C30" s="39">
        <v>80146</v>
      </c>
      <c r="D30" s="39">
        <v>74774</v>
      </c>
      <c r="E30" s="39">
        <v>87599</v>
      </c>
      <c r="F30" s="39">
        <v>95238</v>
      </c>
      <c r="G30" s="39">
        <v>96121</v>
      </c>
      <c r="H30" s="39">
        <v>92729</v>
      </c>
      <c r="I30" s="256">
        <v>99772</v>
      </c>
      <c r="J30" s="39"/>
      <c r="K30" s="41">
        <f t="shared" si="2"/>
        <v>-3.1737402293018255</v>
      </c>
      <c r="L30" s="41">
        <f t="shared" si="2"/>
        <v>-6.702767449404837</v>
      </c>
      <c r="M30" s="41">
        <f t="shared" si="2"/>
        <v>17.15168374033755</v>
      </c>
      <c r="N30" s="41">
        <f t="shared" si="2"/>
        <v>8.720419182867383</v>
      </c>
      <c r="O30" s="41">
        <f t="shared" si="2"/>
        <v>0.9271509271509273</v>
      </c>
      <c r="P30" s="41">
        <f t="shared" si="2"/>
        <v>-3.528885467275621</v>
      </c>
      <c r="Q30" s="41">
        <f t="shared" si="2"/>
        <v>7.595250676703082</v>
      </c>
    </row>
    <row r="31" spans="1:17" ht="12.75">
      <c r="A31" s="212" t="s">
        <v>104</v>
      </c>
      <c r="B31" s="39">
        <v>92877</v>
      </c>
      <c r="C31" s="39">
        <v>93229</v>
      </c>
      <c r="D31" s="39">
        <v>97031</v>
      </c>
      <c r="E31" s="39">
        <v>92323</v>
      </c>
      <c r="F31" s="39">
        <v>108621</v>
      </c>
      <c r="G31" s="39">
        <v>112261</v>
      </c>
      <c r="H31" s="39">
        <v>108758</v>
      </c>
      <c r="I31" s="256">
        <v>117686</v>
      </c>
      <c r="J31" s="39"/>
      <c r="K31" s="41">
        <f t="shared" si="2"/>
        <v>0.3789958762664599</v>
      </c>
      <c r="L31" s="41">
        <f t="shared" si="2"/>
        <v>4.078130195540015</v>
      </c>
      <c r="M31" s="41">
        <f t="shared" si="2"/>
        <v>-4.852057589842421</v>
      </c>
      <c r="N31" s="41">
        <f t="shared" si="2"/>
        <v>17.65323917117078</v>
      </c>
      <c r="O31" s="41">
        <f t="shared" si="2"/>
        <v>3.3511015365352925</v>
      </c>
      <c r="P31" s="41">
        <f t="shared" si="2"/>
        <v>-3.120406908899796</v>
      </c>
      <c r="Q31" s="41">
        <f t="shared" si="2"/>
        <v>8.209051288181099</v>
      </c>
    </row>
    <row r="32" spans="1:17" ht="12.75">
      <c r="A32" s="212" t="s">
        <v>105</v>
      </c>
      <c r="B32" s="39">
        <v>94285</v>
      </c>
      <c r="C32" s="39">
        <v>82615</v>
      </c>
      <c r="D32" s="39">
        <v>90515</v>
      </c>
      <c r="E32" s="39">
        <v>92805</v>
      </c>
      <c r="F32" s="39">
        <v>110873</v>
      </c>
      <c r="G32" s="39">
        <v>113206</v>
      </c>
      <c r="H32" s="39">
        <v>108303</v>
      </c>
      <c r="I32" s="256">
        <v>109029</v>
      </c>
      <c r="J32" s="39"/>
      <c r="K32" s="41">
        <f t="shared" si="2"/>
        <v>-12.377366495200722</v>
      </c>
      <c r="L32" s="41">
        <f t="shared" si="2"/>
        <v>9.56242813048478</v>
      </c>
      <c r="M32" s="41">
        <f t="shared" si="2"/>
        <v>2.529967408716787</v>
      </c>
      <c r="N32" s="41">
        <f t="shared" si="2"/>
        <v>19.468778621841494</v>
      </c>
      <c r="O32" s="41">
        <f>(G32-F32)/F32*100</f>
        <v>2.10420932057399</v>
      </c>
      <c r="P32" s="41">
        <f t="shared" si="2"/>
        <v>-4.331042524247832</v>
      </c>
      <c r="Q32" s="41">
        <f t="shared" si="2"/>
        <v>0.6703415417855461</v>
      </c>
    </row>
    <row r="33" spans="1:17" ht="12.75">
      <c r="A33" s="212" t="s">
        <v>106</v>
      </c>
      <c r="B33" s="39">
        <v>86766</v>
      </c>
      <c r="C33" s="39">
        <v>84180</v>
      </c>
      <c r="D33" s="39">
        <v>88817</v>
      </c>
      <c r="E33" s="39">
        <v>100440</v>
      </c>
      <c r="F33" s="39">
        <v>99827</v>
      </c>
      <c r="G33" s="39">
        <v>103729</v>
      </c>
      <c r="H33" s="39">
        <v>106486</v>
      </c>
      <c r="I33" s="256">
        <v>102231</v>
      </c>
      <c r="J33" s="39"/>
      <c r="K33" s="41">
        <f t="shared" si="2"/>
        <v>-2.9804301223981744</v>
      </c>
      <c r="L33" s="41">
        <f t="shared" si="2"/>
        <v>5.508434307436446</v>
      </c>
      <c r="M33" s="41">
        <f t="shared" si="2"/>
        <v>13.086458673452153</v>
      </c>
      <c r="N33" s="41">
        <f t="shared" si="2"/>
        <v>-0.6103146156909598</v>
      </c>
      <c r="O33" s="41">
        <f>(G33-F33)/F33*100</f>
        <v>3.9087621585342647</v>
      </c>
      <c r="P33" s="41">
        <f t="shared" si="2"/>
        <v>2.657887379614187</v>
      </c>
      <c r="Q33" s="41">
        <f t="shared" si="2"/>
        <v>-3.9958304378040306</v>
      </c>
    </row>
    <row r="34" spans="1:17" ht="12.75">
      <c r="A34" s="212" t="s">
        <v>107</v>
      </c>
      <c r="B34" s="39">
        <v>76825</v>
      </c>
      <c r="C34" s="39">
        <v>83140</v>
      </c>
      <c r="D34" s="39">
        <v>86074</v>
      </c>
      <c r="E34" s="39">
        <v>93595</v>
      </c>
      <c r="F34" s="39">
        <v>98949</v>
      </c>
      <c r="G34" s="39">
        <v>97352</v>
      </c>
      <c r="H34" s="39">
        <v>98236</v>
      </c>
      <c r="I34" s="256">
        <v>94195</v>
      </c>
      <c r="J34" s="39"/>
      <c r="K34" s="41">
        <f t="shared" si="2"/>
        <v>8.219980475105759</v>
      </c>
      <c r="L34" s="41">
        <f t="shared" si="2"/>
        <v>3.5289872504209763</v>
      </c>
      <c r="M34" s="41">
        <f t="shared" si="2"/>
        <v>8.737830239096592</v>
      </c>
      <c r="N34" s="41">
        <f t="shared" si="2"/>
        <v>5.720391046530263</v>
      </c>
      <c r="O34" s="41">
        <f>(G34-F34)/F34*100</f>
        <v>-1.6139627484865944</v>
      </c>
      <c r="P34" s="41">
        <f t="shared" si="2"/>
        <v>0.9080450324595283</v>
      </c>
      <c r="Q34" s="41">
        <f t="shared" si="2"/>
        <v>-4.113563255832893</v>
      </c>
    </row>
    <row r="35" spans="1:17" s="33" customFormat="1" ht="12.75">
      <c r="A35" s="35" t="s">
        <v>108</v>
      </c>
      <c r="B35" s="237">
        <v>41764</v>
      </c>
      <c r="C35" s="237">
        <v>49735</v>
      </c>
      <c r="D35" s="237">
        <v>57639</v>
      </c>
      <c r="E35" s="237">
        <v>52792</v>
      </c>
      <c r="F35" s="237">
        <v>51876</v>
      </c>
      <c r="G35" s="237">
        <v>44591</v>
      </c>
      <c r="H35" s="237">
        <v>43503</v>
      </c>
      <c r="I35" s="256">
        <v>44495</v>
      </c>
      <c r="J35" s="237"/>
      <c r="K35" s="67">
        <f t="shared" si="2"/>
        <v>19.08581553491045</v>
      </c>
      <c r="L35" s="67">
        <f t="shared" si="2"/>
        <v>15.892228812707348</v>
      </c>
      <c r="M35" s="67">
        <f t="shared" si="2"/>
        <v>-8.409236801471225</v>
      </c>
      <c r="N35" s="67">
        <f t="shared" si="2"/>
        <v>-1.7351113805121987</v>
      </c>
      <c r="O35" s="67">
        <f>(G35-F35)/F35*100</f>
        <v>-14.043102783560798</v>
      </c>
      <c r="P35" s="67">
        <f t="shared" si="2"/>
        <v>-2.4399542508577965</v>
      </c>
      <c r="Q35" s="67">
        <f t="shared" si="2"/>
        <v>2.2803025078730204</v>
      </c>
    </row>
    <row r="36" spans="1:17" s="177" customFormat="1" ht="12.75">
      <c r="A36" s="212" t="s">
        <v>109</v>
      </c>
      <c r="B36" s="210">
        <v>27576</v>
      </c>
      <c r="C36" s="210">
        <v>34190</v>
      </c>
      <c r="D36" s="210">
        <v>39536</v>
      </c>
      <c r="E36" s="210">
        <v>35093</v>
      </c>
      <c r="F36" s="210">
        <v>35080</v>
      </c>
      <c r="G36" s="210">
        <v>34531</v>
      </c>
      <c r="H36" s="261">
        <v>34326</v>
      </c>
      <c r="I36" s="256">
        <v>33561</v>
      </c>
      <c r="J36" s="210"/>
      <c r="K36" s="211">
        <f t="shared" si="2"/>
        <v>23.984624310995066</v>
      </c>
      <c r="L36" s="211">
        <f t="shared" si="2"/>
        <v>15.636150921322024</v>
      </c>
      <c r="M36" s="211">
        <f t="shared" si="2"/>
        <v>-11.237859166329422</v>
      </c>
      <c r="N36" s="211">
        <f t="shared" si="2"/>
        <v>-0.03704442481406548</v>
      </c>
      <c r="O36" s="211">
        <f>(G36-F36)/F36*100</f>
        <v>-1.5649942987457242</v>
      </c>
      <c r="P36" s="211">
        <f t="shared" si="2"/>
        <v>-0.5936694564304538</v>
      </c>
      <c r="Q36" s="211">
        <f t="shared" si="2"/>
        <v>-2.228631358154169</v>
      </c>
    </row>
    <row r="37" spans="1:17" s="33" customFormat="1" ht="12.75">
      <c r="A37" s="38" t="s">
        <v>110</v>
      </c>
      <c r="B37" s="42">
        <f aca="true" t="shared" si="3" ref="B37:I37">SUM(B25:B36)</f>
        <v>766383</v>
      </c>
      <c r="C37" s="42">
        <f t="shared" si="3"/>
        <v>756312</v>
      </c>
      <c r="D37" s="42">
        <f t="shared" si="3"/>
        <v>791325</v>
      </c>
      <c r="E37" s="42">
        <f t="shared" si="3"/>
        <v>838062</v>
      </c>
      <c r="F37" s="42">
        <f t="shared" si="3"/>
        <v>891796</v>
      </c>
      <c r="G37" s="42">
        <f t="shared" si="3"/>
        <v>915137</v>
      </c>
      <c r="H37" s="42">
        <f t="shared" si="3"/>
        <v>872295</v>
      </c>
      <c r="I37" s="257">
        <f t="shared" si="3"/>
        <v>882540</v>
      </c>
      <c r="J37" s="42"/>
      <c r="K37" s="58">
        <f t="shared" si="2"/>
        <v>-1.3140949107691586</v>
      </c>
      <c r="L37" s="58">
        <f t="shared" si="2"/>
        <v>4.6294386443689906</v>
      </c>
      <c r="M37" s="58">
        <f t="shared" si="2"/>
        <v>5.906170031276656</v>
      </c>
      <c r="N37" s="58">
        <f t="shared" si="2"/>
        <v>6.411697463910785</v>
      </c>
      <c r="O37" s="58">
        <f t="shared" si="2"/>
        <v>2.617302611808082</v>
      </c>
      <c r="P37" s="58">
        <f t="shared" si="2"/>
        <v>-4.68148484871664</v>
      </c>
      <c r="Q37" s="58">
        <f t="shared" si="2"/>
        <v>1.1744879885818444</v>
      </c>
    </row>
    <row r="38" spans="1:11" ht="12.75">
      <c r="A38" s="217"/>
      <c r="B38" s="42"/>
      <c r="C38" s="42"/>
      <c r="D38" s="42"/>
      <c r="E38" s="42"/>
      <c r="F38" s="42"/>
      <c r="G38" s="42"/>
      <c r="H38" s="42"/>
      <c r="I38" s="257"/>
      <c r="J38" s="42"/>
      <c r="K38" s="218"/>
    </row>
    <row r="40" spans="1:13" ht="12.75">
      <c r="A40" s="38" t="s">
        <v>112</v>
      </c>
      <c r="B40" s="42"/>
      <c r="C40" s="42"/>
      <c r="D40" s="42"/>
      <c r="E40" s="42"/>
      <c r="F40" s="42"/>
      <c r="G40" s="42"/>
      <c r="H40" s="42"/>
      <c r="I40" s="257"/>
      <c r="J40" s="42"/>
      <c r="K40" s="58"/>
      <c r="L40" s="33"/>
      <c r="M40" s="33"/>
    </row>
    <row r="41" spans="1:11" ht="12.75">
      <c r="A41" s="217"/>
      <c r="B41" s="42"/>
      <c r="C41" s="42"/>
      <c r="D41" s="42"/>
      <c r="E41" s="42"/>
      <c r="F41" s="42"/>
      <c r="G41" s="42"/>
      <c r="H41" s="42"/>
      <c r="I41" s="257"/>
      <c r="J41" s="42"/>
      <c r="K41" s="218"/>
    </row>
    <row r="42" spans="1:18" s="216" customFormat="1" ht="12.75">
      <c r="A42" s="208" t="s">
        <v>90</v>
      </c>
      <c r="B42" s="208">
        <v>2001</v>
      </c>
      <c r="C42" s="208">
        <v>2002</v>
      </c>
      <c r="D42" s="208">
        <v>2003</v>
      </c>
      <c r="E42" s="208">
        <v>2004</v>
      </c>
      <c r="F42" s="208">
        <v>2005</v>
      </c>
      <c r="G42" s="208">
        <v>2006</v>
      </c>
      <c r="H42" s="208">
        <v>2007</v>
      </c>
      <c r="I42" s="255">
        <v>2008</v>
      </c>
      <c r="J42" s="208">
        <v>2009</v>
      </c>
      <c r="K42" s="208" t="s">
        <v>91</v>
      </c>
      <c r="L42" s="208" t="s">
        <v>92</v>
      </c>
      <c r="M42" s="208" t="s">
        <v>93</v>
      </c>
      <c r="N42" s="208" t="s">
        <v>94</v>
      </c>
      <c r="O42" s="208" t="s">
        <v>95</v>
      </c>
      <c r="P42" s="208" t="s">
        <v>96</v>
      </c>
      <c r="Q42" s="208" t="s">
        <v>97</v>
      </c>
      <c r="R42" s="208" t="s">
        <v>116</v>
      </c>
    </row>
    <row r="43" spans="1:18" ht="12.75">
      <c r="A43" s="35" t="s">
        <v>98</v>
      </c>
      <c r="B43" s="43">
        <f aca="true" t="shared" si="4" ref="B43:J54">B7+B25</f>
        <v>110928</v>
      </c>
      <c r="C43" s="43">
        <f t="shared" si="4"/>
        <v>101830</v>
      </c>
      <c r="D43" s="43">
        <f t="shared" si="4"/>
        <v>116884</v>
      </c>
      <c r="E43" s="43">
        <f aca="true" t="shared" si="5" ref="E43:J43">E7+E25</f>
        <v>115378</v>
      </c>
      <c r="F43" s="43">
        <f t="shared" si="5"/>
        <v>124187</v>
      </c>
      <c r="G43" s="43">
        <f t="shared" si="5"/>
        <v>124404</v>
      </c>
      <c r="H43" s="43">
        <f t="shared" si="5"/>
        <v>125825</v>
      </c>
      <c r="I43" s="259">
        <f t="shared" si="5"/>
        <v>130218</v>
      </c>
      <c r="J43" s="43">
        <f t="shared" si="5"/>
        <v>127295</v>
      </c>
      <c r="K43" s="41">
        <f aca="true" t="shared" si="6" ref="K43:R55">(C43-B43)/B43*100</f>
        <v>-8.201716428674455</v>
      </c>
      <c r="L43" s="41">
        <f t="shared" si="6"/>
        <v>14.783462633801433</v>
      </c>
      <c r="M43" s="41">
        <f t="shared" si="6"/>
        <v>-1.2884569316587384</v>
      </c>
      <c r="N43" s="41">
        <f t="shared" si="6"/>
        <v>7.6349044011856675</v>
      </c>
      <c r="O43" s="41">
        <f t="shared" si="6"/>
        <v>0.17473648610563103</v>
      </c>
      <c r="P43" s="41">
        <f t="shared" si="6"/>
        <v>1.142246230024758</v>
      </c>
      <c r="Q43" s="41">
        <f>(I43-H43)/H43*100</f>
        <v>3.4913570435128154</v>
      </c>
      <c r="R43" s="41">
        <f>(J43-I43)/I43*100</f>
        <v>-2.244697353668464</v>
      </c>
    </row>
    <row r="44" spans="1:18" ht="12.75">
      <c r="A44" s="35" t="s">
        <v>99</v>
      </c>
      <c r="B44" s="43">
        <f t="shared" si="4"/>
        <v>126190</v>
      </c>
      <c r="C44" s="43">
        <f t="shared" si="4"/>
        <v>119015</v>
      </c>
      <c r="D44" s="43">
        <f t="shared" si="4"/>
        <v>131689</v>
      </c>
      <c r="E44" s="43">
        <f t="shared" si="4"/>
        <v>132218</v>
      </c>
      <c r="F44" s="43">
        <f>F8+F26</f>
        <v>129273</v>
      </c>
      <c r="G44" s="43">
        <f>G8+G26</f>
        <v>124356</v>
      </c>
      <c r="H44" s="43">
        <f>H8+H26</f>
        <v>135386</v>
      </c>
      <c r="I44" s="259">
        <f>I8+I26</f>
        <v>149050</v>
      </c>
      <c r="J44" s="43">
        <f>J8+J26</f>
        <v>130240</v>
      </c>
      <c r="K44" s="41">
        <f t="shared" si="6"/>
        <v>-5.685870512718916</v>
      </c>
      <c r="L44" s="41">
        <f t="shared" si="6"/>
        <v>10.649077847330169</v>
      </c>
      <c r="M44" s="41">
        <f t="shared" si="6"/>
        <v>0.401704014762053</v>
      </c>
      <c r="N44" s="41">
        <f t="shared" si="6"/>
        <v>-2.2273820508554056</v>
      </c>
      <c r="O44" s="41">
        <f t="shared" si="6"/>
        <v>-3.8035784734631357</v>
      </c>
      <c r="P44" s="41">
        <f t="shared" si="6"/>
        <v>8.869696677281354</v>
      </c>
      <c r="Q44" s="41">
        <f t="shared" si="6"/>
        <v>10.092624052708551</v>
      </c>
      <c r="R44" s="41">
        <f>(J44-I44)/I44*100</f>
        <v>-12.619926199261993</v>
      </c>
    </row>
    <row r="45" spans="1:18" ht="12.75">
      <c r="A45" s="35" t="s">
        <v>100</v>
      </c>
      <c r="B45" s="43">
        <f t="shared" si="4"/>
        <v>178774</v>
      </c>
      <c r="C45" s="43">
        <f t="shared" si="4"/>
        <v>195795</v>
      </c>
      <c r="D45" s="43">
        <f t="shared" si="4"/>
        <v>147035</v>
      </c>
      <c r="E45" s="43">
        <f t="shared" si="4"/>
        <v>188159</v>
      </c>
      <c r="F45" s="43">
        <f t="shared" si="4"/>
        <v>191588</v>
      </c>
      <c r="G45" s="43">
        <f t="shared" si="4"/>
        <v>176533</v>
      </c>
      <c r="H45" s="43">
        <f t="shared" si="4"/>
        <v>197118</v>
      </c>
      <c r="I45" s="259">
        <f t="shared" si="4"/>
        <v>202445</v>
      </c>
      <c r="J45" s="43">
        <f t="shared" si="4"/>
        <v>180200</v>
      </c>
      <c r="K45" s="41">
        <f t="shared" si="6"/>
        <v>9.520959423629833</v>
      </c>
      <c r="L45" s="41">
        <f>(D45-C45)/C45*100</f>
        <v>-24.903598151127454</v>
      </c>
      <c r="M45" s="41">
        <f>(E45-D45)/D45*100</f>
        <v>27.968850953854524</v>
      </c>
      <c r="N45" s="41">
        <f>(F45-E45)/E45*100</f>
        <v>1.8223948894286215</v>
      </c>
      <c r="O45" s="41">
        <f t="shared" si="6"/>
        <v>-7.858007808422239</v>
      </c>
      <c r="P45" s="41">
        <f t="shared" si="6"/>
        <v>11.66070932913393</v>
      </c>
      <c r="Q45" s="41">
        <f t="shared" si="6"/>
        <v>2.702442191986526</v>
      </c>
      <c r="R45" s="41">
        <f t="shared" si="6"/>
        <v>-10.988169626318259</v>
      </c>
    </row>
    <row r="46" spans="1:18" ht="12.75">
      <c r="A46" s="35" t="s">
        <v>101</v>
      </c>
      <c r="B46" s="43">
        <f t="shared" si="4"/>
        <v>287658</v>
      </c>
      <c r="C46" s="43">
        <f t="shared" si="4"/>
        <v>232633</v>
      </c>
      <c r="D46" s="43">
        <f t="shared" si="4"/>
        <v>230215</v>
      </c>
      <c r="E46" s="43">
        <f t="shared" si="4"/>
        <v>262328</v>
      </c>
      <c r="F46" s="43">
        <f t="shared" si="4"/>
        <v>264503</v>
      </c>
      <c r="G46" s="43">
        <f t="shared" si="4"/>
        <v>293562</v>
      </c>
      <c r="H46" s="43">
        <f t="shared" si="4"/>
        <v>274061</v>
      </c>
      <c r="I46" s="259">
        <f t="shared" si="4"/>
        <v>278433</v>
      </c>
      <c r="J46" s="43">
        <f t="shared" si="4"/>
        <v>292967</v>
      </c>
      <c r="K46" s="41">
        <f t="shared" si="6"/>
        <v>-19.12861801166663</v>
      </c>
      <c r="L46" s="41">
        <f t="shared" si="6"/>
        <v>-1.0394054153967838</v>
      </c>
      <c r="M46" s="41">
        <f t="shared" si="6"/>
        <v>13.949134504702126</v>
      </c>
      <c r="N46" s="41">
        <f t="shared" si="6"/>
        <v>0.8291146961056388</v>
      </c>
      <c r="O46" s="41">
        <f t="shared" si="6"/>
        <v>10.986264806070253</v>
      </c>
      <c r="P46" s="41">
        <f t="shared" si="6"/>
        <v>-6.642889747310619</v>
      </c>
      <c r="Q46" s="41">
        <f t="shared" si="6"/>
        <v>1.5952652876549382</v>
      </c>
      <c r="R46" s="41">
        <f t="shared" si="6"/>
        <v>5.219927235636581</v>
      </c>
    </row>
    <row r="47" spans="1:18" ht="12.75">
      <c r="A47" s="35" t="s">
        <v>102</v>
      </c>
      <c r="B47" s="43">
        <f t="shared" si="4"/>
        <v>361594</v>
      </c>
      <c r="C47" s="43">
        <f t="shared" si="4"/>
        <v>325279</v>
      </c>
      <c r="D47" s="43">
        <f t="shared" si="4"/>
        <v>286263</v>
      </c>
      <c r="E47" s="43">
        <f>E11+E29</f>
        <v>326431</v>
      </c>
      <c r="F47" s="43">
        <f>F11+F29</f>
        <v>358587</v>
      </c>
      <c r="G47" s="43">
        <f>G11+G29</f>
        <v>355161</v>
      </c>
      <c r="H47" s="43">
        <f t="shared" si="4"/>
        <v>346716</v>
      </c>
      <c r="I47" s="259">
        <f t="shared" si="4"/>
        <v>366501</v>
      </c>
      <c r="J47" s="43"/>
      <c r="K47" s="41">
        <f t="shared" si="6"/>
        <v>-10.043031687472691</v>
      </c>
      <c r="L47" s="41">
        <f t="shared" si="6"/>
        <v>-11.994626151703615</v>
      </c>
      <c r="M47" s="41">
        <f t="shared" si="6"/>
        <v>14.031851828563244</v>
      </c>
      <c r="N47" s="41">
        <f t="shared" si="6"/>
        <v>9.850780103605356</v>
      </c>
      <c r="O47" s="41">
        <f t="shared" si="6"/>
        <v>-0.9554166771243799</v>
      </c>
      <c r="P47" s="41">
        <f t="shared" si="6"/>
        <v>-2.3777948592328553</v>
      </c>
      <c r="Q47" s="41">
        <f t="shared" si="6"/>
        <v>5.706399473921018</v>
      </c>
      <c r="R47" s="41"/>
    </row>
    <row r="48" spans="1:17" ht="12.75">
      <c r="A48" s="35" t="s">
        <v>103</v>
      </c>
      <c r="B48" s="43">
        <f t="shared" si="4"/>
        <v>370388</v>
      </c>
      <c r="C48" s="43">
        <f t="shared" si="4"/>
        <v>337982</v>
      </c>
      <c r="D48" s="43">
        <f t="shared" si="4"/>
        <v>320997</v>
      </c>
      <c r="E48" s="43">
        <f t="shared" si="4"/>
        <v>323379</v>
      </c>
      <c r="F48" s="43">
        <f t="shared" si="4"/>
        <v>361292</v>
      </c>
      <c r="G48" s="43">
        <f t="shared" si="4"/>
        <v>360859</v>
      </c>
      <c r="H48" s="43">
        <f t="shared" si="4"/>
        <v>365807</v>
      </c>
      <c r="I48" s="259">
        <f t="shared" si="4"/>
        <v>408689</v>
      </c>
      <c r="J48" s="43"/>
      <c r="K48" s="41">
        <f t="shared" si="6"/>
        <v>-8.749203537911596</v>
      </c>
      <c r="L48" s="41">
        <f t="shared" si="6"/>
        <v>-5.02541555467451</v>
      </c>
      <c r="M48" s="41">
        <f t="shared" si="6"/>
        <v>0.7420630099346723</v>
      </c>
      <c r="N48" s="41">
        <f t="shared" si="6"/>
        <v>11.724014237164441</v>
      </c>
      <c r="O48" s="41">
        <f t="shared" si="6"/>
        <v>-0.11984765785016</v>
      </c>
      <c r="P48" s="41">
        <f t="shared" si="6"/>
        <v>1.3711726740915426</v>
      </c>
      <c r="Q48" s="41">
        <f t="shared" si="6"/>
        <v>11.722575019067431</v>
      </c>
    </row>
    <row r="49" spans="1:17" ht="12.75">
      <c r="A49" s="35" t="s">
        <v>104</v>
      </c>
      <c r="B49" s="43">
        <f t="shared" si="4"/>
        <v>441130</v>
      </c>
      <c r="C49" s="43">
        <f t="shared" si="4"/>
        <v>400601</v>
      </c>
      <c r="D49" s="43">
        <f t="shared" si="4"/>
        <v>398931</v>
      </c>
      <c r="E49" s="43">
        <f t="shared" si="4"/>
        <v>400929</v>
      </c>
      <c r="F49" s="43">
        <f t="shared" si="4"/>
        <v>444775</v>
      </c>
      <c r="G49" s="43">
        <f t="shared" si="4"/>
        <v>440308</v>
      </c>
      <c r="H49" s="43">
        <f t="shared" si="4"/>
        <v>468183</v>
      </c>
      <c r="I49" s="259">
        <f>I13+I31</f>
        <v>477601</v>
      </c>
      <c r="J49" s="43"/>
      <c r="K49" s="41">
        <f t="shared" si="6"/>
        <v>-9.187541087661234</v>
      </c>
      <c r="L49" s="41">
        <f t="shared" si="6"/>
        <v>-0.4168736473448643</v>
      </c>
      <c r="M49" s="41">
        <f t="shared" si="6"/>
        <v>0.5008384908668416</v>
      </c>
      <c r="N49" s="41">
        <f t="shared" si="6"/>
        <v>10.936100905646635</v>
      </c>
      <c r="O49" s="41">
        <f t="shared" si="6"/>
        <v>-1.0043280310269238</v>
      </c>
      <c r="P49" s="41">
        <f t="shared" si="6"/>
        <v>6.330795715726264</v>
      </c>
      <c r="Q49" s="41">
        <f t="shared" si="6"/>
        <v>2.011606572643603</v>
      </c>
    </row>
    <row r="50" spans="1:17" ht="12.75">
      <c r="A50" s="35" t="s">
        <v>105</v>
      </c>
      <c r="B50" s="43">
        <f t="shared" si="4"/>
        <v>445502</v>
      </c>
      <c r="C50" s="43">
        <f t="shared" si="4"/>
        <v>403171</v>
      </c>
      <c r="D50" s="43">
        <f t="shared" si="4"/>
        <v>421169</v>
      </c>
      <c r="E50" s="43">
        <f t="shared" si="4"/>
        <v>431389</v>
      </c>
      <c r="F50" s="43">
        <f t="shared" si="4"/>
        <v>479453</v>
      </c>
      <c r="G50" s="43">
        <f t="shared" si="4"/>
        <v>436059</v>
      </c>
      <c r="H50" s="43">
        <f t="shared" si="4"/>
        <v>482626</v>
      </c>
      <c r="I50" s="259">
        <f>I14+I32</f>
        <v>497699</v>
      </c>
      <c r="J50" s="43"/>
      <c r="K50" s="41">
        <f t="shared" si="6"/>
        <v>-9.501865311491306</v>
      </c>
      <c r="L50" s="41">
        <f t="shared" si="6"/>
        <v>4.464110761934762</v>
      </c>
      <c r="M50" s="41">
        <f t="shared" si="6"/>
        <v>2.426579354131002</v>
      </c>
      <c r="N50" s="41">
        <f t="shared" si="6"/>
        <v>11.14168418758939</v>
      </c>
      <c r="O50" s="41">
        <f t="shared" si="6"/>
        <v>-9.05073072855942</v>
      </c>
      <c r="P50" s="41">
        <f t="shared" si="6"/>
        <v>10.679059485069681</v>
      </c>
      <c r="Q50" s="41">
        <f t="shared" si="6"/>
        <v>3.123122252012946</v>
      </c>
    </row>
    <row r="51" spans="1:17" ht="12.75">
      <c r="A51" s="35" t="s">
        <v>106</v>
      </c>
      <c r="B51" s="43">
        <f t="shared" si="4"/>
        <v>378818</v>
      </c>
      <c r="C51" s="43">
        <f t="shared" si="4"/>
        <v>367134</v>
      </c>
      <c r="D51" s="43">
        <f t="shared" si="4"/>
        <v>346417</v>
      </c>
      <c r="E51" s="43">
        <f t="shared" si="4"/>
        <v>372787</v>
      </c>
      <c r="F51" s="43">
        <f t="shared" si="4"/>
        <v>373223</v>
      </c>
      <c r="G51" s="43">
        <f t="shared" si="4"/>
        <v>377376</v>
      </c>
      <c r="H51" s="43">
        <f t="shared" si="4"/>
        <v>416632</v>
      </c>
      <c r="I51" s="259">
        <f t="shared" si="4"/>
        <v>415322</v>
      </c>
      <c r="J51" s="43"/>
      <c r="K51" s="41">
        <f t="shared" si="6"/>
        <v>-3.0843307340200306</v>
      </c>
      <c r="L51" s="41">
        <f t="shared" si="6"/>
        <v>-5.642898778102818</v>
      </c>
      <c r="M51" s="41">
        <f t="shared" si="6"/>
        <v>7.612213026496968</v>
      </c>
      <c r="N51" s="41">
        <f t="shared" si="6"/>
        <v>0.11695686813113118</v>
      </c>
      <c r="O51" s="41">
        <f t="shared" si="6"/>
        <v>1.1127395685689254</v>
      </c>
      <c r="P51" s="41">
        <f t="shared" si="6"/>
        <v>10.402357330619859</v>
      </c>
      <c r="Q51" s="41">
        <f t="shared" si="6"/>
        <v>-0.31442616025653336</v>
      </c>
    </row>
    <row r="52" spans="1:17" s="33" customFormat="1" ht="12.75">
      <c r="A52" s="35" t="s">
        <v>107</v>
      </c>
      <c r="B52" s="43">
        <f t="shared" si="4"/>
        <v>307005</v>
      </c>
      <c r="C52" s="43">
        <f t="shared" si="4"/>
        <v>326760</v>
      </c>
      <c r="D52" s="43">
        <f t="shared" si="4"/>
        <v>326614</v>
      </c>
      <c r="E52" s="43">
        <f t="shared" si="4"/>
        <v>343144</v>
      </c>
      <c r="F52" s="43">
        <f t="shared" si="4"/>
        <v>357206</v>
      </c>
      <c r="G52" s="43">
        <f t="shared" si="4"/>
        <v>350929</v>
      </c>
      <c r="H52" s="43">
        <f t="shared" si="4"/>
        <v>365588</v>
      </c>
      <c r="I52" s="259">
        <f t="shared" si="4"/>
        <v>362966</v>
      </c>
      <c r="J52" s="43"/>
      <c r="K52" s="67">
        <f t="shared" si="6"/>
        <v>6.43474861972932</v>
      </c>
      <c r="L52" s="67">
        <f t="shared" si="6"/>
        <v>-0.044681111519157796</v>
      </c>
      <c r="M52" s="67">
        <f t="shared" si="6"/>
        <v>5.061020042006772</v>
      </c>
      <c r="N52" s="67">
        <f t="shared" si="6"/>
        <v>4.0979880166927005</v>
      </c>
      <c r="O52" s="67">
        <f t="shared" si="6"/>
        <v>-1.757249318320521</v>
      </c>
      <c r="P52" s="67">
        <f t="shared" si="6"/>
        <v>4.177198236680354</v>
      </c>
      <c r="Q52" s="67">
        <f t="shared" si="6"/>
        <v>-0.7172007833955163</v>
      </c>
    </row>
    <row r="53" spans="1:17" s="220" customFormat="1" ht="12.75">
      <c r="A53" s="212" t="s">
        <v>108</v>
      </c>
      <c r="B53" s="219">
        <f t="shared" si="4"/>
        <v>138947</v>
      </c>
      <c r="C53" s="219">
        <f t="shared" si="4"/>
        <v>155655</v>
      </c>
      <c r="D53" s="219">
        <f t="shared" si="4"/>
        <v>165193</v>
      </c>
      <c r="E53" s="219">
        <f t="shared" si="4"/>
        <v>161851</v>
      </c>
      <c r="F53" s="219">
        <f t="shared" si="4"/>
        <v>158553</v>
      </c>
      <c r="G53" s="219">
        <f t="shared" si="4"/>
        <v>156400</v>
      </c>
      <c r="H53" s="219">
        <f aca="true" t="shared" si="7" ref="H53:I55">H17+H35</f>
        <v>163728</v>
      </c>
      <c r="I53" s="259">
        <f t="shared" si="7"/>
        <v>174900</v>
      </c>
      <c r="J53" s="219"/>
      <c r="K53" s="211">
        <f t="shared" si="6"/>
        <v>12.024728853447717</v>
      </c>
      <c r="L53" s="211">
        <f t="shared" si="6"/>
        <v>6.127654106838842</v>
      </c>
      <c r="M53" s="211">
        <f t="shared" si="6"/>
        <v>-2.023088145381463</v>
      </c>
      <c r="N53" s="211">
        <f t="shared" si="6"/>
        <v>-2.0376766285039944</v>
      </c>
      <c r="O53" s="211">
        <f t="shared" si="6"/>
        <v>-1.3579055583937232</v>
      </c>
      <c r="P53" s="211">
        <f t="shared" si="6"/>
        <v>4.68542199488491</v>
      </c>
      <c r="Q53" s="211">
        <f t="shared" si="6"/>
        <v>6.823512166520082</v>
      </c>
    </row>
    <row r="54" spans="1:17" s="221" customFormat="1" ht="12.75">
      <c r="A54" s="212" t="s">
        <v>109</v>
      </c>
      <c r="B54" s="219">
        <f t="shared" si="4"/>
        <v>125445</v>
      </c>
      <c r="C54" s="219">
        <f t="shared" si="4"/>
        <v>142991</v>
      </c>
      <c r="D54" s="219">
        <f t="shared" si="4"/>
        <v>151913</v>
      </c>
      <c r="E54" s="219">
        <f>E18+E36</f>
        <v>149995</v>
      </c>
      <c r="F54" s="219">
        <f t="shared" si="4"/>
        <v>147127</v>
      </c>
      <c r="G54" s="219">
        <f t="shared" si="4"/>
        <v>156079</v>
      </c>
      <c r="H54" s="219">
        <f t="shared" si="7"/>
        <v>171010</v>
      </c>
      <c r="I54" s="259">
        <f t="shared" si="7"/>
        <v>168265</v>
      </c>
      <c r="J54" s="219"/>
      <c r="K54" s="211">
        <f t="shared" si="6"/>
        <v>13.98700625772251</v>
      </c>
      <c r="L54" s="211">
        <f t="shared" si="6"/>
        <v>6.23955353833458</v>
      </c>
      <c r="M54" s="211">
        <f t="shared" si="6"/>
        <v>-1.262564757459862</v>
      </c>
      <c r="N54" s="211">
        <f t="shared" si="6"/>
        <v>-1.9120637354578487</v>
      </c>
      <c r="O54" s="211">
        <f t="shared" si="6"/>
        <v>6.0845392076233455</v>
      </c>
      <c r="P54" s="211">
        <f t="shared" si="6"/>
        <v>9.566309368973403</v>
      </c>
      <c r="Q54" s="211">
        <f t="shared" si="6"/>
        <v>-1.605169288345711</v>
      </c>
    </row>
    <row r="55" spans="1:17" s="70" customFormat="1" ht="12.75">
      <c r="A55" s="222" t="s">
        <v>110</v>
      </c>
      <c r="B55" s="64">
        <f>SUM(B43:B54)</f>
        <v>3272379</v>
      </c>
      <c r="C55" s="64">
        <f>SUM(C43:C54)</f>
        <v>3108846</v>
      </c>
      <c r="D55" s="64">
        <f>SUM(D43:D54)</f>
        <v>3043320</v>
      </c>
      <c r="E55" s="42">
        <f>E19+E37</f>
        <v>3207988</v>
      </c>
      <c r="F55" s="42">
        <f>F19+F37</f>
        <v>3389767</v>
      </c>
      <c r="G55" s="42">
        <f>G19+G37</f>
        <v>3352026</v>
      </c>
      <c r="H55" s="42">
        <f t="shared" si="7"/>
        <v>3512680</v>
      </c>
      <c r="I55" s="257">
        <f t="shared" si="7"/>
        <v>3632089</v>
      </c>
      <c r="J55" s="42"/>
      <c r="K55" s="223">
        <f t="shared" si="6"/>
        <v>-4.997373470493486</v>
      </c>
      <c r="L55" s="223">
        <f>(D55-C55)/C55*100</f>
        <v>-2.1077274332662346</v>
      </c>
      <c r="M55" s="58">
        <f t="shared" si="6"/>
        <v>5.410801361670807</v>
      </c>
      <c r="N55" s="58">
        <f t="shared" si="6"/>
        <v>5.6664488769908115</v>
      </c>
      <c r="O55" s="58">
        <f>(G55-F55)/F55*100</f>
        <v>-1.1133803591810292</v>
      </c>
      <c r="P55" s="181">
        <f t="shared" si="6"/>
        <v>4.792743254378099</v>
      </c>
      <c r="Q55" s="181">
        <f t="shared" si="6"/>
        <v>3.399370281380598</v>
      </c>
    </row>
    <row r="56" spans="1:13" s="44" customFormat="1" ht="12.75">
      <c r="A56" s="217"/>
      <c r="B56" s="42"/>
      <c r="C56" s="42"/>
      <c r="D56" s="42"/>
      <c r="E56" s="42"/>
      <c r="F56" s="42"/>
      <c r="G56" s="42"/>
      <c r="H56" s="42"/>
      <c r="I56" s="257"/>
      <c r="J56" s="42"/>
      <c r="K56" s="218"/>
      <c r="L56"/>
      <c r="M56"/>
    </row>
    <row r="57" spans="1:13" s="44" customFormat="1" ht="12.75">
      <c r="A57" s="217"/>
      <c r="B57" s="42"/>
      <c r="C57" s="42"/>
      <c r="D57" s="42"/>
      <c r="E57" s="42"/>
      <c r="F57" s="42"/>
      <c r="G57" s="42"/>
      <c r="H57" s="42"/>
      <c r="I57" s="257"/>
      <c r="J57" s="42"/>
      <c r="K57" s="218"/>
      <c r="L57"/>
      <c r="M57"/>
    </row>
    <row r="58" spans="1:13" s="216" customFormat="1" ht="12.75">
      <c r="A58"/>
      <c r="B58"/>
      <c r="C58"/>
      <c r="D58"/>
      <c r="E58"/>
      <c r="F58"/>
      <c r="G58"/>
      <c r="H58"/>
      <c r="I58" s="258"/>
      <c r="J58"/>
      <c r="K58"/>
      <c r="L58"/>
      <c r="M58"/>
    </row>
    <row r="59" spans="1:9" s="216" customFormat="1" ht="12.75" customHeight="1">
      <c r="A59" s="224"/>
      <c r="B59" s="224"/>
      <c r="I59" s="260"/>
    </row>
    <row r="60" spans="1:9" s="216" customFormat="1" ht="12.75" customHeight="1">
      <c r="A60" s="224"/>
      <c r="B60" s="224"/>
      <c r="I60" s="260"/>
    </row>
    <row r="61" spans="1:9" s="216" customFormat="1" ht="12.75">
      <c r="A61" s="224"/>
      <c r="B61" s="224"/>
      <c r="I61" s="260"/>
    </row>
    <row r="62" spans="1:9" s="216" customFormat="1" ht="12.75">
      <c r="A62" s="224"/>
      <c r="B62" s="224"/>
      <c r="I62" s="260"/>
    </row>
    <row r="63" spans="1:9" s="216" customFormat="1" ht="12" customHeight="1">
      <c r="A63" s="224"/>
      <c r="B63" s="224"/>
      <c r="I63" s="260"/>
    </row>
    <row r="64" spans="1:2" ht="12.75">
      <c r="A64" s="41"/>
      <c r="B64" s="41"/>
    </row>
    <row r="65" spans="1:2" ht="12.75">
      <c r="A65" s="41"/>
      <c r="B65" s="41"/>
    </row>
    <row r="66" spans="1:2" ht="12.75">
      <c r="A66" s="41"/>
      <c r="B66" s="41"/>
    </row>
    <row r="67" spans="1:2" ht="12.75">
      <c r="A67" s="41"/>
      <c r="B67" s="41"/>
    </row>
    <row r="68" spans="1:2" ht="12.75">
      <c r="A68" s="41"/>
      <c r="B68" s="41"/>
    </row>
    <row r="69" spans="1:2" ht="12.75">
      <c r="A69" s="41"/>
      <c r="B69" s="41"/>
    </row>
    <row r="70" spans="1:2" ht="12.75">
      <c r="A70" s="41"/>
      <c r="B70" s="41"/>
    </row>
    <row r="71" spans="1:2" ht="12.75">
      <c r="A71" s="41"/>
      <c r="B71" s="41"/>
    </row>
    <row r="72" spans="1:2" ht="12.75">
      <c r="A72" s="41"/>
      <c r="B72" s="41"/>
    </row>
    <row r="73" spans="1:2" ht="12.75">
      <c r="A73" s="41"/>
      <c r="B73" s="41"/>
    </row>
    <row r="76" ht="12.75">
      <c r="A76" s="35"/>
    </row>
    <row r="77" ht="12.75">
      <c r="A77" s="35"/>
    </row>
  </sheetData>
  <printOptions/>
  <pageMargins left="0.75" right="0.75" top="1.65" bottom="1" header="0.5" footer="0.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MOF</cp:lastModifiedBy>
  <cp:lastPrinted>2009-04-16T10:24:09Z</cp:lastPrinted>
  <dcterms:created xsi:type="dcterms:W3CDTF">2002-04-12T06:04:22Z</dcterms:created>
  <dcterms:modified xsi:type="dcterms:W3CDTF">2009-06-01T05:54:28Z</dcterms:modified>
  <cp:category/>
  <cp:version/>
  <cp:contentType/>
  <cp:contentStatus/>
</cp:coreProperties>
</file>