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3720" windowWidth="10170" windowHeight="582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'A'!$A$1:$AR$39</definedName>
    <definedName name="_xlnm.Print_Area" localSheetId="3">'C'!$A$1:$AD$56</definedName>
    <definedName name="_xlnm.Print_Area" localSheetId="4">'D'!$A$1:$Y$226</definedName>
    <definedName name="_xlnm.Print_Area" localSheetId="5">'E1'!$A$1:$AS$38</definedName>
  </definedNames>
  <calcPr fullCalcOnLoad="1"/>
</workbook>
</file>

<file path=xl/sharedStrings.xml><?xml version="1.0" encoding="utf-8"?>
<sst xmlns="http://schemas.openxmlformats.org/spreadsheetml/2006/main" count="1367" uniqueCount="130">
  <si>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</si>
  <si>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</si>
  <si>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</si>
  <si>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</si>
  <si>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</si>
  <si>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</si>
  <si>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</si>
  <si>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</si>
  <si>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</si>
  <si>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</si>
  <si>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</si>
  <si>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</si>
  <si>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</si>
  <si>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</si>
  <si>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</si>
  <si>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</si>
  <si>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</si>
  <si>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</si>
  <si>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</si>
  <si>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</si>
  <si>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</si>
  <si>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</si>
  <si>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</si>
  <si>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</si>
  <si>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</si>
  <si>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</si>
  <si>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</si>
  <si>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</si>
  <si>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</si>
  <si>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</si>
  <si>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</si>
  <si>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</si>
  <si>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</si>
  <si>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</si>
  <si>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</si>
  <si>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</si>
  <si>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</si>
  <si>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</si>
  <si>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</si>
  <si>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</si>
  <si>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</si>
  <si>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</si>
  <si>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</si>
  <si>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</si>
  <si>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</si>
  <si>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</si>
  <si>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</si>
  <si>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</si>
  <si>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</si>
  <si>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</si>
  <si>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</si>
  <si>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</si>
  <si>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</si>
  <si>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</si>
  <si>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</si>
  <si>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</si>
  <si>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</si>
  <si>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</si>
  <si>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</si>
  <si>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</si>
  <si>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</si>
  <si>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</si>
  <si>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</si>
  <si>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</si>
  <si>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</si>
  <si>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</si>
  <si>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</si>
  <si>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</si>
  <si>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</si>
  <si>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</si>
  <si>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</si>
  <si>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</si>
  <si>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</si>
  <si>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</si>
  <si>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</si>
  <si>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</si>
  <si>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</si>
  <si>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</si>
  <si>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</si>
  <si>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</si>
  <si>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</si>
  <si>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</si>
  <si>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</si>
  <si>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</si>
  <si>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</si>
  <si>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</si>
  <si>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</si>
  <si>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</si>
  <si>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</si>
  <si>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</si>
  <si>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</si>
  <si>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</si>
  <si>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</si>
  <si>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</si>
  <si>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</si>
  <si>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</si>
  <si>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</si>
  <si>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</si>
  <si>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</si>
  <si>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</si>
  <si>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</si>
  <si>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</si>
  <si>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</si>
  <si>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</si>
  <si>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</si>
  <si>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</si>
  <si>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</si>
  <si>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</si>
  <si>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</si>
  <si>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</si>
  <si>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</si>
  <si>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</si>
  <si>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</si>
  <si>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</si>
  <si>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</si>
  <si>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</si>
  <si>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</si>
  <si>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</si>
  <si>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</si>
  <si>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</si>
  <si>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</si>
  <si>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</si>
  <si>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</si>
  <si>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</si>
  <si>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</si>
  <si>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</si>
  <si>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</si>
  <si>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% change 2015/2014</t>
  </si>
  <si>
    <t>2015</t>
  </si>
  <si>
    <t>Jan-Nov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</si>
</sst>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#,##0.0_);\(#,##0.0\)"/>
    <numFmt numFmtId="218" formatCode="_-* #.##0.00\ _Δ_ρ_χ_-;\-* #.##0.00\ _Δ_ρ_χ_-;_-* &quot;-&quot;??\ _Δ_ρ_χ_-;_-@_-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1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61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8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7" fillId="0" borderId="0" xfId="61" applyNumberFormat="1" applyFont="1">
      <alignment/>
      <protection/>
    </xf>
    <xf numFmtId="2" fontId="2" fillId="0" borderId="0" xfId="0" applyNumberFormat="1" applyFont="1" applyBorder="1" applyAlignment="1">
      <alignment horizontal="right"/>
    </xf>
    <xf numFmtId="188" fontId="2" fillId="0" borderId="0" xfId="44" applyNumberFormat="1" applyFont="1" applyFill="1" applyAlignment="1" applyProtection="1">
      <alignment horizontal="center"/>
      <protection locked="0"/>
    </xf>
    <xf numFmtId="188" fontId="4" fillId="0" borderId="0" xfId="44" applyNumberFormat="1" applyFont="1" applyFill="1" applyAlignment="1" applyProtection="1">
      <alignment horizontal="center"/>
      <protection locked="0"/>
    </xf>
    <xf numFmtId="188" fontId="1" fillId="0" borderId="0" xfId="44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88" fontId="27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91" fontId="1" fillId="0" borderId="15" xfId="0" applyNumberFormat="1" applyFont="1" applyBorder="1" applyAlignment="1" applyProtection="1" quotePrefix="1">
      <alignment horizontal="center"/>
      <protection locked="0"/>
    </xf>
    <xf numFmtId="1" fontId="1" fillId="0" borderId="15" xfId="0" applyNumberFormat="1" applyFont="1" applyBorder="1" applyAlignment="1" applyProtection="1" quotePrefix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8" t="s">
        <v>88</v>
      </c>
    </row>
    <row r="4" ht="15">
      <c r="A4" s="313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70" zoomScaleNormal="55" zoomScaleSheetLayoutView="70" zoomScalePageLayoutView="0" workbookViewId="0" topLeftCell="Q1">
      <selection activeCell="AT10" sqref="AT10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7" width="7.28125" style="0" customWidth="1"/>
    <col min="28" max="31" width="11.140625" style="114" customWidth="1"/>
    <col min="32" max="36" width="11.140625" style="157" customWidth="1"/>
    <col min="37" max="39" width="11.140625" style="114" customWidth="1"/>
    <col min="40" max="42" width="11.140625" style="0" customWidth="1"/>
    <col min="43" max="43" width="11.421875" style="0" customWidth="1"/>
    <col min="44" max="44" width="11.28125" style="0" customWidth="1"/>
  </cols>
  <sheetData>
    <row r="1" spans="14:36" s="6" customFormat="1" ht="15"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AF1" s="163"/>
      <c r="AG1" s="163"/>
      <c r="AH1" s="163"/>
      <c r="AI1" s="163"/>
      <c r="AJ1" s="163"/>
    </row>
    <row r="2" spans="1:40" ht="15.75">
      <c r="A2" s="172" t="s">
        <v>54</v>
      </c>
      <c r="B2" s="172"/>
      <c r="C2" s="172"/>
      <c r="D2" s="173"/>
      <c r="E2" s="173"/>
      <c r="F2" s="173"/>
      <c r="G2" s="188"/>
      <c r="H2" s="14"/>
      <c r="I2" s="14"/>
      <c r="J2" s="14"/>
      <c r="K2" s="14"/>
      <c r="L2" s="14"/>
      <c r="M2" s="14"/>
      <c r="N2" s="255"/>
      <c r="O2" s="255"/>
      <c r="P2" s="256"/>
      <c r="Q2" s="256"/>
      <c r="R2" s="256"/>
      <c r="S2" s="256"/>
      <c r="T2" s="256"/>
      <c r="U2" s="256"/>
      <c r="V2" s="256"/>
      <c r="W2" s="256"/>
      <c r="X2" s="256"/>
      <c r="Y2" s="12"/>
      <c r="Z2" s="12"/>
      <c r="AA2" s="12"/>
      <c r="AB2" s="12"/>
      <c r="AC2" s="12"/>
      <c r="AD2" s="12"/>
      <c r="AE2" s="12"/>
      <c r="AF2" s="30"/>
      <c r="AG2" s="30"/>
      <c r="AH2" s="30"/>
      <c r="AN2" s="114"/>
    </row>
    <row r="3" spans="1:44" ht="15">
      <c r="A3" s="298"/>
      <c r="B3" s="298"/>
      <c r="C3" s="29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  <c r="O3" s="310"/>
      <c r="P3" s="311"/>
      <c r="Q3" s="311"/>
      <c r="R3" s="311"/>
      <c r="S3" s="311"/>
      <c r="T3" s="311"/>
      <c r="U3" s="311"/>
      <c r="V3" s="311"/>
      <c r="W3" s="311"/>
      <c r="X3" s="311"/>
      <c r="Y3" s="312"/>
      <c r="Z3" s="312"/>
      <c r="AA3" s="312"/>
      <c r="AB3" s="297"/>
      <c r="AC3" s="297"/>
      <c r="AD3" s="297"/>
      <c r="AE3" s="297"/>
      <c r="AF3" s="297"/>
      <c r="AG3" s="297"/>
      <c r="AH3" s="297"/>
      <c r="AI3" s="297"/>
      <c r="AJ3" s="297"/>
      <c r="AK3" s="159"/>
      <c r="AL3" s="159"/>
      <c r="AM3" s="159"/>
      <c r="AN3" s="159"/>
      <c r="AO3" s="159"/>
      <c r="AP3" s="159"/>
      <c r="AQ3" s="159"/>
      <c r="AR3" s="159"/>
    </row>
    <row r="4" spans="1:44" s="23" customFormat="1" ht="15.75">
      <c r="A4" s="273"/>
      <c r="B4" s="274" t="s">
        <v>0</v>
      </c>
      <c r="C4" s="274" t="s">
        <v>1</v>
      </c>
      <c r="D4" s="274" t="s">
        <v>2</v>
      </c>
      <c r="E4" s="274" t="s">
        <v>3</v>
      </c>
      <c r="F4" s="274" t="s">
        <v>4</v>
      </c>
      <c r="G4" s="274" t="s">
        <v>5</v>
      </c>
      <c r="H4" s="274" t="s">
        <v>6</v>
      </c>
      <c r="I4" s="274" t="s">
        <v>7</v>
      </c>
      <c r="J4" s="274" t="s">
        <v>8</v>
      </c>
      <c r="K4" s="274" t="s">
        <v>9</v>
      </c>
      <c r="L4" s="274" t="s">
        <v>10</v>
      </c>
      <c r="M4" s="274" t="s">
        <v>11</v>
      </c>
      <c r="N4" s="275" t="s">
        <v>12</v>
      </c>
      <c r="O4" s="275" t="s">
        <v>13</v>
      </c>
      <c r="P4" s="276">
        <v>2004</v>
      </c>
      <c r="Q4" s="276">
        <v>2005</v>
      </c>
      <c r="R4" s="276">
        <v>2006</v>
      </c>
      <c r="S4" s="276">
        <v>2007</v>
      </c>
      <c r="T4" s="276">
        <v>2008</v>
      </c>
      <c r="U4" s="276">
        <v>2009</v>
      </c>
      <c r="V4" s="276">
        <v>2010</v>
      </c>
      <c r="W4" s="276">
        <v>2011</v>
      </c>
      <c r="X4" s="276">
        <v>2012</v>
      </c>
      <c r="Y4" s="277">
        <v>2013</v>
      </c>
      <c r="Z4" s="277">
        <v>2014</v>
      </c>
      <c r="AA4" s="277">
        <v>2015</v>
      </c>
      <c r="AB4" s="278" t="s">
        <v>14</v>
      </c>
      <c r="AC4" s="278" t="s">
        <v>14</v>
      </c>
      <c r="AD4" s="278" t="s">
        <v>14</v>
      </c>
      <c r="AE4" s="278" t="s">
        <v>14</v>
      </c>
      <c r="AF4" s="278" t="s">
        <v>14</v>
      </c>
      <c r="AG4" s="278" t="s">
        <v>14</v>
      </c>
      <c r="AH4" s="278" t="s">
        <v>14</v>
      </c>
      <c r="AI4" s="278" t="s">
        <v>14</v>
      </c>
      <c r="AJ4" s="278" t="s">
        <v>14</v>
      </c>
      <c r="AK4" s="278" t="s">
        <v>14</v>
      </c>
      <c r="AL4" s="278" t="s">
        <v>14</v>
      </c>
      <c r="AM4" s="278" t="s">
        <v>14</v>
      </c>
      <c r="AN4" s="278" t="s">
        <v>14</v>
      </c>
      <c r="AO4" s="278" t="s">
        <v>14</v>
      </c>
      <c r="AP4" s="278" t="s">
        <v>14</v>
      </c>
      <c r="AQ4" s="278" t="s">
        <v>14</v>
      </c>
      <c r="AR4" s="278" t="s">
        <v>14</v>
      </c>
    </row>
    <row r="5" spans="1:44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57"/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34"/>
      <c r="Z5" s="34"/>
      <c r="AA5" s="34"/>
      <c r="AB5" s="279" t="s">
        <v>9</v>
      </c>
      <c r="AC5" s="279" t="s">
        <v>10</v>
      </c>
      <c r="AD5" s="279" t="s">
        <v>11</v>
      </c>
      <c r="AE5" s="279" t="s">
        <v>12</v>
      </c>
      <c r="AF5" s="279" t="s">
        <v>13</v>
      </c>
      <c r="AG5" s="279" t="s">
        <v>53</v>
      </c>
      <c r="AH5" s="280">
        <v>2005</v>
      </c>
      <c r="AI5" s="280">
        <v>2006</v>
      </c>
      <c r="AJ5" s="280">
        <v>2007</v>
      </c>
      <c r="AK5" s="280">
        <v>2008</v>
      </c>
      <c r="AL5" s="280">
        <v>2009</v>
      </c>
      <c r="AM5" s="280">
        <v>2010</v>
      </c>
      <c r="AN5" s="280">
        <v>2011</v>
      </c>
      <c r="AO5" s="280">
        <v>2012</v>
      </c>
      <c r="AP5" s="280">
        <v>2013</v>
      </c>
      <c r="AQ5" s="280">
        <v>2014</v>
      </c>
      <c r="AR5" s="280">
        <v>2015</v>
      </c>
    </row>
    <row r="6" spans="1:44" ht="15">
      <c r="A6" s="298"/>
      <c r="B6" s="298"/>
      <c r="C6" s="298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/>
      <c r="O6" s="310"/>
      <c r="P6" s="311"/>
      <c r="Q6" s="311"/>
      <c r="R6" s="311"/>
      <c r="S6" s="311"/>
      <c r="T6" s="311"/>
      <c r="U6" s="311"/>
      <c r="V6" s="311"/>
      <c r="W6" s="311"/>
      <c r="X6" s="311"/>
      <c r="Y6" s="312"/>
      <c r="Z6" s="312"/>
      <c r="AA6" s="312"/>
      <c r="AB6" s="297"/>
      <c r="AC6" s="297"/>
      <c r="AD6" s="297"/>
      <c r="AE6" s="297"/>
      <c r="AF6" s="297"/>
      <c r="AG6" s="297"/>
      <c r="AH6" s="297"/>
      <c r="AI6" s="297"/>
      <c r="AJ6" s="297"/>
      <c r="AK6" s="159"/>
      <c r="AL6" s="159"/>
      <c r="AM6" s="159"/>
      <c r="AN6" s="159"/>
      <c r="AO6" s="159"/>
      <c r="AP6" s="159"/>
      <c r="AQ6" s="159"/>
      <c r="AR6" s="159"/>
    </row>
    <row r="7" spans="1:42" ht="15.75">
      <c r="A7" s="16" t="s">
        <v>25</v>
      </c>
      <c r="B7" s="165"/>
      <c r="C7" s="165"/>
      <c r="D7" s="17"/>
      <c r="E7" s="17"/>
      <c r="F7" s="17"/>
      <c r="G7" s="17"/>
      <c r="H7" s="17"/>
      <c r="I7" s="17"/>
      <c r="J7" s="17"/>
      <c r="K7" s="17"/>
      <c r="L7" s="17"/>
      <c r="M7" s="17"/>
      <c r="N7" s="259"/>
      <c r="O7" s="259"/>
      <c r="P7" s="260"/>
      <c r="Q7" s="260"/>
      <c r="R7" s="260"/>
      <c r="S7" s="260"/>
      <c r="T7" s="260"/>
      <c r="U7" s="260"/>
      <c r="V7" s="260"/>
      <c r="W7" s="260"/>
      <c r="X7" s="260"/>
      <c r="Y7" s="10"/>
      <c r="Z7" s="10"/>
      <c r="AA7" s="10"/>
      <c r="AB7" s="10"/>
      <c r="AC7" s="10"/>
      <c r="AD7" s="10"/>
      <c r="AE7" s="10"/>
      <c r="AF7" s="10"/>
      <c r="AG7" s="32"/>
      <c r="AH7" s="32"/>
      <c r="AI7" s="163"/>
      <c r="AJ7" s="163"/>
      <c r="AK7" s="163"/>
      <c r="AL7" s="163"/>
      <c r="AM7" s="163"/>
      <c r="AN7" s="163"/>
      <c r="AO7" s="163"/>
      <c r="AP7" s="163"/>
    </row>
    <row r="8" spans="1:48" s="196" customFormat="1" ht="15.75">
      <c r="A8" s="13" t="s">
        <v>26</v>
      </c>
      <c r="B8" s="166">
        <v>46.398</v>
      </c>
      <c r="C8" s="166">
        <v>27.528</v>
      </c>
      <c r="D8" s="166">
        <v>52.7</v>
      </c>
      <c r="E8" s="166">
        <v>67.2</v>
      </c>
      <c r="F8" s="166">
        <v>55</v>
      </c>
      <c r="G8" s="166">
        <v>53</v>
      </c>
      <c r="H8" s="166">
        <v>69.9</v>
      </c>
      <c r="I8" s="166">
        <v>67.731</v>
      </c>
      <c r="J8" s="166">
        <v>54.291</v>
      </c>
      <c r="K8" s="166">
        <v>57.74</v>
      </c>
      <c r="L8" s="166">
        <v>63.553</v>
      </c>
      <c r="M8" s="166">
        <v>64.213</v>
      </c>
      <c r="N8" s="261">
        <v>54.067</v>
      </c>
      <c r="O8" s="261">
        <v>59.529</v>
      </c>
      <c r="P8" s="191">
        <v>56.504</v>
      </c>
      <c r="Q8" s="191">
        <v>58.894</v>
      </c>
      <c r="R8" s="191">
        <v>54.875</v>
      </c>
      <c r="S8" s="191">
        <v>51.848</v>
      </c>
      <c r="T8" s="191">
        <v>50.658</v>
      </c>
      <c r="U8" s="191">
        <v>47.066</v>
      </c>
      <c r="V8" s="191">
        <v>45.952</v>
      </c>
      <c r="W8" s="191">
        <v>44.442</v>
      </c>
      <c r="X8" s="191">
        <v>47.61</v>
      </c>
      <c r="Y8" s="191">
        <v>42.286</v>
      </c>
      <c r="Z8" s="191">
        <v>40.675</v>
      </c>
      <c r="AA8" s="191">
        <v>41.799</v>
      </c>
      <c r="AB8" s="158">
        <f>(K8-J8)/J8*100</f>
        <v>6.3528024902838505</v>
      </c>
      <c r="AC8" s="158">
        <f aca="true" t="shared" si="0" ref="AC8:AR8">(L8-K8)/K8*100</f>
        <v>10.067544163491506</v>
      </c>
      <c r="AD8" s="158">
        <f t="shared" si="0"/>
        <v>1.038503296461216</v>
      </c>
      <c r="AE8" s="158">
        <f t="shared" si="0"/>
        <v>-15.800538831700738</v>
      </c>
      <c r="AF8" s="158">
        <f t="shared" si="0"/>
        <v>10.102280503819342</v>
      </c>
      <c r="AG8" s="158">
        <f t="shared" si="0"/>
        <v>-5.081556888239355</v>
      </c>
      <c r="AH8" s="158">
        <f t="shared" si="0"/>
        <v>4.22978904148379</v>
      </c>
      <c r="AI8" s="158">
        <f t="shared" si="0"/>
        <v>-6.824124698611062</v>
      </c>
      <c r="AJ8" s="158">
        <f t="shared" si="0"/>
        <v>-5.516173120728931</v>
      </c>
      <c r="AK8" s="158">
        <f t="shared" si="0"/>
        <v>-2.2951704983798753</v>
      </c>
      <c r="AL8" s="158">
        <f t="shared" si="0"/>
        <v>-7.090686564807136</v>
      </c>
      <c r="AM8" s="158">
        <f t="shared" si="0"/>
        <v>-2.3668890494199726</v>
      </c>
      <c r="AN8" s="158">
        <f t="shared" si="0"/>
        <v>-3.28603760445682</v>
      </c>
      <c r="AO8" s="158">
        <f t="shared" si="0"/>
        <v>7.128392061563384</v>
      </c>
      <c r="AP8" s="158">
        <f t="shared" si="0"/>
        <v>-11.182524679689138</v>
      </c>
      <c r="AQ8" s="158">
        <f t="shared" si="0"/>
        <v>-3.8097715555976066</v>
      </c>
      <c r="AR8" s="158">
        <f t="shared" si="0"/>
        <v>2.7633681622618376</v>
      </c>
      <c r="AS8" s="197"/>
      <c r="AT8" s="197"/>
      <c r="AU8" s="197"/>
      <c r="AV8" s="197"/>
    </row>
    <row r="9" spans="1:48" s="114" customFormat="1" ht="15.75">
      <c r="A9" s="13" t="s">
        <v>27</v>
      </c>
      <c r="B9" s="166">
        <v>62.295</v>
      </c>
      <c r="C9" s="166">
        <v>16.748</v>
      </c>
      <c r="D9" s="166">
        <v>62.3</v>
      </c>
      <c r="E9" s="166">
        <v>69.4</v>
      </c>
      <c r="F9" s="166">
        <v>62</v>
      </c>
      <c r="G9" s="166">
        <v>64</v>
      </c>
      <c r="H9" s="166">
        <v>82.4</v>
      </c>
      <c r="I9" s="166">
        <v>67.848</v>
      </c>
      <c r="J9" s="166">
        <v>71.634</v>
      </c>
      <c r="K9" s="166">
        <v>74.041</v>
      </c>
      <c r="L9" s="166">
        <v>87.243</v>
      </c>
      <c r="M9" s="166">
        <v>83.568</v>
      </c>
      <c r="N9" s="261">
        <v>71.95</v>
      </c>
      <c r="O9" s="261">
        <v>77.972</v>
      </c>
      <c r="P9" s="191">
        <v>75.705</v>
      </c>
      <c r="Q9" s="191">
        <v>72.6</v>
      </c>
      <c r="R9" s="191">
        <v>66.151</v>
      </c>
      <c r="S9" s="191">
        <v>63.098</v>
      </c>
      <c r="T9" s="191">
        <v>70.14</v>
      </c>
      <c r="U9" s="191">
        <v>56.626</v>
      </c>
      <c r="V9" s="191">
        <v>55.25</v>
      </c>
      <c r="W9" s="191">
        <v>62.294</v>
      </c>
      <c r="X9" s="191">
        <v>55.42</v>
      </c>
      <c r="Y9" s="191">
        <v>42.327</v>
      </c>
      <c r="Z9" s="191">
        <v>45.227</v>
      </c>
      <c r="AA9" s="191">
        <v>50.709</v>
      </c>
      <c r="AB9" s="158">
        <f>(K9-J9)/J9*100</f>
        <v>3.3601362481503148</v>
      </c>
      <c r="AC9" s="158">
        <f aca="true" t="shared" si="1" ref="AC9:AC19">(L9-K9)/K9*100</f>
        <v>17.830661390310773</v>
      </c>
      <c r="AD9" s="158">
        <f aca="true" t="shared" si="2" ref="AD9:AD19">(M9-L9)/L9*100</f>
        <v>-4.2123723393280805</v>
      </c>
      <c r="AE9" s="158">
        <f aca="true" t="shared" si="3" ref="AE9:AE19">(N9-M9)/M9*100</f>
        <v>-13.902450698832084</v>
      </c>
      <c r="AF9" s="158">
        <f aca="true" t="shared" si="4" ref="AF9:AF19">(O9-N9)/N9*100</f>
        <v>8.369701181375945</v>
      </c>
      <c r="AG9" s="158">
        <f aca="true" t="shared" si="5" ref="AG9:AG19">(P9-O9)/O9*100</f>
        <v>-2.9074539578310112</v>
      </c>
      <c r="AH9" s="158">
        <f aca="true" t="shared" si="6" ref="AH9:AQ9">(Q9-P9)/P9*100</f>
        <v>-4.101446403804245</v>
      </c>
      <c r="AI9" s="158">
        <f t="shared" si="6"/>
        <v>-8.882920110192835</v>
      </c>
      <c r="AJ9" s="158">
        <f t="shared" si="6"/>
        <v>-4.615198560868312</v>
      </c>
      <c r="AK9" s="158">
        <f t="shared" si="6"/>
        <v>11.160417128910586</v>
      </c>
      <c r="AL9" s="158">
        <f t="shared" si="6"/>
        <v>-19.267179925862564</v>
      </c>
      <c r="AM9" s="158">
        <f t="shared" si="6"/>
        <v>-2.429979161515907</v>
      </c>
      <c r="AN9" s="158">
        <f t="shared" si="6"/>
        <v>12.74932126696832</v>
      </c>
      <c r="AO9" s="158">
        <f t="shared" si="6"/>
        <v>-11.034770603910482</v>
      </c>
      <c r="AP9" s="158">
        <f t="shared" si="6"/>
        <v>-23.625045110068573</v>
      </c>
      <c r="AQ9" s="158">
        <f t="shared" si="6"/>
        <v>6.851418716185884</v>
      </c>
      <c r="AR9" s="158">
        <f aca="true" t="shared" si="7" ref="AR9:AR18">(AA9-Z9)/Z9*100</f>
        <v>12.121078117053989</v>
      </c>
      <c r="AS9" s="144"/>
      <c r="AT9" s="197"/>
      <c r="AU9" s="144"/>
      <c r="AV9" s="144"/>
    </row>
    <row r="10" spans="1:48" s="114" customFormat="1" ht="15.75">
      <c r="A10" s="13" t="s">
        <v>28</v>
      </c>
      <c r="B10" s="166">
        <v>112.452</v>
      </c>
      <c r="C10" s="166">
        <v>44.815</v>
      </c>
      <c r="D10" s="166">
        <v>107</v>
      </c>
      <c r="E10" s="166">
        <v>119.6</v>
      </c>
      <c r="F10" s="166">
        <v>118</v>
      </c>
      <c r="G10" s="166">
        <v>112</v>
      </c>
      <c r="H10" s="166">
        <v>133.7</v>
      </c>
      <c r="I10" s="166">
        <v>134</v>
      </c>
      <c r="J10" s="166">
        <v>101.575</v>
      </c>
      <c r="K10" s="166">
        <v>126.494</v>
      </c>
      <c r="L10" s="166">
        <v>135.487</v>
      </c>
      <c r="M10" s="166">
        <v>137.577</v>
      </c>
      <c r="N10" s="261">
        <v>138.625</v>
      </c>
      <c r="O10" s="261">
        <v>91.634</v>
      </c>
      <c r="P10" s="191">
        <v>111.945</v>
      </c>
      <c r="Q10" s="191">
        <v>137.075</v>
      </c>
      <c r="R10" s="191">
        <v>107.071</v>
      </c>
      <c r="S10" s="191">
        <v>104.316</v>
      </c>
      <c r="T10" s="191">
        <v>108.164</v>
      </c>
      <c r="U10" s="191">
        <v>90.434</v>
      </c>
      <c r="V10" s="191">
        <v>103.803</v>
      </c>
      <c r="W10" s="191">
        <v>98.964</v>
      </c>
      <c r="X10" s="191">
        <v>94.3</v>
      </c>
      <c r="Y10" s="191">
        <v>92.62</v>
      </c>
      <c r="Z10" s="191">
        <v>77.533</v>
      </c>
      <c r="AA10" s="191">
        <v>97.479</v>
      </c>
      <c r="AB10" s="158">
        <f>(K10-J10)/J10*100</f>
        <v>24.532611370908192</v>
      </c>
      <c r="AC10" s="158">
        <f t="shared" si="1"/>
        <v>7.109428115167514</v>
      </c>
      <c r="AD10" s="158">
        <f t="shared" si="2"/>
        <v>1.542583421287654</v>
      </c>
      <c r="AE10" s="158">
        <f t="shared" si="3"/>
        <v>0.7617552352500795</v>
      </c>
      <c r="AF10" s="158">
        <f t="shared" si="4"/>
        <v>-33.897926059513075</v>
      </c>
      <c r="AG10" s="158">
        <f t="shared" si="5"/>
        <v>22.165353471418896</v>
      </c>
      <c r="AH10" s="158">
        <f aca="true" t="shared" si="8" ref="AH10:AH19">(Q10-P10)/P10*100</f>
        <v>22.44852382866586</v>
      </c>
      <c r="AI10" s="158">
        <f aca="true" t="shared" si="9" ref="AI10:AI19">(R10-Q10)/Q10*100</f>
        <v>-21.888747036293996</v>
      </c>
      <c r="AJ10" s="158">
        <f aca="true" t="shared" si="10" ref="AJ10:AJ19">(S10-R10)/R10*100</f>
        <v>-2.573058998234812</v>
      </c>
      <c r="AK10" s="158">
        <f aca="true" t="shared" si="11" ref="AK10:AK19">(T10-S10)/S10*100</f>
        <v>3.6887917481498516</v>
      </c>
      <c r="AL10" s="158">
        <f aca="true" t="shared" si="12" ref="AL10:AL19">(U10-T10)/T10*100</f>
        <v>-16.391775452091274</v>
      </c>
      <c r="AM10" s="158">
        <f aca="true" t="shared" si="13" ref="AM10:AM19">(V10-U10)/U10*100</f>
        <v>14.783156777318265</v>
      </c>
      <c r="AN10" s="158">
        <f aca="true" t="shared" si="14" ref="AN10:AN19">(W10-V10)/V10*100</f>
        <v>-4.661714979335856</v>
      </c>
      <c r="AO10" s="158">
        <f>(X10-W10)/W10*100</f>
        <v>-4.712824865607698</v>
      </c>
      <c r="AP10" s="158">
        <f>(Y10-X10)/X10*100</f>
        <v>-1.7815482502651037</v>
      </c>
      <c r="AQ10" s="158">
        <f>(Z10-Y10)/Y10*100</f>
        <v>-16.289138415029154</v>
      </c>
      <c r="AR10" s="158">
        <f t="shared" si="7"/>
        <v>25.725819973430664</v>
      </c>
      <c r="AS10" s="144"/>
      <c r="AT10" s="197"/>
      <c r="AU10" s="144"/>
      <c r="AV10" s="144"/>
    </row>
    <row r="11" spans="1:48" s="114" customFormat="1" ht="15.75">
      <c r="A11" s="13" t="s">
        <v>29</v>
      </c>
      <c r="B11" s="166">
        <v>168.848</v>
      </c>
      <c r="C11" s="166">
        <v>81.168</v>
      </c>
      <c r="D11" s="166">
        <v>187.1</v>
      </c>
      <c r="E11" s="166">
        <v>172.5</v>
      </c>
      <c r="F11" s="166">
        <v>160</v>
      </c>
      <c r="G11" s="166">
        <v>200</v>
      </c>
      <c r="H11" s="166">
        <v>180.7</v>
      </c>
      <c r="I11" s="166">
        <v>161.356</v>
      </c>
      <c r="J11" s="166">
        <v>179.452</v>
      </c>
      <c r="K11" s="166">
        <v>180.076</v>
      </c>
      <c r="L11" s="166">
        <v>221.785</v>
      </c>
      <c r="M11" s="166">
        <v>237.228</v>
      </c>
      <c r="N11" s="261">
        <v>180.481</v>
      </c>
      <c r="O11" s="261">
        <v>169.891</v>
      </c>
      <c r="P11" s="191">
        <v>191.251</v>
      </c>
      <c r="Q11" s="191">
        <v>183.561</v>
      </c>
      <c r="R11" s="191">
        <v>206.548</v>
      </c>
      <c r="S11" s="191">
        <v>189.31</v>
      </c>
      <c r="T11" s="191">
        <v>182.091</v>
      </c>
      <c r="U11" s="191">
        <v>181.395</v>
      </c>
      <c r="V11" s="191">
        <v>139.658</v>
      </c>
      <c r="W11" s="191">
        <v>199.762</v>
      </c>
      <c r="X11" s="191">
        <v>189.648</v>
      </c>
      <c r="Y11" s="191">
        <v>162.439</v>
      </c>
      <c r="Z11" s="191">
        <v>180.998</v>
      </c>
      <c r="AA11" s="191">
        <v>201.495</v>
      </c>
      <c r="AB11" s="158">
        <f aca="true" t="shared" si="15" ref="AB9:AB19">(K11-J11)/J11*100</f>
        <v>0.3477252970153552</v>
      </c>
      <c r="AC11" s="158">
        <f t="shared" si="1"/>
        <v>23.161887203180882</v>
      </c>
      <c r="AD11" s="158">
        <f t="shared" si="2"/>
        <v>6.963049800482454</v>
      </c>
      <c r="AE11" s="158">
        <f t="shared" si="3"/>
        <v>-23.920869374610085</v>
      </c>
      <c r="AF11" s="158">
        <f t="shared" si="4"/>
        <v>-5.867653658833897</v>
      </c>
      <c r="AG11" s="158">
        <f t="shared" si="5"/>
        <v>12.57276724488055</v>
      </c>
      <c r="AH11" s="158">
        <f t="shared" si="8"/>
        <v>-4.02089400839734</v>
      </c>
      <c r="AI11" s="158">
        <f t="shared" si="9"/>
        <v>12.52281258001427</v>
      </c>
      <c r="AJ11" s="158">
        <f t="shared" si="10"/>
        <v>-8.345759823382458</v>
      </c>
      <c r="AK11" s="158">
        <f t="shared" si="11"/>
        <v>-3.8133220643389114</v>
      </c>
      <c r="AL11" s="158">
        <f t="shared" si="12"/>
        <v>-0.38222646918298975</v>
      </c>
      <c r="AM11" s="158">
        <f t="shared" si="13"/>
        <v>-23.0089032222498</v>
      </c>
      <c r="AN11" s="158">
        <f t="shared" si="14"/>
        <v>43.03656074123933</v>
      </c>
      <c r="AO11" s="158">
        <f aca="true" t="shared" si="16" ref="AO11:AO18">(X11-W11)/W11*100</f>
        <v>-5.063024999749705</v>
      </c>
      <c r="AP11" s="158">
        <f aca="true" t="shared" si="17" ref="AP11:AP19">(Y11-X11)/X11*100</f>
        <v>-14.347106217835147</v>
      </c>
      <c r="AQ11" s="158">
        <f aca="true" t="shared" si="18" ref="AQ11:AQ16">(Z11-Y11)/Y11*100</f>
        <v>11.425211925707496</v>
      </c>
      <c r="AR11" s="158">
        <f t="shared" si="7"/>
        <v>11.324434524138397</v>
      </c>
      <c r="AS11" s="144"/>
      <c r="AT11" s="197"/>
      <c r="AU11" s="144"/>
      <c r="AV11" s="144"/>
    </row>
    <row r="12" spans="1:48" s="114" customFormat="1" ht="15.75">
      <c r="A12" s="13" t="s">
        <v>30</v>
      </c>
      <c r="B12" s="166">
        <v>168.553</v>
      </c>
      <c r="C12" s="166">
        <v>124.753</v>
      </c>
      <c r="D12" s="166">
        <v>230.3</v>
      </c>
      <c r="E12" s="166">
        <v>186.5</v>
      </c>
      <c r="F12" s="166">
        <v>236</v>
      </c>
      <c r="G12" s="166">
        <v>240</v>
      </c>
      <c r="H12" s="166">
        <v>202.8</v>
      </c>
      <c r="I12" s="166">
        <v>206.345</v>
      </c>
      <c r="J12" s="166">
        <v>242.833</v>
      </c>
      <c r="K12" s="166">
        <v>273.317</v>
      </c>
      <c r="L12" s="166">
        <v>299.355</v>
      </c>
      <c r="M12" s="166">
        <v>324.901</v>
      </c>
      <c r="N12" s="261">
        <v>279.07</v>
      </c>
      <c r="O12" s="261">
        <v>231.527</v>
      </c>
      <c r="P12" s="191">
        <v>261.646</v>
      </c>
      <c r="Q12" s="191">
        <v>284.132</v>
      </c>
      <c r="R12" s="191">
        <v>283.513</v>
      </c>
      <c r="S12" s="191">
        <v>273.058</v>
      </c>
      <c r="T12" s="191">
        <v>271.559</v>
      </c>
      <c r="U12" s="191">
        <v>246.546</v>
      </c>
      <c r="V12" s="191">
        <v>258.014</v>
      </c>
      <c r="W12" s="191">
        <v>267.487</v>
      </c>
      <c r="X12" s="191">
        <v>276.781</v>
      </c>
      <c r="Y12" s="191">
        <v>276.244</v>
      </c>
      <c r="Z12" s="326">
        <v>293.181</v>
      </c>
      <c r="AA12" s="326">
        <v>307.449</v>
      </c>
      <c r="AB12" s="158">
        <f t="shared" si="15"/>
        <v>12.55348325804154</v>
      </c>
      <c r="AC12" s="158">
        <f t="shared" si="1"/>
        <v>9.52666683740858</v>
      </c>
      <c r="AD12" s="158">
        <f t="shared" si="2"/>
        <v>8.53368074693925</v>
      </c>
      <c r="AE12" s="158">
        <f t="shared" si="3"/>
        <v>-14.106143102052629</v>
      </c>
      <c r="AF12" s="158">
        <f t="shared" si="4"/>
        <v>-17.036227469810445</v>
      </c>
      <c r="AG12" s="158">
        <f t="shared" si="5"/>
        <v>13.00884993974786</v>
      </c>
      <c r="AH12" s="158">
        <f t="shared" si="8"/>
        <v>8.594054562271156</v>
      </c>
      <c r="AI12" s="158">
        <f t="shared" si="9"/>
        <v>-0.2178564892374066</v>
      </c>
      <c r="AJ12" s="158">
        <f t="shared" si="10"/>
        <v>-3.6876615887102124</v>
      </c>
      <c r="AK12" s="158">
        <f t="shared" si="11"/>
        <v>-0.5489676186011642</v>
      </c>
      <c r="AL12" s="158">
        <f t="shared" si="12"/>
        <v>-9.210889714574009</v>
      </c>
      <c r="AM12" s="158">
        <f t="shared" si="13"/>
        <v>4.651464635402731</v>
      </c>
      <c r="AN12" s="158">
        <f t="shared" si="14"/>
        <v>3.671506197338134</v>
      </c>
      <c r="AO12" s="158">
        <f t="shared" si="16"/>
        <v>3.4745613805530673</v>
      </c>
      <c r="AP12" s="158">
        <f t="shared" si="17"/>
        <v>-0.19401620775991768</v>
      </c>
      <c r="AQ12" s="158">
        <f t="shared" si="18"/>
        <v>6.131173889749625</v>
      </c>
      <c r="AR12" s="158">
        <f t="shared" si="7"/>
        <v>4.866618232422985</v>
      </c>
      <c r="AS12" s="144"/>
      <c r="AT12" s="197"/>
      <c r="AU12" s="144"/>
      <c r="AV12" s="144"/>
    </row>
    <row r="13" spans="1:48" s="114" customFormat="1" ht="15.75">
      <c r="A13" s="13" t="s">
        <v>31</v>
      </c>
      <c r="B13" s="166">
        <v>157.25</v>
      </c>
      <c r="C13" s="166">
        <v>145.217</v>
      </c>
      <c r="D13" s="166">
        <v>217</v>
      </c>
      <c r="E13" s="166">
        <v>172.2</v>
      </c>
      <c r="F13" s="166">
        <v>223</v>
      </c>
      <c r="G13" s="166">
        <v>222</v>
      </c>
      <c r="H13" s="166">
        <v>195</v>
      </c>
      <c r="I13" s="166">
        <v>219.46</v>
      </c>
      <c r="J13" s="166">
        <v>248.426</v>
      </c>
      <c r="K13" s="166">
        <v>276.879</v>
      </c>
      <c r="L13" s="166">
        <v>302.011</v>
      </c>
      <c r="M13" s="166">
        <v>322.835</v>
      </c>
      <c r="N13" s="261">
        <v>293.192</v>
      </c>
      <c r="O13" s="261">
        <v>262.1</v>
      </c>
      <c r="P13" s="191">
        <v>264.799</v>
      </c>
      <c r="Q13" s="191">
        <v>282.652</v>
      </c>
      <c r="R13" s="191">
        <v>280.164</v>
      </c>
      <c r="S13" s="191">
        <v>282.465</v>
      </c>
      <c r="T13" s="191">
        <v>307.237</v>
      </c>
      <c r="U13" s="191">
        <v>260.931</v>
      </c>
      <c r="V13" s="191">
        <v>275.28</v>
      </c>
      <c r="W13" s="191">
        <v>300.817</v>
      </c>
      <c r="X13" s="191">
        <v>329.977</v>
      </c>
      <c r="Y13" s="191">
        <v>308.219</v>
      </c>
      <c r="Z13" s="326">
        <v>342.221</v>
      </c>
      <c r="AA13" s="326">
        <v>336.967</v>
      </c>
      <c r="AB13" s="158">
        <f t="shared" si="15"/>
        <v>11.453310040011928</v>
      </c>
      <c r="AC13" s="158">
        <f t="shared" si="1"/>
        <v>9.076889182639349</v>
      </c>
      <c r="AD13" s="158">
        <f t="shared" si="2"/>
        <v>6.895113091907233</v>
      </c>
      <c r="AE13" s="158">
        <f t="shared" si="3"/>
        <v>-9.182089922096418</v>
      </c>
      <c r="AF13" s="158">
        <f t="shared" si="4"/>
        <v>-10.604654970121963</v>
      </c>
      <c r="AG13" s="158">
        <f t="shared" si="5"/>
        <v>1.0297596337275678</v>
      </c>
      <c r="AH13" s="158">
        <f t="shared" si="8"/>
        <v>6.742094947488477</v>
      </c>
      <c r="AI13" s="158">
        <f t="shared" si="9"/>
        <v>-0.8802343517824036</v>
      </c>
      <c r="AJ13" s="158">
        <f t="shared" si="10"/>
        <v>0.8213046644108407</v>
      </c>
      <c r="AK13" s="158">
        <f t="shared" si="11"/>
        <v>8.76993609827768</v>
      </c>
      <c r="AL13" s="158">
        <f t="shared" si="12"/>
        <v>-15.071752425651871</v>
      </c>
      <c r="AM13" s="158">
        <f t="shared" si="13"/>
        <v>5.499154949009505</v>
      </c>
      <c r="AN13" s="158">
        <f t="shared" si="14"/>
        <v>9.276736413833202</v>
      </c>
      <c r="AO13" s="158">
        <f t="shared" si="16"/>
        <v>9.693601093023323</v>
      </c>
      <c r="AP13" s="158">
        <f t="shared" si="17"/>
        <v>-6.593792900717317</v>
      </c>
      <c r="AQ13" s="158">
        <f t="shared" si="18"/>
        <v>11.031766373909464</v>
      </c>
      <c r="AR13" s="158">
        <f t="shared" si="7"/>
        <v>-1.5352652233498292</v>
      </c>
      <c r="AS13" s="144"/>
      <c r="AT13" s="197"/>
      <c r="AU13" s="144"/>
      <c r="AV13" s="144"/>
    </row>
    <row r="14" spans="1:48" s="19" customFormat="1" ht="15.75">
      <c r="A14" s="13" t="s">
        <v>32</v>
      </c>
      <c r="B14" s="166">
        <v>204.337</v>
      </c>
      <c r="C14" s="166">
        <v>192</v>
      </c>
      <c r="D14" s="166">
        <v>253.1</v>
      </c>
      <c r="E14" s="166">
        <v>224.5</v>
      </c>
      <c r="F14" s="166">
        <v>277</v>
      </c>
      <c r="G14" s="166">
        <v>278</v>
      </c>
      <c r="H14" s="166">
        <v>244.4</v>
      </c>
      <c r="I14" s="166">
        <v>275.535</v>
      </c>
      <c r="J14" s="166">
        <v>309.983</v>
      </c>
      <c r="K14" s="166">
        <v>322.041</v>
      </c>
      <c r="L14" s="166">
        <v>362.299</v>
      </c>
      <c r="M14" s="166">
        <v>373.385</v>
      </c>
      <c r="N14" s="261">
        <v>327.404</v>
      </c>
      <c r="O14" s="261">
        <v>318.143</v>
      </c>
      <c r="P14" s="191">
        <v>305.978</v>
      </c>
      <c r="Q14" s="191">
        <v>338.972</v>
      </c>
      <c r="R14" s="191">
        <v>341.443</v>
      </c>
      <c r="S14" s="191">
        <v>352.423</v>
      </c>
      <c r="T14" s="191">
        <v>342.554</v>
      </c>
      <c r="U14" s="191">
        <v>304.126</v>
      </c>
      <c r="V14" s="191">
        <v>306.106</v>
      </c>
      <c r="W14" s="191">
        <v>359.104</v>
      </c>
      <c r="X14" s="191">
        <v>371.453</v>
      </c>
      <c r="Y14" s="191">
        <v>361.442</v>
      </c>
      <c r="Z14" s="326">
        <v>381.955</v>
      </c>
      <c r="AA14" s="326">
        <v>414.527</v>
      </c>
      <c r="AB14" s="158">
        <f t="shared" si="15"/>
        <v>3.889890735943582</v>
      </c>
      <c r="AC14" s="158">
        <f t="shared" si="1"/>
        <v>12.500892743470546</v>
      </c>
      <c r="AD14" s="158">
        <f t="shared" si="2"/>
        <v>3.059903560318967</v>
      </c>
      <c r="AE14" s="158">
        <f t="shared" si="3"/>
        <v>-12.314635028188063</v>
      </c>
      <c r="AF14" s="158">
        <f t="shared" si="4"/>
        <v>-2.8286154109296233</v>
      </c>
      <c r="AG14" s="158">
        <f t="shared" si="5"/>
        <v>-3.8237522120555743</v>
      </c>
      <c r="AH14" s="158">
        <f t="shared" si="8"/>
        <v>10.783128198759378</v>
      </c>
      <c r="AI14" s="158">
        <f t="shared" si="9"/>
        <v>0.72896876438172</v>
      </c>
      <c r="AJ14" s="158">
        <f t="shared" si="10"/>
        <v>3.2157636853003337</v>
      </c>
      <c r="AK14" s="158">
        <f t="shared" si="11"/>
        <v>-2.800328014913904</v>
      </c>
      <c r="AL14" s="158">
        <f t="shared" si="12"/>
        <v>-11.21808532377377</v>
      </c>
      <c r="AM14" s="158">
        <f t="shared" si="13"/>
        <v>0.651045948061007</v>
      </c>
      <c r="AN14" s="158">
        <f t="shared" si="14"/>
        <v>17.313610317994417</v>
      </c>
      <c r="AO14" s="158">
        <f t="shared" si="16"/>
        <v>3.438836660131881</v>
      </c>
      <c r="AP14" s="158">
        <f t="shared" si="17"/>
        <v>-2.6950919766430657</v>
      </c>
      <c r="AQ14" s="158">
        <f t="shared" si="18"/>
        <v>5.67532273504462</v>
      </c>
      <c r="AR14" s="158">
        <f t="shared" si="7"/>
        <v>8.527706143393857</v>
      </c>
      <c r="AS14" s="144"/>
      <c r="AT14" s="197"/>
      <c r="AU14" s="144"/>
      <c r="AV14" s="144"/>
    </row>
    <row r="15" spans="1:48" s="114" customFormat="1" ht="15.75">
      <c r="A15" s="13" t="s">
        <v>33</v>
      </c>
      <c r="B15" s="166">
        <v>197.925</v>
      </c>
      <c r="C15" s="166">
        <v>204</v>
      </c>
      <c r="D15" s="166">
        <v>249.8</v>
      </c>
      <c r="E15" s="166">
        <v>244.8</v>
      </c>
      <c r="F15" s="166">
        <v>285</v>
      </c>
      <c r="G15" s="166">
        <v>263</v>
      </c>
      <c r="H15" s="166">
        <v>252</v>
      </c>
      <c r="I15" s="166">
        <v>293.887</v>
      </c>
      <c r="J15" s="166">
        <v>326.854</v>
      </c>
      <c r="K15" s="166">
        <v>341.088</v>
      </c>
      <c r="L15" s="166">
        <v>356.686</v>
      </c>
      <c r="M15" s="166">
        <v>371.536</v>
      </c>
      <c r="N15" s="261">
        <v>301.724</v>
      </c>
      <c r="O15" s="261">
        <v>325.39</v>
      </c>
      <c r="P15" s="191">
        <v>305.926</v>
      </c>
      <c r="Q15" s="191">
        <v>336.587</v>
      </c>
      <c r="R15" s="191">
        <v>314.872</v>
      </c>
      <c r="S15" s="191">
        <v>340.534</v>
      </c>
      <c r="T15" s="191">
        <v>328.1</v>
      </c>
      <c r="U15" s="191">
        <v>291.583</v>
      </c>
      <c r="V15" s="191">
        <v>304.264</v>
      </c>
      <c r="W15" s="191">
        <v>337.013</v>
      </c>
      <c r="X15" s="191">
        <v>363.573</v>
      </c>
      <c r="Y15" s="191">
        <v>352.215</v>
      </c>
      <c r="Z15" s="326">
        <v>373.086</v>
      </c>
      <c r="AA15" s="191">
        <v>392.272</v>
      </c>
      <c r="AB15" s="158">
        <f t="shared" si="15"/>
        <v>4.354849565861222</v>
      </c>
      <c r="AC15" s="158">
        <f t="shared" si="1"/>
        <v>4.57301341589266</v>
      </c>
      <c r="AD15" s="158">
        <f t="shared" si="2"/>
        <v>4.16332572626905</v>
      </c>
      <c r="AE15" s="158">
        <f t="shared" si="3"/>
        <v>-18.790103785366696</v>
      </c>
      <c r="AF15" s="158">
        <f t="shared" si="4"/>
        <v>7.843592157070701</v>
      </c>
      <c r="AG15" s="158">
        <f t="shared" si="5"/>
        <v>-5.981744982943544</v>
      </c>
      <c r="AH15" s="158">
        <f t="shared" si="8"/>
        <v>10.022358348097253</v>
      </c>
      <c r="AI15" s="158">
        <f t="shared" si="9"/>
        <v>-6.451526648385106</v>
      </c>
      <c r="AJ15" s="158">
        <f t="shared" si="10"/>
        <v>8.149978403922857</v>
      </c>
      <c r="AK15" s="158">
        <f t="shared" si="11"/>
        <v>-3.651324096859629</v>
      </c>
      <c r="AL15" s="158">
        <f t="shared" si="12"/>
        <v>-11.12983846388296</v>
      </c>
      <c r="AM15" s="158">
        <f t="shared" si="13"/>
        <v>4.349018975729031</v>
      </c>
      <c r="AN15" s="158">
        <f t="shared" si="14"/>
        <v>10.763350248468424</v>
      </c>
      <c r="AO15" s="158">
        <f t="shared" si="16"/>
        <v>7.881001623082791</v>
      </c>
      <c r="AP15" s="158">
        <f t="shared" si="17"/>
        <v>-3.1239943560165373</v>
      </c>
      <c r="AQ15" s="158">
        <f t="shared" si="18"/>
        <v>5.92564200843236</v>
      </c>
      <c r="AR15" s="158">
        <f t="shared" si="7"/>
        <v>5.142514058420841</v>
      </c>
      <c r="AS15" s="144"/>
      <c r="AT15" s="144"/>
      <c r="AU15" s="144"/>
      <c r="AV15" s="144"/>
    </row>
    <row r="16" spans="1:48" s="19" customFormat="1" ht="15.75">
      <c r="A16" s="13" t="s">
        <v>106</v>
      </c>
      <c r="B16" s="166">
        <v>174.949</v>
      </c>
      <c r="C16" s="166">
        <v>190.1</v>
      </c>
      <c r="D16" s="166">
        <v>244</v>
      </c>
      <c r="E16" s="166">
        <v>222.5</v>
      </c>
      <c r="F16" s="166">
        <v>247</v>
      </c>
      <c r="G16" s="166">
        <v>254</v>
      </c>
      <c r="H16" s="166">
        <v>220.9</v>
      </c>
      <c r="I16" s="166">
        <v>242.625</v>
      </c>
      <c r="J16" s="166">
        <v>270.283</v>
      </c>
      <c r="K16" s="166">
        <v>309.498</v>
      </c>
      <c r="L16" s="166">
        <v>329.964</v>
      </c>
      <c r="M16" s="166">
        <v>329.4</v>
      </c>
      <c r="N16" s="261">
        <v>306.731</v>
      </c>
      <c r="O16" s="261">
        <v>287.358</v>
      </c>
      <c r="P16" s="191">
        <v>303.506</v>
      </c>
      <c r="Q16" s="191">
        <v>302.833</v>
      </c>
      <c r="R16" s="191">
        <v>296.532</v>
      </c>
      <c r="S16" s="191">
        <v>315.437</v>
      </c>
      <c r="T16" s="191">
        <v>305.348</v>
      </c>
      <c r="U16" s="191">
        <v>276.178</v>
      </c>
      <c r="V16" s="191">
        <v>289.126</v>
      </c>
      <c r="W16" s="191">
        <v>304.26</v>
      </c>
      <c r="X16" s="191">
        <v>335.352</v>
      </c>
      <c r="Y16" s="191">
        <v>357.653</v>
      </c>
      <c r="Z16" s="191">
        <v>316.602</v>
      </c>
      <c r="AA16" s="191">
        <v>360.899</v>
      </c>
      <c r="AB16" s="158">
        <f t="shared" si="15"/>
        <v>14.508866632381604</v>
      </c>
      <c r="AC16" s="158">
        <f t="shared" si="1"/>
        <v>6.612643700443948</v>
      </c>
      <c r="AD16" s="158">
        <f t="shared" si="2"/>
        <v>-0.1709277375713779</v>
      </c>
      <c r="AE16" s="158">
        <f t="shared" si="3"/>
        <v>-6.881906496660591</v>
      </c>
      <c r="AF16" s="158">
        <f t="shared" si="4"/>
        <v>-6.3159576306274845</v>
      </c>
      <c r="AG16" s="158">
        <f t="shared" si="5"/>
        <v>5.619471182288284</v>
      </c>
      <c r="AH16" s="158">
        <f t="shared" si="8"/>
        <v>-0.2217419095503697</v>
      </c>
      <c r="AI16" s="158">
        <f t="shared" si="9"/>
        <v>-2.0806847338302115</v>
      </c>
      <c r="AJ16" s="158">
        <f t="shared" si="10"/>
        <v>6.375365896429401</v>
      </c>
      <c r="AK16" s="158">
        <f t="shared" si="11"/>
        <v>-3.1984199697562423</v>
      </c>
      <c r="AL16" s="158">
        <f t="shared" si="12"/>
        <v>-9.553034570391821</v>
      </c>
      <c r="AM16" s="158">
        <f t="shared" si="13"/>
        <v>4.688280746475091</v>
      </c>
      <c r="AN16" s="158">
        <f t="shared" si="14"/>
        <v>5.234396076451103</v>
      </c>
      <c r="AO16" s="158">
        <f t="shared" si="16"/>
        <v>10.21889173732991</v>
      </c>
      <c r="AP16" s="158">
        <f t="shared" si="17"/>
        <v>6.650027433860554</v>
      </c>
      <c r="AQ16" s="158">
        <f t="shared" si="18"/>
        <v>-11.477884989081607</v>
      </c>
      <c r="AR16" s="158">
        <f t="shared" si="7"/>
        <v>13.991383503578636</v>
      </c>
      <c r="AS16" s="144"/>
      <c r="AT16" s="144"/>
      <c r="AU16" s="144"/>
      <c r="AV16" s="144"/>
    </row>
    <row r="17" spans="1:48" s="114" customFormat="1" ht="15.75">
      <c r="A17" s="13" t="s">
        <v>34</v>
      </c>
      <c r="B17" s="166">
        <v>147.128</v>
      </c>
      <c r="C17" s="166">
        <v>172.3</v>
      </c>
      <c r="D17" s="166">
        <v>200.7</v>
      </c>
      <c r="E17" s="166">
        <v>205.3</v>
      </c>
      <c r="F17" s="166">
        <v>231</v>
      </c>
      <c r="G17" s="166">
        <v>231</v>
      </c>
      <c r="H17" s="166">
        <v>194.5</v>
      </c>
      <c r="I17" s="166">
        <v>224.371</v>
      </c>
      <c r="J17" s="166">
        <v>228.881</v>
      </c>
      <c r="K17" s="166">
        <v>270.732</v>
      </c>
      <c r="L17" s="166">
        <v>300.597</v>
      </c>
      <c r="M17" s="166">
        <v>269.744</v>
      </c>
      <c r="N17" s="261">
        <v>275.84</v>
      </c>
      <c r="O17" s="261">
        <v>271.98</v>
      </c>
      <c r="P17" s="191">
        <v>278.976</v>
      </c>
      <c r="Q17" s="191">
        <v>292.273</v>
      </c>
      <c r="R17" s="191">
        <v>283.046</v>
      </c>
      <c r="S17" s="191">
        <v>275.103</v>
      </c>
      <c r="T17" s="191">
        <v>267.866</v>
      </c>
      <c r="U17" s="191">
        <v>230.431</v>
      </c>
      <c r="V17" s="191">
        <v>241.698</v>
      </c>
      <c r="W17" s="191">
        <v>259.863</v>
      </c>
      <c r="X17" s="191">
        <v>261.997</v>
      </c>
      <c r="Y17" s="191">
        <v>273.587</v>
      </c>
      <c r="Z17" s="191">
        <v>251.453</v>
      </c>
      <c r="AA17" s="191">
        <v>269.363</v>
      </c>
      <c r="AB17" s="158">
        <f t="shared" si="15"/>
        <v>18.285047688536853</v>
      </c>
      <c r="AC17" s="158">
        <f t="shared" si="1"/>
        <v>11.031204290589937</v>
      </c>
      <c r="AD17" s="158">
        <f t="shared" si="2"/>
        <v>-10.263908156102673</v>
      </c>
      <c r="AE17" s="158">
        <f t="shared" si="3"/>
        <v>2.2599205172311327</v>
      </c>
      <c r="AF17" s="158">
        <f t="shared" si="4"/>
        <v>-1.399361948955901</v>
      </c>
      <c r="AG17" s="158">
        <f t="shared" si="5"/>
        <v>2.572247959408773</v>
      </c>
      <c r="AH17" s="158">
        <f t="shared" si="8"/>
        <v>4.7663598302363015</v>
      </c>
      <c r="AI17" s="158">
        <f t="shared" si="9"/>
        <v>-3.1569799468305426</v>
      </c>
      <c r="AJ17" s="158">
        <f t="shared" si="10"/>
        <v>-2.8062576401008967</v>
      </c>
      <c r="AK17" s="158">
        <f t="shared" si="11"/>
        <v>-2.6306510652373922</v>
      </c>
      <c r="AL17" s="158">
        <f t="shared" si="12"/>
        <v>-13.975271217698392</v>
      </c>
      <c r="AM17" s="158">
        <f t="shared" si="13"/>
        <v>4.889533092335665</v>
      </c>
      <c r="AN17" s="158">
        <f t="shared" si="14"/>
        <v>7.515577290668516</v>
      </c>
      <c r="AO17" s="158">
        <f t="shared" si="16"/>
        <v>0.8212019410227753</v>
      </c>
      <c r="AP17" s="158">
        <f t="shared" si="17"/>
        <v>4.423714775360013</v>
      </c>
      <c r="AQ17" s="158">
        <f>(Z17-Y17)/Y17*100</f>
        <v>-8.090296688073623</v>
      </c>
      <c r="AR17" s="158">
        <f t="shared" si="7"/>
        <v>7.122603428871398</v>
      </c>
      <c r="AS17" s="144"/>
      <c r="AT17" s="144"/>
      <c r="AU17" s="144"/>
      <c r="AV17" s="144"/>
    </row>
    <row r="18" spans="1:48" s="114" customFormat="1" ht="15.75">
      <c r="A18" s="13" t="s">
        <v>35</v>
      </c>
      <c r="B18" s="166">
        <v>59.523</v>
      </c>
      <c r="C18" s="166">
        <v>90.3</v>
      </c>
      <c r="D18" s="166">
        <v>111.5</v>
      </c>
      <c r="E18" s="166">
        <v>91.5</v>
      </c>
      <c r="F18" s="166">
        <v>106</v>
      </c>
      <c r="G18" s="166">
        <v>108</v>
      </c>
      <c r="H18" s="166">
        <v>92.5</v>
      </c>
      <c r="I18" s="166">
        <v>111.11</v>
      </c>
      <c r="J18" s="166">
        <v>105.773</v>
      </c>
      <c r="K18" s="166">
        <v>118.105</v>
      </c>
      <c r="L18" s="166">
        <v>133.5</v>
      </c>
      <c r="M18" s="166">
        <v>107.454</v>
      </c>
      <c r="N18" s="261">
        <v>111.327</v>
      </c>
      <c r="O18" s="261">
        <v>123.8</v>
      </c>
      <c r="P18" s="191">
        <v>114.048</v>
      </c>
      <c r="Q18" s="191">
        <v>104.822</v>
      </c>
      <c r="R18" s="191">
        <v>95.682</v>
      </c>
      <c r="S18" s="191">
        <v>94.741</v>
      </c>
      <c r="T18" s="191">
        <v>97.9</v>
      </c>
      <c r="U18" s="191">
        <v>89.67</v>
      </c>
      <c r="V18" s="191">
        <v>92.643</v>
      </c>
      <c r="W18" s="191">
        <v>92.878</v>
      </c>
      <c r="X18" s="191">
        <v>84.02</v>
      </c>
      <c r="Y18" s="191">
        <v>81.542</v>
      </c>
      <c r="Z18" s="191">
        <v>81.437</v>
      </c>
      <c r="AA18" s="191">
        <v>108.093</v>
      </c>
      <c r="AB18" s="158">
        <f t="shared" si="15"/>
        <v>11.658929972677345</v>
      </c>
      <c r="AC18" s="158">
        <f t="shared" si="1"/>
        <v>13.035011218830697</v>
      </c>
      <c r="AD18" s="158">
        <f t="shared" si="2"/>
        <v>-19.510112359550565</v>
      </c>
      <c r="AE18" s="158">
        <f t="shared" si="3"/>
        <v>3.6043330169188725</v>
      </c>
      <c r="AF18" s="158">
        <f t="shared" si="4"/>
        <v>11.203930762528406</v>
      </c>
      <c r="AG18" s="158">
        <f t="shared" si="5"/>
        <v>-7.877221324717282</v>
      </c>
      <c r="AH18" s="158">
        <f t="shared" si="8"/>
        <v>-8.089576318742985</v>
      </c>
      <c r="AI18" s="158">
        <f t="shared" si="9"/>
        <v>-8.71954360725802</v>
      </c>
      <c r="AJ18" s="158">
        <f t="shared" si="10"/>
        <v>-0.9834660646725638</v>
      </c>
      <c r="AK18" s="158">
        <f t="shared" si="11"/>
        <v>3.3343536589227534</v>
      </c>
      <c r="AL18" s="158">
        <f t="shared" si="12"/>
        <v>-8.40653728294178</v>
      </c>
      <c r="AM18" s="158">
        <f t="shared" si="13"/>
        <v>3.3154901304784197</v>
      </c>
      <c r="AN18" s="158">
        <f t="shared" si="14"/>
        <v>0.2536619064581236</v>
      </c>
      <c r="AO18" s="158">
        <f t="shared" si="16"/>
        <v>-9.537242404013872</v>
      </c>
      <c r="AP18" s="158">
        <f t="shared" si="17"/>
        <v>-2.949297786241365</v>
      </c>
      <c r="AQ18" s="158">
        <f>(Z18-Y18)/Y18*100</f>
        <v>-0.12876799686051846</v>
      </c>
      <c r="AR18" s="158">
        <f t="shared" si="7"/>
        <v>32.732050542136875</v>
      </c>
      <c r="AS18" s="144"/>
      <c r="AT18" s="144"/>
      <c r="AU18" s="144"/>
      <c r="AV18" s="144"/>
    </row>
    <row r="19" spans="1:48" s="114" customFormat="1" ht="15.75">
      <c r="A19" s="13" t="s">
        <v>36</v>
      </c>
      <c r="B19" s="198">
        <v>61.821</v>
      </c>
      <c r="C19" s="198">
        <v>96.2</v>
      </c>
      <c r="D19" s="198">
        <v>75.5</v>
      </c>
      <c r="E19" s="198">
        <v>65</v>
      </c>
      <c r="F19" s="198">
        <v>69</v>
      </c>
      <c r="G19" s="198">
        <v>75</v>
      </c>
      <c r="H19" s="198">
        <v>81.2</v>
      </c>
      <c r="I19" s="198">
        <v>83.732</v>
      </c>
      <c r="J19" s="198">
        <v>82.716</v>
      </c>
      <c r="K19" s="198">
        <v>84.274</v>
      </c>
      <c r="L19" s="198">
        <v>93.722</v>
      </c>
      <c r="M19" s="198">
        <v>74.887</v>
      </c>
      <c r="N19" s="262">
        <v>77.822</v>
      </c>
      <c r="O19" s="262">
        <v>83.919</v>
      </c>
      <c r="P19" s="214">
        <v>78.723</v>
      </c>
      <c r="Q19" s="214">
        <v>75.656</v>
      </c>
      <c r="R19" s="214">
        <v>71.022</v>
      </c>
      <c r="S19" s="214">
        <v>73.742</v>
      </c>
      <c r="T19" s="214">
        <v>72.127</v>
      </c>
      <c r="U19" s="214">
        <v>66.201</v>
      </c>
      <c r="V19" s="214">
        <v>61.199</v>
      </c>
      <c r="W19" s="214">
        <v>65.339</v>
      </c>
      <c r="X19" s="214">
        <v>54.772</v>
      </c>
      <c r="Y19" s="214">
        <v>54.813</v>
      </c>
      <c r="Z19" s="214">
        <v>56.863</v>
      </c>
      <c r="AA19" s="214"/>
      <c r="AB19" s="158">
        <f t="shared" si="15"/>
        <v>1.8835533633154493</v>
      </c>
      <c r="AC19" s="158">
        <f t="shared" si="1"/>
        <v>11.211049671310242</v>
      </c>
      <c r="AD19" s="158">
        <f t="shared" si="2"/>
        <v>-20.096668871769698</v>
      </c>
      <c r="AE19" s="158">
        <f t="shared" si="3"/>
        <v>3.9192383190673983</v>
      </c>
      <c r="AF19" s="158">
        <f t="shared" si="4"/>
        <v>7.834545501272126</v>
      </c>
      <c r="AG19" s="158">
        <f t="shared" si="5"/>
        <v>-6.191684838951844</v>
      </c>
      <c r="AH19" s="158">
        <f t="shared" si="8"/>
        <v>-3.8959389250917686</v>
      </c>
      <c r="AI19" s="158">
        <f t="shared" si="9"/>
        <v>-6.125092524056255</v>
      </c>
      <c r="AJ19" s="158">
        <f t="shared" si="10"/>
        <v>3.829799217143982</v>
      </c>
      <c r="AK19" s="158">
        <f t="shared" si="11"/>
        <v>-2.1900680751810486</v>
      </c>
      <c r="AL19" s="158">
        <f t="shared" si="12"/>
        <v>-8.216063332732544</v>
      </c>
      <c r="AM19" s="158">
        <f t="shared" si="13"/>
        <v>-7.555777103064902</v>
      </c>
      <c r="AN19" s="158">
        <f t="shared" si="14"/>
        <v>6.764816418568932</v>
      </c>
      <c r="AO19" s="158">
        <f>(X19-W19)/W19*100</f>
        <v>-16.17257686833285</v>
      </c>
      <c r="AP19" s="158">
        <f t="shared" si="17"/>
        <v>0.07485576571971797</v>
      </c>
      <c r="AQ19" s="158">
        <f>(Z19-Y19)/Y19*100</f>
        <v>3.739988688814692</v>
      </c>
      <c r="AR19" s="158"/>
      <c r="AS19" s="144"/>
      <c r="AT19" s="144"/>
      <c r="AU19" s="144"/>
      <c r="AV19" s="144"/>
    </row>
    <row r="20" spans="1:44" ht="15">
      <c r="A20" s="29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/>
      <c r="O20" s="295"/>
      <c r="P20" s="296"/>
      <c r="Q20" s="296"/>
      <c r="R20" s="296"/>
      <c r="S20" s="296"/>
      <c r="T20" s="296"/>
      <c r="U20" s="296"/>
      <c r="V20" s="296"/>
      <c r="W20" s="296"/>
      <c r="X20" s="296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</row>
    <row r="21" spans="1:44" ht="15.75">
      <c r="A21" s="13" t="s">
        <v>85</v>
      </c>
      <c r="B21" s="168">
        <f aca="true" t="shared" si="19" ref="B21:V21">SUM(B8:B19)</f>
        <v>1561.4789999999998</v>
      </c>
      <c r="C21" s="168">
        <f t="shared" si="19"/>
        <v>1385.129</v>
      </c>
      <c r="D21" s="168">
        <f t="shared" si="19"/>
        <v>1991</v>
      </c>
      <c r="E21" s="168">
        <f t="shared" si="19"/>
        <v>1841</v>
      </c>
      <c r="F21" s="168">
        <f t="shared" si="19"/>
        <v>2069</v>
      </c>
      <c r="G21" s="168">
        <f t="shared" si="19"/>
        <v>2100</v>
      </c>
      <c r="H21" s="168">
        <f t="shared" si="19"/>
        <v>1950.0000000000002</v>
      </c>
      <c r="I21" s="168">
        <f t="shared" si="19"/>
        <v>2088</v>
      </c>
      <c r="J21" s="168">
        <f t="shared" si="19"/>
        <v>2222.701</v>
      </c>
      <c r="K21" s="168">
        <f t="shared" si="19"/>
        <v>2434.285</v>
      </c>
      <c r="L21" s="168">
        <f t="shared" si="19"/>
        <v>2686.2019999999998</v>
      </c>
      <c r="M21" s="168">
        <f t="shared" si="19"/>
        <v>2696.7280000000005</v>
      </c>
      <c r="N21" s="263">
        <f t="shared" si="19"/>
        <v>2418.233</v>
      </c>
      <c r="O21" s="263">
        <f>SUM(O8:O19)</f>
        <v>2303.2429999999995</v>
      </c>
      <c r="P21" s="263">
        <f t="shared" si="19"/>
        <v>2349.0069999999996</v>
      </c>
      <c r="Q21" s="263">
        <f t="shared" si="19"/>
        <v>2470.0570000000002</v>
      </c>
      <c r="R21" s="263">
        <f t="shared" si="19"/>
        <v>2400.9189999999994</v>
      </c>
      <c r="S21" s="263">
        <f t="shared" si="19"/>
        <v>2416.0750000000003</v>
      </c>
      <c r="T21" s="263">
        <f t="shared" si="19"/>
        <v>2403.744</v>
      </c>
      <c r="U21" s="263">
        <f t="shared" si="19"/>
        <v>2141.1870000000004</v>
      </c>
      <c r="V21" s="263">
        <f t="shared" si="19"/>
        <v>2172.9930000000004</v>
      </c>
      <c r="W21" s="263">
        <f>SUM(W8:W19)</f>
        <v>2392.223</v>
      </c>
      <c r="X21" s="263">
        <f>SUM(X8:X19)</f>
        <v>2464.9029999999993</v>
      </c>
      <c r="Y21" s="263">
        <f>SUM(Y8:Y19)</f>
        <v>2405.387</v>
      </c>
      <c r="Z21" s="263">
        <f>SUM(Z8:Z19)</f>
        <v>2441.2309999999998</v>
      </c>
      <c r="AA21" s="263"/>
      <c r="AB21" s="160">
        <f aca="true" t="shared" si="20" ref="AB21:AG21">(K21-J21)/J21*100</f>
        <v>9.519229082094254</v>
      </c>
      <c r="AC21" s="160">
        <f t="shared" si="20"/>
        <v>10.348706088235351</v>
      </c>
      <c r="AD21" s="160">
        <f t="shared" si="20"/>
        <v>0.39185437282828134</v>
      </c>
      <c r="AE21" s="160">
        <f t="shared" si="20"/>
        <v>-10.327144598936203</v>
      </c>
      <c r="AF21" s="160">
        <f t="shared" si="20"/>
        <v>-4.755124919724472</v>
      </c>
      <c r="AG21" s="160">
        <f t="shared" si="20"/>
        <v>1.9869375484914156</v>
      </c>
      <c r="AH21" s="161">
        <f aca="true" t="shared" si="21" ref="AH21:AQ21">(Q21-P21)/P21*100</f>
        <v>5.153241348365529</v>
      </c>
      <c r="AI21" s="162">
        <f t="shared" si="21"/>
        <v>-2.7990447184012686</v>
      </c>
      <c r="AJ21" s="162">
        <f t="shared" si="21"/>
        <v>0.631258280683391</v>
      </c>
      <c r="AK21" s="162">
        <f t="shared" si="21"/>
        <v>-0.5103732293078704</v>
      </c>
      <c r="AL21" s="162">
        <f t="shared" si="21"/>
        <v>-10.922835376812163</v>
      </c>
      <c r="AM21" s="162">
        <f t="shared" si="21"/>
        <v>1.485437750182494</v>
      </c>
      <c r="AN21" s="162">
        <f t="shared" si="21"/>
        <v>10.08884980301361</v>
      </c>
      <c r="AO21" s="162">
        <f t="shared" si="21"/>
        <v>3.0381782969229616</v>
      </c>
      <c r="AP21" s="162">
        <f t="shared" si="21"/>
        <v>-2.41453720491229</v>
      </c>
      <c r="AQ21" s="162">
        <f t="shared" si="21"/>
        <v>1.4901552224236514</v>
      </c>
      <c r="AR21" s="162"/>
    </row>
    <row r="22" spans="1:44" ht="15">
      <c r="A22" s="298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295"/>
      <c r="P22" s="296"/>
      <c r="Q22" s="296"/>
      <c r="R22" s="296"/>
      <c r="S22" s="296"/>
      <c r="T22" s="296"/>
      <c r="U22" s="296"/>
      <c r="V22" s="296"/>
      <c r="W22" s="296"/>
      <c r="X22" s="296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</row>
    <row r="23" spans="1:44" ht="15.75">
      <c r="A23" s="16" t="s">
        <v>38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61"/>
      <c r="O23" s="261"/>
      <c r="P23" s="260"/>
      <c r="Q23" s="260"/>
      <c r="R23" s="260"/>
      <c r="S23" s="260"/>
      <c r="T23" s="260"/>
      <c r="U23" s="260"/>
      <c r="V23" s="260"/>
      <c r="W23" s="260"/>
      <c r="X23" s="2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96" customFormat="1" ht="15.75">
      <c r="A24" s="13" t="s">
        <v>26</v>
      </c>
      <c r="B24" s="166">
        <f aca="true" t="shared" si="22" ref="B24:N24">B8</f>
        <v>46.398</v>
      </c>
      <c r="C24" s="166">
        <f t="shared" si="22"/>
        <v>27.528</v>
      </c>
      <c r="D24" s="166">
        <f t="shared" si="22"/>
        <v>52.7</v>
      </c>
      <c r="E24" s="166">
        <f t="shared" si="22"/>
        <v>67.2</v>
      </c>
      <c r="F24" s="166">
        <f t="shared" si="22"/>
        <v>55</v>
      </c>
      <c r="G24" s="166">
        <f t="shared" si="22"/>
        <v>53</v>
      </c>
      <c r="H24" s="166">
        <f t="shared" si="22"/>
        <v>69.9</v>
      </c>
      <c r="I24" s="166">
        <f t="shared" si="22"/>
        <v>67.731</v>
      </c>
      <c r="J24" s="166">
        <f t="shared" si="22"/>
        <v>54.291</v>
      </c>
      <c r="K24" s="166">
        <f t="shared" si="22"/>
        <v>57.74</v>
      </c>
      <c r="L24" s="166">
        <f t="shared" si="22"/>
        <v>63.553</v>
      </c>
      <c r="M24" s="166">
        <f t="shared" si="22"/>
        <v>64.213</v>
      </c>
      <c r="N24" s="261">
        <f t="shared" si="22"/>
        <v>54.067</v>
      </c>
      <c r="O24" s="261">
        <f>O8</f>
        <v>59.529</v>
      </c>
      <c r="P24" s="261">
        <f>P8</f>
        <v>56.504</v>
      </c>
      <c r="Q24" s="191">
        <f aca="true" t="shared" si="23" ref="Q24:W24">Q8</f>
        <v>58.894</v>
      </c>
      <c r="R24" s="191">
        <f t="shared" si="23"/>
        <v>54.875</v>
      </c>
      <c r="S24" s="191">
        <f t="shared" si="23"/>
        <v>51.848</v>
      </c>
      <c r="T24" s="191">
        <f t="shared" si="23"/>
        <v>50.658</v>
      </c>
      <c r="U24" s="191">
        <f t="shared" si="23"/>
        <v>47.066</v>
      </c>
      <c r="V24" s="191">
        <f t="shared" si="23"/>
        <v>45.952</v>
      </c>
      <c r="W24" s="191">
        <f t="shared" si="23"/>
        <v>44.442</v>
      </c>
      <c r="X24" s="191">
        <f>X8</f>
        <v>47.61</v>
      </c>
      <c r="Y24" s="167">
        <f>Y8</f>
        <v>42.286</v>
      </c>
      <c r="Z24" s="167">
        <f>Z8</f>
        <v>40.675</v>
      </c>
      <c r="AA24" s="167">
        <f>AA8</f>
        <v>41.799</v>
      </c>
      <c r="AB24" s="158">
        <f aca="true" t="shared" si="24" ref="AB24:AB35">(K24-J24)/J24*100</f>
        <v>6.3528024902838505</v>
      </c>
      <c r="AC24" s="158">
        <f aca="true" t="shared" si="25" ref="AC24:AC35">(L24-K24)/K24*100</f>
        <v>10.067544163491506</v>
      </c>
      <c r="AD24" s="158">
        <f aca="true" t="shared" si="26" ref="AD24:AD35">(M24-L24)/L24*100</f>
        <v>1.038503296461216</v>
      </c>
      <c r="AE24" s="158">
        <f aca="true" t="shared" si="27" ref="AE24:AE35">(N24-M24)/M24*100</f>
        <v>-15.800538831700738</v>
      </c>
      <c r="AF24" s="158">
        <f aca="true" t="shared" si="28" ref="AF24:AF35">(O24-N24)/N24*100</f>
        <v>10.102280503819342</v>
      </c>
      <c r="AG24" s="158">
        <f aca="true" t="shared" si="29" ref="AG24:AG35">(P24-O24)/O24*100</f>
        <v>-5.081556888239355</v>
      </c>
      <c r="AH24" s="158">
        <f aca="true" t="shared" si="30" ref="AH24:AO25">(Q24-P24)/P24*100</f>
        <v>4.22978904148379</v>
      </c>
      <c r="AI24" s="158">
        <f t="shared" si="30"/>
        <v>-6.824124698611062</v>
      </c>
      <c r="AJ24" s="158">
        <f t="shared" si="30"/>
        <v>-5.516173120728931</v>
      </c>
      <c r="AK24" s="158">
        <f t="shared" si="30"/>
        <v>-2.2951704983798753</v>
      </c>
      <c r="AL24" s="158">
        <f t="shared" si="30"/>
        <v>-7.090686564807136</v>
      </c>
      <c r="AM24" s="158">
        <f t="shared" si="30"/>
        <v>-2.3668890494199726</v>
      </c>
      <c r="AN24" s="158">
        <f t="shared" si="30"/>
        <v>-3.28603760445682</v>
      </c>
      <c r="AO24" s="158">
        <f t="shared" si="30"/>
        <v>7.128392061563384</v>
      </c>
      <c r="AP24" s="158">
        <f aca="true" t="shared" si="31" ref="AP24:AP34">(Y24-X24)/X24*100</f>
        <v>-11.182524679689138</v>
      </c>
      <c r="AQ24" s="158">
        <f aca="true" t="shared" si="32" ref="AQ24:AR32">(Z24-Y24)/Y24*100</f>
        <v>-3.8097715555976066</v>
      </c>
      <c r="AR24" s="158">
        <f t="shared" si="32"/>
        <v>2.7633681622618376</v>
      </c>
    </row>
    <row r="25" spans="1:44" s="114" customFormat="1" ht="15.75">
      <c r="A25" s="13" t="s">
        <v>39</v>
      </c>
      <c r="B25" s="166">
        <f aca="true" t="shared" si="33" ref="B25:N35">B9+B24</f>
        <v>108.69300000000001</v>
      </c>
      <c r="C25" s="166">
        <f t="shared" si="33"/>
        <v>44.275999999999996</v>
      </c>
      <c r="D25" s="166">
        <f t="shared" si="33"/>
        <v>115</v>
      </c>
      <c r="E25" s="166">
        <f t="shared" si="33"/>
        <v>136.60000000000002</v>
      </c>
      <c r="F25" s="166">
        <f t="shared" si="33"/>
        <v>117</v>
      </c>
      <c r="G25" s="166">
        <f t="shared" si="33"/>
        <v>117</v>
      </c>
      <c r="H25" s="166">
        <f t="shared" si="33"/>
        <v>152.3</v>
      </c>
      <c r="I25" s="166">
        <f t="shared" si="33"/>
        <v>135.579</v>
      </c>
      <c r="J25" s="166">
        <f t="shared" si="33"/>
        <v>125.925</v>
      </c>
      <c r="K25" s="166">
        <f t="shared" si="33"/>
        <v>131.781</v>
      </c>
      <c r="L25" s="166">
        <f t="shared" si="33"/>
        <v>150.796</v>
      </c>
      <c r="M25" s="166">
        <f t="shared" si="33"/>
        <v>147.781</v>
      </c>
      <c r="N25" s="261">
        <f t="shared" si="33"/>
        <v>126.017</v>
      </c>
      <c r="O25" s="261">
        <f aca="true" t="shared" si="34" ref="O25:O35">O9+O24</f>
        <v>137.501</v>
      </c>
      <c r="P25" s="261">
        <f aca="true" t="shared" si="35" ref="P25:R26">P9+P24</f>
        <v>132.209</v>
      </c>
      <c r="Q25" s="261">
        <f t="shared" si="35"/>
        <v>131.494</v>
      </c>
      <c r="R25" s="261">
        <f t="shared" si="35"/>
        <v>121.026</v>
      </c>
      <c r="S25" s="261">
        <f aca="true" t="shared" si="36" ref="S25:W27">S9+S24</f>
        <v>114.946</v>
      </c>
      <c r="T25" s="261">
        <f t="shared" si="36"/>
        <v>120.798</v>
      </c>
      <c r="U25" s="261">
        <f t="shared" si="36"/>
        <v>103.69200000000001</v>
      </c>
      <c r="V25" s="261">
        <f t="shared" si="36"/>
        <v>101.202</v>
      </c>
      <c r="W25" s="261">
        <f t="shared" si="36"/>
        <v>106.73599999999999</v>
      </c>
      <c r="X25" s="261">
        <f>X9+X24</f>
        <v>103.03</v>
      </c>
      <c r="Y25" s="261">
        <f>Y9+Y24</f>
        <v>84.613</v>
      </c>
      <c r="Z25" s="261">
        <f>Z9+Z24</f>
        <v>85.90199999999999</v>
      </c>
      <c r="AA25" s="261">
        <f>AA9+AA24</f>
        <v>92.50800000000001</v>
      </c>
      <c r="AB25" s="158">
        <f t="shared" si="24"/>
        <v>4.65038713519953</v>
      </c>
      <c r="AC25" s="158">
        <f t="shared" si="25"/>
        <v>14.429242455285651</v>
      </c>
      <c r="AD25" s="158">
        <f t="shared" si="26"/>
        <v>-1.9993899042414827</v>
      </c>
      <c r="AE25" s="158">
        <f t="shared" si="27"/>
        <v>-14.727197677644629</v>
      </c>
      <c r="AF25" s="158">
        <f t="shared" si="28"/>
        <v>9.113056174960528</v>
      </c>
      <c r="AG25" s="158">
        <f t="shared" si="29"/>
        <v>-3.8486992821870394</v>
      </c>
      <c r="AH25" s="158">
        <f t="shared" si="30"/>
        <v>-0.540810383559367</v>
      </c>
      <c r="AI25" s="158">
        <f t="shared" si="30"/>
        <v>-7.960819505072478</v>
      </c>
      <c r="AJ25" s="158">
        <f t="shared" si="30"/>
        <v>-5.02371391271297</v>
      </c>
      <c r="AK25" s="158">
        <f t="shared" si="30"/>
        <v>5.0910862491952775</v>
      </c>
      <c r="AL25" s="158">
        <f t="shared" si="30"/>
        <v>-14.160830477325778</v>
      </c>
      <c r="AM25" s="158">
        <f t="shared" si="30"/>
        <v>-2.401342437217923</v>
      </c>
      <c r="AN25" s="158">
        <f t="shared" si="30"/>
        <v>5.4682713780359995</v>
      </c>
      <c r="AO25" s="158">
        <f t="shared" si="30"/>
        <v>-3.4721181232198974</v>
      </c>
      <c r="AP25" s="158">
        <f t="shared" si="31"/>
        <v>-17.875376104047366</v>
      </c>
      <c r="AQ25" s="158">
        <f t="shared" si="32"/>
        <v>1.5234065687305582</v>
      </c>
      <c r="AR25" s="158">
        <f aca="true" t="shared" si="37" ref="AR25:AR34">(AA25-Z25)/Z25*100</f>
        <v>7.690158552769463</v>
      </c>
    </row>
    <row r="26" spans="1:44" s="114" customFormat="1" ht="15.75">
      <c r="A26" s="13" t="s">
        <v>40</v>
      </c>
      <c r="B26" s="166">
        <f>B10+B25</f>
        <v>221.145</v>
      </c>
      <c r="C26" s="166">
        <f t="shared" si="33"/>
        <v>89.091</v>
      </c>
      <c r="D26" s="166">
        <f t="shared" si="33"/>
        <v>222</v>
      </c>
      <c r="E26" s="166">
        <f t="shared" si="33"/>
        <v>256.20000000000005</v>
      </c>
      <c r="F26" s="166">
        <f t="shared" si="33"/>
        <v>235</v>
      </c>
      <c r="G26" s="166">
        <f t="shared" si="33"/>
        <v>229</v>
      </c>
      <c r="H26" s="166">
        <f t="shared" si="33"/>
        <v>286</v>
      </c>
      <c r="I26" s="166">
        <f t="shared" si="33"/>
        <v>269.579</v>
      </c>
      <c r="J26" s="166">
        <f t="shared" si="33"/>
        <v>227.5</v>
      </c>
      <c r="K26" s="166">
        <f t="shared" si="33"/>
        <v>258.275</v>
      </c>
      <c r="L26" s="166">
        <f t="shared" si="33"/>
        <v>286.283</v>
      </c>
      <c r="M26" s="166">
        <f t="shared" si="33"/>
        <v>285.358</v>
      </c>
      <c r="N26" s="261">
        <f t="shared" si="33"/>
        <v>264.642</v>
      </c>
      <c r="O26" s="261">
        <f t="shared" si="34"/>
        <v>229.135</v>
      </c>
      <c r="P26" s="261">
        <f aca="true" t="shared" si="38" ref="P26:R35">P10+P25</f>
        <v>244.154</v>
      </c>
      <c r="Q26" s="261">
        <f aca="true" t="shared" si="39" ref="Q26:Q31">Q10+Q25</f>
        <v>268.56899999999996</v>
      </c>
      <c r="R26" s="261">
        <f t="shared" si="35"/>
        <v>228.09699999999998</v>
      </c>
      <c r="S26" s="261">
        <f t="shared" si="36"/>
        <v>219.262</v>
      </c>
      <c r="T26" s="261">
        <f t="shared" si="36"/>
        <v>228.962</v>
      </c>
      <c r="U26" s="261">
        <f t="shared" si="36"/>
        <v>194.126</v>
      </c>
      <c r="V26" s="261">
        <f t="shared" si="36"/>
        <v>205.005</v>
      </c>
      <c r="W26" s="261">
        <f>W10+W25</f>
        <v>205.7</v>
      </c>
      <c r="X26" s="261">
        <f>X10+X25</f>
        <v>197.32999999999998</v>
      </c>
      <c r="Y26" s="261">
        <f aca="true" t="shared" si="40" ref="Y26:AA28">Y10+Y25</f>
        <v>177.233</v>
      </c>
      <c r="Z26" s="261">
        <f t="shared" si="40"/>
        <v>163.435</v>
      </c>
      <c r="AA26" s="261">
        <f t="shared" si="40"/>
        <v>189.98700000000002</v>
      </c>
      <c r="AB26" s="158">
        <f t="shared" si="24"/>
        <v>13.527472527472517</v>
      </c>
      <c r="AC26" s="158">
        <f t="shared" si="25"/>
        <v>10.844255154389716</v>
      </c>
      <c r="AD26" s="158">
        <f t="shared" si="26"/>
        <v>-0.32310685580352705</v>
      </c>
      <c r="AE26" s="158">
        <f t="shared" si="27"/>
        <v>-7.2596527870254235</v>
      </c>
      <c r="AF26" s="158">
        <f t="shared" si="28"/>
        <v>-13.416993523325853</v>
      </c>
      <c r="AG26" s="158">
        <f t="shared" si="29"/>
        <v>6.554651188164186</v>
      </c>
      <c r="AH26" s="158">
        <f aca="true" t="shared" si="41" ref="AH26:AH34">(Q26-P26)/P26*100</f>
        <v>9.999836168975303</v>
      </c>
      <c r="AI26" s="158">
        <f aca="true" t="shared" si="42" ref="AI26:AI34">(R26-Q26)/Q26*100</f>
        <v>-15.069497968864606</v>
      </c>
      <c r="AJ26" s="158">
        <f aca="true" t="shared" si="43" ref="AJ26:AJ34">(S26-R26)/R26*100</f>
        <v>-3.873352126507574</v>
      </c>
      <c r="AK26" s="158">
        <f aca="true" t="shared" si="44" ref="AK26:AK34">(T26-S26)/S26*100</f>
        <v>4.423931187346639</v>
      </c>
      <c r="AL26" s="158">
        <f aca="true" t="shared" si="45" ref="AL26:AL34">(U26-T26)/T26*100</f>
        <v>-15.21475179287392</v>
      </c>
      <c r="AM26" s="158">
        <f aca="true" t="shared" si="46" ref="AM26:AM34">(V26-U26)/U26*100</f>
        <v>5.6040921875482885</v>
      </c>
      <c r="AN26" s="158">
        <f aca="true" t="shared" si="47" ref="AN26:AN34">(W26-V26)/V26*100</f>
        <v>0.3390161215580075</v>
      </c>
      <c r="AO26" s="158">
        <f aca="true" t="shared" si="48" ref="AO26:AO34">(X26-W26)/W26*100</f>
        <v>-4.06903257170637</v>
      </c>
      <c r="AP26" s="158">
        <f t="shared" si="31"/>
        <v>-10.184462575381332</v>
      </c>
      <c r="AQ26" s="158">
        <f t="shared" si="32"/>
        <v>-7.78523186991136</v>
      </c>
      <c r="AR26" s="158">
        <f t="shared" si="37"/>
        <v>16.246214091228943</v>
      </c>
    </row>
    <row r="27" spans="1:44" s="114" customFormat="1" ht="15.75">
      <c r="A27" s="13" t="s">
        <v>41</v>
      </c>
      <c r="B27" s="166">
        <f>B11+B26</f>
        <v>389.99300000000005</v>
      </c>
      <c r="C27" s="166">
        <f t="shared" si="33"/>
        <v>170.25900000000001</v>
      </c>
      <c r="D27" s="166">
        <f t="shared" si="33"/>
        <v>409.1</v>
      </c>
      <c r="E27" s="166">
        <f t="shared" si="33"/>
        <v>428.70000000000005</v>
      </c>
      <c r="F27" s="166">
        <f t="shared" si="33"/>
        <v>395</v>
      </c>
      <c r="G27" s="166">
        <f t="shared" si="33"/>
        <v>429</v>
      </c>
      <c r="H27" s="166">
        <f t="shared" si="33"/>
        <v>466.7</v>
      </c>
      <c r="I27" s="166">
        <f t="shared" si="33"/>
        <v>430.935</v>
      </c>
      <c r="J27" s="166">
        <f t="shared" si="33"/>
        <v>406.952</v>
      </c>
      <c r="K27" s="166">
        <f t="shared" si="33"/>
        <v>438.351</v>
      </c>
      <c r="L27" s="166">
        <f t="shared" si="33"/>
        <v>508.068</v>
      </c>
      <c r="M27" s="166">
        <f t="shared" si="33"/>
        <v>522.586</v>
      </c>
      <c r="N27" s="261">
        <f t="shared" si="33"/>
        <v>445.123</v>
      </c>
      <c r="O27" s="261">
        <f t="shared" si="34"/>
        <v>399.02599999999995</v>
      </c>
      <c r="P27" s="261">
        <f t="shared" si="38"/>
        <v>435.405</v>
      </c>
      <c r="Q27" s="261">
        <f t="shared" si="39"/>
        <v>452.13</v>
      </c>
      <c r="R27" s="261">
        <f>R11+R26</f>
        <v>434.645</v>
      </c>
      <c r="S27" s="261">
        <f t="shared" si="36"/>
        <v>408.572</v>
      </c>
      <c r="T27" s="261">
        <f t="shared" si="36"/>
        <v>411.053</v>
      </c>
      <c r="U27" s="261">
        <f t="shared" si="36"/>
        <v>375.521</v>
      </c>
      <c r="V27" s="261">
        <f t="shared" si="36"/>
        <v>344.663</v>
      </c>
      <c r="W27" s="261">
        <f t="shared" si="36"/>
        <v>405.462</v>
      </c>
      <c r="X27" s="261">
        <f aca="true" t="shared" si="49" ref="X27:X33">X11+X26</f>
        <v>386.97799999999995</v>
      </c>
      <c r="Y27" s="261">
        <f t="shared" si="40"/>
        <v>339.672</v>
      </c>
      <c r="Z27" s="261">
        <f t="shared" si="40"/>
        <v>344.433</v>
      </c>
      <c r="AA27" s="261">
        <f t="shared" si="40"/>
        <v>391.482</v>
      </c>
      <c r="AB27" s="158">
        <f t="shared" si="24"/>
        <v>7.715651968782559</v>
      </c>
      <c r="AC27" s="158">
        <f t="shared" si="25"/>
        <v>15.90437799845329</v>
      </c>
      <c r="AD27" s="158">
        <f t="shared" si="26"/>
        <v>2.8574915168835724</v>
      </c>
      <c r="AE27" s="158">
        <f t="shared" si="27"/>
        <v>-14.823014776515256</v>
      </c>
      <c r="AF27" s="158">
        <f t="shared" si="28"/>
        <v>-10.356013955693154</v>
      </c>
      <c r="AG27" s="158">
        <f t="shared" si="29"/>
        <v>9.116949772696522</v>
      </c>
      <c r="AH27" s="158">
        <f t="shared" si="41"/>
        <v>3.841251248837295</v>
      </c>
      <c r="AI27" s="158">
        <f t="shared" si="42"/>
        <v>-3.8672505695264667</v>
      </c>
      <c r="AJ27" s="158">
        <f t="shared" si="43"/>
        <v>-5.998688584937128</v>
      </c>
      <c r="AK27" s="158">
        <f t="shared" si="44"/>
        <v>0.6072369129553652</v>
      </c>
      <c r="AL27" s="158">
        <f t="shared" si="45"/>
        <v>-8.644140779899425</v>
      </c>
      <c r="AM27" s="158">
        <f t="shared" si="46"/>
        <v>-8.217383315447073</v>
      </c>
      <c r="AN27" s="158">
        <f t="shared" si="47"/>
        <v>17.640129633874242</v>
      </c>
      <c r="AO27" s="158">
        <f t="shared" si="48"/>
        <v>-4.558750265129664</v>
      </c>
      <c r="AP27" s="158">
        <f t="shared" si="31"/>
        <v>-12.224467540790416</v>
      </c>
      <c r="AQ27" s="158">
        <f t="shared" si="32"/>
        <v>1.4016462940719185</v>
      </c>
      <c r="AR27" s="158">
        <f t="shared" si="37"/>
        <v>13.659840956005967</v>
      </c>
    </row>
    <row r="28" spans="1:44" s="114" customFormat="1" ht="15.75">
      <c r="A28" s="13" t="s">
        <v>42</v>
      </c>
      <c r="B28" s="166">
        <f t="shared" si="33"/>
        <v>558.546</v>
      </c>
      <c r="C28" s="166">
        <f t="shared" si="33"/>
        <v>295.012</v>
      </c>
      <c r="D28" s="166">
        <f t="shared" si="33"/>
        <v>639.4000000000001</v>
      </c>
      <c r="E28" s="166">
        <f t="shared" si="33"/>
        <v>615.2</v>
      </c>
      <c r="F28" s="166">
        <f t="shared" si="33"/>
        <v>631</v>
      </c>
      <c r="G28" s="166">
        <f t="shared" si="33"/>
        <v>669</v>
      </c>
      <c r="H28" s="166">
        <f t="shared" si="33"/>
        <v>669.5</v>
      </c>
      <c r="I28" s="166">
        <f t="shared" si="33"/>
        <v>637.28</v>
      </c>
      <c r="J28" s="166">
        <f t="shared" si="33"/>
        <v>649.785</v>
      </c>
      <c r="K28" s="166">
        <f t="shared" si="33"/>
        <v>711.668</v>
      </c>
      <c r="L28" s="166">
        <f t="shared" si="33"/>
        <v>807.423</v>
      </c>
      <c r="M28" s="166">
        <f t="shared" si="33"/>
        <v>847.4870000000001</v>
      </c>
      <c r="N28" s="261">
        <f t="shared" si="33"/>
        <v>724.193</v>
      </c>
      <c r="O28" s="261">
        <f t="shared" si="34"/>
        <v>630.5529999999999</v>
      </c>
      <c r="P28" s="261">
        <f t="shared" si="38"/>
        <v>697.0509999999999</v>
      </c>
      <c r="Q28" s="261">
        <f t="shared" si="39"/>
        <v>736.262</v>
      </c>
      <c r="R28" s="261">
        <f>R12+R27</f>
        <v>718.1579999999999</v>
      </c>
      <c r="S28" s="261">
        <f aca="true" t="shared" si="50" ref="S28:U31">S12+S27</f>
        <v>681.63</v>
      </c>
      <c r="T28" s="261">
        <f t="shared" si="50"/>
        <v>682.6120000000001</v>
      </c>
      <c r="U28" s="261">
        <f t="shared" si="50"/>
        <v>622.067</v>
      </c>
      <c r="V28" s="261">
        <f aca="true" t="shared" si="51" ref="V28:W33">V12+V27</f>
        <v>602.677</v>
      </c>
      <c r="W28" s="261">
        <f t="shared" si="51"/>
        <v>672.9490000000001</v>
      </c>
      <c r="X28" s="261">
        <f t="shared" si="49"/>
        <v>663.759</v>
      </c>
      <c r="Y28" s="261">
        <f t="shared" si="40"/>
        <v>615.916</v>
      </c>
      <c r="Z28" s="261">
        <f t="shared" si="40"/>
        <v>637.614</v>
      </c>
      <c r="AA28" s="261">
        <f t="shared" si="40"/>
        <v>698.931</v>
      </c>
      <c r="AB28" s="158">
        <f t="shared" si="24"/>
        <v>9.5236116561632</v>
      </c>
      <c r="AC28" s="158">
        <f t="shared" si="25"/>
        <v>13.45500992035612</v>
      </c>
      <c r="AD28" s="158">
        <f t="shared" si="26"/>
        <v>4.961959220879277</v>
      </c>
      <c r="AE28" s="158">
        <f t="shared" si="27"/>
        <v>-14.548187759812256</v>
      </c>
      <c r="AF28" s="158">
        <f t="shared" si="28"/>
        <v>-12.9302547801484</v>
      </c>
      <c r="AG28" s="158">
        <f t="shared" si="29"/>
        <v>10.545981067412265</v>
      </c>
      <c r="AH28" s="158">
        <f t="shared" si="41"/>
        <v>5.625269886995358</v>
      </c>
      <c r="AI28" s="158">
        <f t="shared" si="42"/>
        <v>-2.4589072911545133</v>
      </c>
      <c r="AJ28" s="158">
        <f t="shared" si="43"/>
        <v>-5.086345901598243</v>
      </c>
      <c r="AK28" s="158">
        <f t="shared" si="44"/>
        <v>0.14406642900108335</v>
      </c>
      <c r="AL28" s="158">
        <f t="shared" si="45"/>
        <v>-8.869606745852705</v>
      </c>
      <c r="AM28" s="158">
        <f t="shared" si="46"/>
        <v>-3.117027587060556</v>
      </c>
      <c r="AN28" s="158">
        <f t="shared" si="47"/>
        <v>11.659977068977254</v>
      </c>
      <c r="AO28" s="158">
        <f t="shared" si="48"/>
        <v>-1.365630976493026</v>
      </c>
      <c r="AP28" s="158">
        <f t="shared" si="31"/>
        <v>-7.207887200022895</v>
      </c>
      <c r="AQ28" s="158">
        <f t="shared" si="32"/>
        <v>3.522882990537667</v>
      </c>
      <c r="AR28" s="158">
        <f t="shared" si="37"/>
        <v>9.616633260875702</v>
      </c>
    </row>
    <row r="29" spans="1:44" s="114" customFormat="1" ht="15.75">
      <c r="A29" s="13" t="s">
        <v>43</v>
      </c>
      <c r="B29" s="166">
        <f t="shared" si="33"/>
        <v>715.796</v>
      </c>
      <c r="C29" s="166">
        <f t="shared" si="33"/>
        <v>440.22900000000004</v>
      </c>
      <c r="D29" s="166">
        <f t="shared" si="33"/>
        <v>856.4000000000001</v>
      </c>
      <c r="E29" s="166">
        <f t="shared" si="33"/>
        <v>787.4000000000001</v>
      </c>
      <c r="F29" s="166">
        <f t="shared" si="33"/>
        <v>854</v>
      </c>
      <c r="G29" s="166">
        <f t="shared" si="33"/>
        <v>891</v>
      </c>
      <c r="H29" s="166">
        <f t="shared" si="33"/>
        <v>864.5</v>
      </c>
      <c r="I29" s="166">
        <f t="shared" si="33"/>
        <v>856.74</v>
      </c>
      <c r="J29" s="166">
        <f t="shared" si="33"/>
        <v>898.211</v>
      </c>
      <c r="K29" s="166">
        <f t="shared" si="33"/>
        <v>988.547</v>
      </c>
      <c r="L29" s="166">
        <f t="shared" si="33"/>
        <v>1109.434</v>
      </c>
      <c r="M29" s="166">
        <f t="shared" si="33"/>
        <v>1170.3220000000001</v>
      </c>
      <c r="N29" s="261">
        <f t="shared" si="33"/>
        <v>1017.385</v>
      </c>
      <c r="O29" s="261">
        <f t="shared" si="34"/>
        <v>892.6529999999999</v>
      </c>
      <c r="P29" s="261">
        <f t="shared" si="38"/>
        <v>961.8499999999999</v>
      </c>
      <c r="Q29" s="261">
        <f t="shared" si="39"/>
        <v>1018.914</v>
      </c>
      <c r="R29" s="261">
        <f>R13+R28</f>
        <v>998.3219999999999</v>
      </c>
      <c r="S29" s="261">
        <f t="shared" si="50"/>
        <v>964.095</v>
      </c>
      <c r="T29" s="261">
        <f t="shared" si="50"/>
        <v>989.8490000000002</v>
      </c>
      <c r="U29" s="261">
        <f t="shared" si="50"/>
        <v>882.998</v>
      </c>
      <c r="V29" s="261">
        <f t="shared" si="51"/>
        <v>877.957</v>
      </c>
      <c r="W29" s="261">
        <f t="shared" si="51"/>
        <v>973.7660000000001</v>
      </c>
      <c r="X29" s="261">
        <f t="shared" si="49"/>
        <v>993.736</v>
      </c>
      <c r="Y29" s="261">
        <f>Y13+Y28</f>
        <v>924.135</v>
      </c>
      <c r="Z29" s="261">
        <f>Z13+Z28</f>
        <v>979.835</v>
      </c>
      <c r="AA29" s="261">
        <f>AA13+AA28</f>
        <v>1035.8980000000001</v>
      </c>
      <c r="AB29" s="158">
        <f t="shared" si="24"/>
        <v>10.05732506059267</v>
      </c>
      <c r="AC29" s="158">
        <f t="shared" si="25"/>
        <v>12.228755941801445</v>
      </c>
      <c r="AD29" s="158">
        <f t="shared" si="26"/>
        <v>5.488203894959065</v>
      </c>
      <c r="AE29" s="158">
        <f t="shared" si="27"/>
        <v>-13.067941985197246</v>
      </c>
      <c r="AF29" s="158">
        <f t="shared" si="28"/>
        <v>-12.260058876433218</v>
      </c>
      <c r="AG29" s="158">
        <f t="shared" si="29"/>
        <v>7.751836379869895</v>
      </c>
      <c r="AH29" s="158">
        <f t="shared" si="41"/>
        <v>5.932733794250671</v>
      </c>
      <c r="AI29" s="158">
        <f t="shared" si="42"/>
        <v>-2.0209752736737445</v>
      </c>
      <c r="AJ29" s="158">
        <f t="shared" si="43"/>
        <v>-3.4284529440400857</v>
      </c>
      <c r="AK29" s="158">
        <f t="shared" si="44"/>
        <v>2.6713135116352777</v>
      </c>
      <c r="AL29" s="158">
        <f t="shared" si="45"/>
        <v>-10.794676763829644</v>
      </c>
      <c r="AM29" s="158">
        <f t="shared" si="46"/>
        <v>-0.5708959703193046</v>
      </c>
      <c r="AN29" s="158">
        <f t="shared" si="47"/>
        <v>10.912721238056088</v>
      </c>
      <c r="AO29" s="158">
        <f t="shared" si="48"/>
        <v>2.0508007057136837</v>
      </c>
      <c r="AP29" s="158">
        <f t="shared" si="31"/>
        <v>-7.003972886158899</v>
      </c>
      <c r="AQ29" s="158">
        <f t="shared" si="32"/>
        <v>6.027257922273266</v>
      </c>
      <c r="AR29" s="158">
        <f t="shared" si="37"/>
        <v>5.721677629396797</v>
      </c>
    </row>
    <row r="30" spans="1:44" s="19" customFormat="1" ht="15.75">
      <c r="A30" s="13" t="s">
        <v>44</v>
      </c>
      <c r="B30" s="166">
        <f t="shared" si="33"/>
        <v>920.133</v>
      </c>
      <c r="C30" s="166">
        <f t="shared" si="33"/>
        <v>632.229</v>
      </c>
      <c r="D30" s="166">
        <f t="shared" si="33"/>
        <v>1109.5</v>
      </c>
      <c r="E30" s="166">
        <f t="shared" si="33"/>
        <v>1011.9000000000001</v>
      </c>
      <c r="F30" s="166">
        <f t="shared" si="33"/>
        <v>1131</v>
      </c>
      <c r="G30" s="166">
        <f t="shared" si="33"/>
        <v>1169</v>
      </c>
      <c r="H30" s="166">
        <f t="shared" si="33"/>
        <v>1108.9</v>
      </c>
      <c r="I30" s="166">
        <f t="shared" si="33"/>
        <v>1132.275</v>
      </c>
      <c r="J30" s="166">
        <f t="shared" si="33"/>
        <v>1208.194</v>
      </c>
      <c r="K30" s="166">
        <f t="shared" si="33"/>
        <v>1310.588</v>
      </c>
      <c r="L30" s="166">
        <f t="shared" si="33"/>
        <v>1471.733</v>
      </c>
      <c r="M30" s="166">
        <f t="shared" si="33"/>
        <v>1543.707</v>
      </c>
      <c r="N30" s="261">
        <f t="shared" si="33"/>
        <v>1344.789</v>
      </c>
      <c r="O30" s="261">
        <f t="shared" si="34"/>
        <v>1210.7959999999998</v>
      </c>
      <c r="P30" s="261">
        <f t="shared" si="38"/>
        <v>1267.828</v>
      </c>
      <c r="Q30" s="261">
        <f t="shared" si="39"/>
        <v>1357.886</v>
      </c>
      <c r="R30" s="261">
        <f>R14+R29</f>
        <v>1339.7649999999999</v>
      </c>
      <c r="S30" s="261">
        <f t="shared" si="50"/>
        <v>1316.518</v>
      </c>
      <c r="T30" s="261">
        <f t="shared" si="50"/>
        <v>1332.4030000000002</v>
      </c>
      <c r="U30" s="261">
        <f t="shared" si="50"/>
        <v>1187.124</v>
      </c>
      <c r="V30" s="261">
        <f t="shared" si="51"/>
        <v>1184.063</v>
      </c>
      <c r="W30" s="261">
        <f t="shared" si="51"/>
        <v>1332.8700000000001</v>
      </c>
      <c r="X30" s="261">
        <f t="shared" si="49"/>
        <v>1365.1889999999999</v>
      </c>
      <c r="Y30" s="261">
        <f aca="true" t="shared" si="52" ref="Y30:AA32">Y14+Y29</f>
        <v>1285.577</v>
      </c>
      <c r="Z30" s="261">
        <f>Z14+Z29</f>
        <v>1361.79</v>
      </c>
      <c r="AA30" s="261">
        <f>AA14+AA29</f>
        <v>1450.4250000000002</v>
      </c>
      <c r="AB30" s="158">
        <f t="shared" si="24"/>
        <v>8.47496345785528</v>
      </c>
      <c r="AC30" s="158">
        <f t="shared" si="25"/>
        <v>12.29562608539068</v>
      </c>
      <c r="AD30" s="158">
        <f t="shared" si="26"/>
        <v>4.890425097487123</v>
      </c>
      <c r="AE30" s="158">
        <f t="shared" si="27"/>
        <v>-12.885735440728071</v>
      </c>
      <c r="AF30" s="158">
        <f t="shared" si="28"/>
        <v>-9.963867937646736</v>
      </c>
      <c r="AG30" s="158">
        <f t="shared" si="29"/>
        <v>4.710289759794397</v>
      </c>
      <c r="AH30" s="158">
        <f t="shared" si="41"/>
        <v>7.1033294737140995</v>
      </c>
      <c r="AI30" s="158">
        <f t="shared" si="42"/>
        <v>-1.3345008343852205</v>
      </c>
      <c r="AJ30" s="158">
        <f t="shared" si="43"/>
        <v>-1.7351550458475813</v>
      </c>
      <c r="AK30" s="158">
        <f t="shared" si="44"/>
        <v>1.206591934177901</v>
      </c>
      <c r="AL30" s="158">
        <f t="shared" si="45"/>
        <v>-10.903532940108976</v>
      </c>
      <c r="AM30" s="158">
        <f t="shared" si="46"/>
        <v>-0.25785006452568743</v>
      </c>
      <c r="AN30" s="158">
        <f t="shared" si="47"/>
        <v>12.567490074430163</v>
      </c>
      <c r="AO30" s="158">
        <f t="shared" si="48"/>
        <v>2.4247676067433233</v>
      </c>
      <c r="AP30" s="158">
        <f t="shared" si="31"/>
        <v>-5.8315735037419625</v>
      </c>
      <c r="AQ30" s="158">
        <f t="shared" si="32"/>
        <v>5.928310789629868</v>
      </c>
      <c r="AR30" s="158">
        <f t="shared" si="37"/>
        <v>6.508712797127327</v>
      </c>
    </row>
    <row r="31" spans="1:44" s="114" customFormat="1" ht="15.75">
      <c r="A31" s="13" t="s">
        <v>45</v>
      </c>
      <c r="B31" s="166">
        <f t="shared" si="33"/>
        <v>1118.058</v>
      </c>
      <c r="C31" s="166">
        <f t="shared" si="33"/>
        <v>836.229</v>
      </c>
      <c r="D31" s="166">
        <f t="shared" si="33"/>
        <v>1359.3</v>
      </c>
      <c r="E31" s="166">
        <f t="shared" si="33"/>
        <v>1256.7</v>
      </c>
      <c r="F31" s="166">
        <f t="shared" si="33"/>
        <v>1416</v>
      </c>
      <c r="G31" s="166">
        <f t="shared" si="33"/>
        <v>1432</v>
      </c>
      <c r="H31" s="166">
        <f t="shared" si="33"/>
        <v>1360.9</v>
      </c>
      <c r="I31" s="166">
        <f t="shared" si="33"/>
        <v>1426.162</v>
      </c>
      <c r="J31" s="166">
        <f t="shared" si="33"/>
        <v>1535.048</v>
      </c>
      <c r="K31" s="166">
        <f t="shared" si="33"/>
        <v>1651.676</v>
      </c>
      <c r="L31" s="166">
        <f t="shared" si="33"/>
        <v>1828.4189999999999</v>
      </c>
      <c r="M31" s="166">
        <f t="shared" si="33"/>
        <v>1915.2430000000002</v>
      </c>
      <c r="N31" s="261">
        <f t="shared" si="33"/>
        <v>1646.513</v>
      </c>
      <c r="O31" s="261">
        <f t="shared" si="34"/>
        <v>1536.1859999999997</v>
      </c>
      <c r="P31" s="261">
        <f t="shared" si="38"/>
        <v>1573.754</v>
      </c>
      <c r="Q31" s="261">
        <f t="shared" si="39"/>
        <v>1694.473</v>
      </c>
      <c r="R31" s="261">
        <f>R15+R30</f>
        <v>1654.637</v>
      </c>
      <c r="S31" s="261">
        <f t="shared" si="50"/>
        <v>1657.0520000000001</v>
      </c>
      <c r="T31" s="261">
        <f t="shared" si="50"/>
        <v>1660.5030000000002</v>
      </c>
      <c r="U31" s="261">
        <f t="shared" si="50"/>
        <v>1478.707</v>
      </c>
      <c r="V31" s="261">
        <f t="shared" si="51"/>
        <v>1488.3270000000002</v>
      </c>
      <c r="W31" s="261">
        <f t="shared" si="51"/>
        <v>1669.883</v>
      </c>
      <c r="X31" s="261">
        <f t="shared" si="49"/>
        <v>1728.7619999999997</v>
      </c>
      <c r="Y31" s="261">
        <f t="shared" si="52"/>
        <v>1637.792</v>
      </c>
      <c r="Z31" s="261">
        <f t="shared" si="52"/>
        <v>1734.876</v>
      </c>
      <c r="AA31" s="261">
        <f t="shared" si="52"/>
        <v>1842.6970000000001</v>
      </c>
      <c r="AB31" s="158">
        <f t="shared" si="24"/>
        <v>7.59767772734142</v>
      </c>
      <c r="AC31" s="158">
        <f t="shared" si="25"/>
        <v>10.70082752307353</v>
      </c>
      <c r="AD31" s="158">
        <f t="shared" si="26"/>
        <v>4.7485833389392855</v>
      </c>
      <c r="AE31" s="158">
        <f t="shared" si="27"/>
        <v>-14.031117722398683</v>
      </c>
      <c r="AF31" s="158">
        <f t="shared" si="28"/>
        <v>-6.700645546072229</v>
      </c>
      <c r="AG31" s="158">
        <f t="shared" si="29"/>
        <v>2.445537194063754</v>
      </c>
      <c r="AH31" s="158">
        <f t="shared" si="41"/>
        <v>7.670766841577531</v>
      </c>
      <c r="AI31" s="158">
        <f t="shared" si="42"/>
        <v>-2.3509374301036376</v>
      </c>
      <c r="AJ31" s="158">
        <f t="shared" si="43"/>
        <v>0.145953462904564</v>
      </c>
      <c r="AK31" s="158">
        <f t="shared" si="44"/>
        <v>0.2082614184708761</v>
      </c>
      <c r="AL31" s="158">
        <f t="shared" si="45"/>
        <v>-10.94824881376306</v>
      </c>
      <c r="AM31" s="158">
        <f t="shared" si="46"/>
        <v>0.6505683681757182</v>
      </c>
      <c r="AN31" s="158">
        <f t="shared" si="47"/>
        <v>12.198663331378103</v>
      </c>
      <c r="AO31" s="158">
        <f t="shared" si="48"/>
        <v>3.5259356493837997</v>
      </c>
      <c r="AP31" s="158">
        <f t="shared" si="31"/>
        <v>-5.262147131878177</v>
      </c>
      <c r="AQ31" s="158">
        <f t="shared" si="32"/>
        <v>5.927736855473715</v>
      </c>
      <c r="AR31" s="158">
        <f t="shared" si="37"/>
        <v>6.214911036869502</v>
      </c>
    </row>
    <row r="32" spans="1:44" s="19" customFormat="1" ht="15.75">
      <c r="A32" s="13" t="s">
        <v>105</v>
      </c>
      <c r="B32" s="166">
        <f t="shared" si="33"/>
        <v>1293.007</v>
      </c>
      <c r="C32" s="166">
        <f t="shared" si="33"/>
        <v>1026.329</v>
      </c>
      <c r="D32" s="166">
        <f t="shared" si="33"/>
        <v>1603.3</v>
      </c>
      <c r="E32" s="166">
        <f t="shared" si="33"/>
        <v>1479.2</v>
      </c>
      <c r="F32" s="166">
        <f t="shared" si="33"/>
        <v>1663</v>
      </c>
      <c r="G32" s="166">
        <f t="shared" si="33"/>
        <v>1686</v>
      </c>
      <c r="H32" s="166">
        <f t="shared" si="33"/>
        <v>1581.8000000000002</v>
      </c>
      <c r="I32" s="166">
        <f t="shared" si="33"/>
        <v>1668.787</v>
      </c>
      <c r="J32" s="166">
        <f t="shared" si="33"/>
        <v>1805.3310000000001</v>
      </c>
      <c r="K32" s="166">
        <f t="shared" si="33"/>
        <v>1961.174</v>
      </c>
      <c r="L32" s="166">
        <f t="shared" si="33"/>
        <v>2158.383</v>
      </c>
      <c r="M32" s="166">
        <f t="shared" si="33"/>
        <v>2244.643</v>
      </c>
      <c r="N32" s="261">
        <f t="shared" si="33"/>
        <v>1953.244</v>
      </c>
      <c r="O32" s="261">
        <f t="shared" si="34"/>
        <v>1823.5439999999996</v>
      </c>
      <c r="P32" s="261">
        <f t="shared" si="38"/>
        <v>1877.2599999999998</v>
      </c>
      <c r="Q32" s="261">
        <f t="shared" si="38"/>
        <v>1997.306</v>
      </c>
      <c r="R32" s="261">
        <f t="shared" si="38"/>
        <v>1951.1689999999999</v>
      </c>
      <c r="S32" s="261">
        <f>S16+S31</f>
        <v>1972.489</v>
      </c>
      <c r="T32" s="261">
        <f>T16+T31</f>
        <v>1965.851</v>
      </c>
      <c r="U32" s="261">
        <f>U16+U31</f>
        <v>1754.8850000000002</v>
      </c>
      <c r="V32" s="261">
        <f t="shared" si="51"/>
        <v>1777.4530000000002</v>
      </c>
      <c r="W32" s="261">
        <f t="shared" si="51"/>
        <v>1974.143</v>
      </c>
      <c r="X32" s="261">
        <f t="shared" si="49"/>
        <v>2064.1139999999996</v>
      </c>
      <c r="Y32" s="261">
        <f t="shared" si="52"/>
        <v>1995.445</v>
      </c>
      <c r="Z32" s="261">
        <f t="shared" si="52"/>
        <v>2051.478</v>
      </c>
      <c r="AA32" s="261">
        <f t="shared" si="52"/>
        <v>2203.596</v>
      </c>
      <c r="AB32" s="158">
        <f t="shared" si="24"/>
        <v>8.632378217623241</v>
      </c>
      <c r="AC32" s="158">
        <f t="shared" si="25"/>
        <v>10.055660538024664</v>
      </c>
      <c r="AD32" s="158">
        <f t="shared" si="26"/>
        <v>3.996510350572638</v>
      </c>
      <c r="AE32" s="158">
        <f t="shared" si="27"/>
        <v>-12.981975307431966</v>
      </c>
      <c r="AF32" s="158">
        <f t="shared" si="28"/>
        <v>-6.640235423736117</v>
      </c>
      <c r="AG32" s="158">
        <f t="shared" si="29"/>
        <v>2.9456925634917575</v>
      </c>
      <c r="AH32" s="158">
        <f t="shared" si="41"/>
        <v>6.394745533383777</v>
      </c>
      <c r="AI32" s="158">
        <f t="shared" si="42"/>
        <v>-2.309961518164977</v>
      </c>
      <c r="AJ32" s="158">
        <f t="shared" si="43"/>
        <v>1.0926782867091556</v>
      </c>
      <c r="AK32" s="158">
        <f t="shared" si="44"/>
        <v>-0.33652912639816596</v>
      </c>
      <c r="AL32" s="158">
        <f t="shared" si="45"/>
        <v>-10.73153560468214</v>
      </c>
      <c r="AM32" s="158">
        <f t="shared" si="46"/>
        <v>1.2860101944002018</v>
      </c>
      <c r="AN32" s="158">
        <f t="shared" si="47"/>
        <v>11.065834089565227</v>
      </c>
      <c r="AO32" s="158">
        <f t="shared" si="48"/>
        <v>4.557471267278994</v>
      </c>
      <c r="AP32" s="158">
        <f t="shared" si="31"/>
        <v>-3.3268026862857214</v>
      </c>
      <c r="AQ32" s="158">
        <f t="shared" si="32"/>
        <v>2.8080453232236486</v>
      </c>
      <c r="AR32" s="158">
        <f t="shared" si="37"/>
        <v>7.4150441779049014</v>
      </c>
    </row>
    <row r="33" spans="1:44" s="114" customFormat="1" ht="15.75">
      <c r="A33" s="13" t="s">
        <v>46</v>
      </c>
      <c r="B33" s="166">
        <f t="shared" si="33"/>
        <v>1440.135</v>
      </c>
      <c r="C33" s="166">
        <f t="shared" si="33"/>
        <v>1198.629</v>
      </c>
      <c r="D33" s="166">
        <f t="shared" si="33"/>
        <v>1804</v>
      </c>
      <c r="E33" s="166">
        <f t="shared" si="33"/>
        <v>1684.5</v>
      </c>
      <c r="F33" s="166">
        <f t="shared" si="33"/>
        <v>1894</v>
      </c>
      <c r="G33" s="166">
        <f t="shared" si="33"/>
        <v>1917</v>
      </c>
      <c r="H33" s="166">
        <f t="shared" si="33"/>
        <v>1776.3000000000002</v>
      </c>
      <c r="I33" s="166">
        <f t="shared" si="33"/>
        <v>1893.1580000000001</v>
      </c>
      <c r="J33" s="166">
        <f t="shared" si="33"/>
        <v>2034.2120000000002</v>
      </c>
      <c r="K33" s="166">
        <f t="shared" si="33"/>
        <v>2231.906</v>
      </c>
      <c r="L33" s="166">
        <f t="shared" si="33"/>
        <v>2458.9799999999996</v>
      </c>
      <c r="M33" s="166">
        <f t="shared" si="33"/>
        <v>2514.387</v>
      </c>
      <c r="N33" s="261">
        <f t="shared" si="33"/>
        <v>2229.084</v>
      </c>
      <c r="O33" s="261">
        <f t="shared" si="34"/>
        <v>2095.5239999999994</v>
      </c>
      <c r="P33" s="261">
        <f t="shared" si="38"/>
        <v>2156.236</v>
      </c>
      <c r="Q33" s="261">
        <f t="shared" si="38"/>
        <v>2289.579</v>
      </c>
      <c r="R33" s="261">
        <f t="shared" si="38"/>
        <v>2234.2149999999997</v>
      </c>
      <c r="S33" s="261">
        <f>S17+S32</f>
        <v>2247.592</v>
      </c>
      <c r="T33" s="261">
        <f aca="true" t="shared" si="53" ref="T33:U35">T17+T32</f>
        <v>2233.717</v>
      </c>
      <c r="U33" s="261">
        <f t="shared" si="53"/>
        <v>1985.3160000000003</v>
      </c>
      <c r="V33" s="261">
        <f t="shared" si="51"/>
        <v>2019.1510000000003</v>
      </c>
      <c r="W33" s="261">
        <f t="shared" si="51"/>
        <v>2234.006</v>
      </c>
      <c r="X33" s="261">
        <f t="shared" si="49"/>
        <v>2326.1109999999994</v>
      </c>
      <c r="Y33" s="261">
        <f>Y17+Y32</f>
        <v>2269.032</v>
      </c>
      <c r="Z33" s="261">
        <f>Z17+Z32</f>
        <v>2302.931</v>
      </c>
      <c r="AA33" s="261">
        <f>AA17+AA32</f>
        <v>2472.959</v>
      </c>
      <c r="AB33" s="158">
        <f t="shared" si="24"/>
        <v>9.718456090122354</v>
      </c>
      <c r="AC33" s="158">
        <f t="shared" si="25"/>
        <v>10.17399478293439</v>
      </c>
      <c r="AD33" s="158">
        <f t="shared" si="26"/>
        <v>2.253251348119977</v>
      </c>
      <c r="AE33" s="158">
        <f t="shared" si="27"/>
        <v>-11.346821312709633</v>
      </c>
      <c r="AF33" s="158">
        <f t="shared" si="28"/>
        <v>-5.991698832345501</v>
      </c>
      <c r="AG33" s="158">
        <f t="shared" si="29"/>
        <v>2.8972228425921376</v>
      </c>
      <c r="AH33" s="158">
        <f t="shared" si="41"/>
        <v>6.184063340005468</v>
      </c>
      <c r="AI33" s="158">
        <f t="shared" si="42"/>
        <v>-2.418086469171864</v>
      </c>
      <c r="AJ33" s="158">
        <f t="shared" si="43"/>
        <v>0.5987337834541622</v>
      </c>
      <c r="AK33" s="158">
        <f t="shared" si="44"/>
        <v>-0.6173273441087171</v>
      </c>
      <c r="AL33" s="158">
        <f t="shared" si="45"/>
        <v>-11.12052242965424</v>
      </c>
      <c r="AM33" s="158">
        <f t="shared" si="46"/>
        <v>1.7042626967193146</v>
      </c>
      <c r="AN33" s="158">
        <f t="shared" si="47"/>
        <v>10.64085845981799</v>
      </c>
      <c r="AO33" s="158">
        <f t="shared" si="48"/>
        <v>4.122862695981997</v>
      </c>
      <c r="AP33" s="158">
        <f t="shared" si="31"/>
        <v>-2.453838187429546</v>
      </c>
      <c r="AQ33" s="158">
        <f>(Z33-Y33)/Y33*100</f>
        <v>1.4939851002542002</v>
      </c>
      <c r="AR33" s="158">
        <f t="shared" si="37"/>
        <v>7.383113085020774</v>
      </c>
    </row>
    <row r="34" spans="1:44" s="114" customFormat="1" ht="15.75">
      <c r="A34" s="13" t="s">
        <v>47</v>
      </c>
      <c r="B34" s="166">
        <f t="shared" si="33"/>
        <v>1499.658</v>
      </c>
      <c r="C34" s="166">
        <f t="shared" si="33"/>
        <v>1288.9289999999999</v>
      </c>
      <c r="D34" s="166">
        <f t="shared" si="33"/>
        <v>1915.5</v>
      </c>
      <c r="E34" s="166">
        <f t="shared" si="33"/>
        <v>1776</v>
      </c>
      <c r="F34" s="166">
        <f t="shared" si="33"/>
        <v>2000</v>
      </c>
      <c r="G34" s="166">
        <f t="shared" si="33"/>
        <v>2025</v>
      </c>
      <c r="H34" s="166">
        <f t="shared" si="33"/>
        <v>1868.8000000000002</v>
      </c>
      <c r="I34" s="166">
        <f t="shared" si="33"/>
        <v>2004.268</v>
      </c>
      <c r="J34" s="166">
        <f t="shared" si="33"/>
        <v>2139.985</v>
      </c>
      <c r="K34" s="166">
        <f t="shared" si="33"/>
        <v>2350.011</v>
      </c>
      <c r="L34" s="166">
        <f t="shared" si="33"/>
        <v>2592.4799999999996</v>
      </c>
      <c r="M34" s="166">
        <f t="shared" si="33"/>
        <v>2621.8410000000003</v>
      </c>
      <c r="N34" s="261">
        <f t="shared" si="33"/>
        <v>2340.411</v>
      </c>
      <c r="O34" s="261">
        <f t="shared" si="34"/>
        <v>2219.3239999999996</v>
      </c>
      <c r="P34" s="261">
        <f t="shared" si="38"/>
        <v>2270.2839999999997</v>
      </c>
      <c r="Q34" s="261">
        <f t="shared" si="38"/>
        <v>2394.4010000000003</v>
      </c>
      <c r="R34" s="261">
        <f t="shared" si="38"/>
        <v>2329.8969999999995</v>
      </c>
      <c r="S34" s="261">
        <f>S18+S33</f>
        <v>2342.333</v>
      </c>
      <c r="T34" s="261">
        <f t="shared" si="53"/>
        <v>2331.617</v>
      </c>
      <c r="U34" s="261">
        <f t="shared" si="53"/>
        <v>2074.9860000000003</v>
      </c>
      <c r="V34" s="261">
        <f aca="true" t="shared" si="54" ref="V34:Z35">V18+V33</f>
        <v>2111.7940000000003</v>
      </c>
      <c r="W34" s="261">
        <f t="shared" si="54"/>
        <v>2326.884</v>
      </c>
      <c r="X34" s="261">
        <f t="shared" si="54"/>
        <v>2410.1309999999994</v>
      </c>
      <c r="Y34" s="261">
        <f t="shared" si="54"/>
        <v>2350.574</v>
      </c>
      <c r="Z34" s="261">
        <f>Z18+Z33</f>
        <v>2384.368</v>
      </c>
      <c r="AA34" s="261">
        <f>AA18+AA33</f>
        <v>2581.0519999999997</v>
      </c>
      <c r="AB34" s="158">
        <f t="shared" si="24"/>
        <v>9.814367857718622</v>
      </c>
      <c r="AC34" s="158">
        <f t="shared" si="25"/>
        <v>10.317781491235555</v>
      </c>
      <c r="AD34" s="158">
        <f t="shared" si="26"/>
        <v>1.132544899092791</v>
      </c>
      <c r="AE34" s="158">
        <f t="shared" si="27"/>
        <v>-10.73406053227485</v>
      </c>
      <c r="AF34" s="158">
        <f t="shared" si="28"/>
        <v>-5.173749397007638</v>
      </c>
      <c r="AG34" s="158">
        <f t="shared" si="29"/>
        <v>2.2961946971239913</v>
      </c>
      <c r="AH34" s="158">
        <f t="shared" si="41"/>
        <v>5.4670252708472</v>
      </c>
      <c r="AI34" s="158">
        <f t="shared" si="42"/>
        <v>-2.6939514308589416</v>
      </c>
      <c r="AJ34" s="158">
        <f t="shared" si="43"/>
        <v>0.5337575008680902</v>
      </c>
      <c r="AK34" s="158">
        <f t="shared" si="44"/>
        <v>-0.45749259392237973</v>
      </c>
      <c r="AL34" s="158">
        <f t="shared" si="45"/>
        <v>-11.006567545184302</v>
      </c>
      <c r="AM34" s="158">
        <f t="shared" si="46"/>
        <v>1.7738914864967759</v>
      </c>
      <c r="AN34" s="158">
        <f t="shared" si="47"/>
        <v>10.18517904681989</v>
      </c>
      <c r="AO34" s="158">
        <f t="shared" si="48"/>
        <v>3.577617105107061</v>
      </c>
      <c r="AP34" s="158">
        <f t="shared" si="31"/>
        <v>-2.4711104915043767</v>
      </c>
      <c r="AQ34" s="158">
        <f>(Z34-Y34)/Y34*100</f>
        <v>1.4376913894223227</v>
      </c>
      <c r="AR34" s="158">
        <f t="shared" si="37"/>
        <v>8.248894465954908</v>
      </c>
    </row>
    <row r="35" spans="1:44" s="23" customFormat="1" ht="15.75">
      <c r="A35" s="134" t="s">
        <v>37</v>
      </c>
      <c r="B35" s="168">
        <f t="shared" si="33"/>
        <v>1561.4789999999998</v>
      </c>
      <c r="C35" s="168">
        <f t="shared" si="33"/>
        <v>1385.129</v>
      </c>
      <c r="D35" s="168">
        <f t="shared" si="33"/>
        <v>1991</v>
      </c>
      <c r="E35" s="168">
        <f t="shared" si="33"/>
        <v>1841</v>
      </c>
      <c r="F35" s="168">
        <f t="shared" si="33"/>
        <v>2069</v>
      </c>
      <c r="G35" s="168">
        <f t="shared" si="33"/>
        <v>2100</v>
      </c>
      <c r="H35" s="168">
        <f t="shared" si="33"/>
        <v>1950.0000000000002</v>
      </c>
      <c r="I35" s="168">
        <f t="shared" si="33"/>
        <v>2088</v>
      </c>
      <c r="J35" s="168">
        <f t="shared" si="33"/>
        <v>2222.701</v>
      </c>
      <c r="K35" s="168">
        <f t="shared" si="33"/>
        <v>2434.285</v>
      </c>
      <c r="L35" s="168">
        <f t="shared" si="33"/>
        <v>2686.2019999999998</v>
      </c>
      <c r="M35" s="168">
        <f t="shared" si="33"/>
        <v>2696.7280000000005</v>
      </c>
      <c r="N35" s="263">
        <f t="shared" si="33"/>
        <v>2418.233</v>
      </c>
      <c r="O35" s="263">
        <f t="shared" si="34"/>
        <v>2303.2429999999995</v>
      </c>
      <c r="P35" s="263">
        <f t="shared" si="38"/>
        <v>2349.0069999999996</v>
      </c>
      <c r="Q35" s="263">
        <f t="shared" si="38"/>
        <v>2470.0570000000002</v>
      </c>
      <c r="R35" s="263">
        <f t="shared" si="38"/>
        <v>2400.9189999999994</v>
      </c>
      <c r="S35" s="263">
        <f>S19+S34</f>
        <v>2416.0750000000003</v>
      </c>
      <c r="T35" s="263">
        <f t="shared" si="53"/>
        <v>2403.744</v>
      </c>
      <c r="U35" s="263">
        <f t="shared" si="53"/>
        <v>2141.1870000000004</v>
      </c>
      <c r="V35" s="263">
        <f t="shared" si="54"/>
        <v>2172.9930000000004</v>
      </c>
      <c r="W35" s="263">
        <f t="shared" si="54"/>
        <v>2392.223</v>
      </c>
      <c r="X35" s="263">
        <f t="shared" si="54"/>
        <v>2464.9029999999993</v>
      </c>
      <c r="Y35" s="263">
        <f t="shared" si="54"/>
        <v>2405.387</v>
      </c>
      <c r="Z35" s="263">
        <f t="shared" si="54"/>
        <v>2441.2309999999998</v>
      </c>
      <c r="AA35" s="263"/>
      <c r="AB35" s="160">
        <f t="shared" si="24"/>
        <v>9.519229082094254</v>
      </c>
      <c r="AC35" s="160">
        <f t="shared" si="25"/>
        <v>10.348706088235351</v>
      </c>
      <c r="AD35" s="160">
        <f t="shared" si="26"/>
        <v>0.39185437282828134</v>
      </c>
      <c r="AE35" s="160">
        <f t="shared" si="27"/>
        <v>-10.327144598936203</v>
      </c>
      <c r="AF35" s="160">
        <f t="shared" si="28"/>
        <v>-4.755124919724472</v>
      </c>
      <c r="AG35" s="160">
        <f t="shared" si="29"/>
        <v>1.9869375484914156</v>
      </c>
      <c r="AH35" s="160">
        <f aca="true" t="shared" si="55" ref="AH35:AQ35">(Q35-P35)/P35*100</f>
        <v>5.153241348365529</v>
      </c>
      <c r="AI35" s="160">
        <f t="shared" si="55"/>
        <v>-2.7990447184012686</v>
      </c>
      <c r="AJ35" s="160">
        <f t="shared" si="55"/>
        <v>0.631258280683391</v>
      </c>
      <c r="AK35" s="160">
        <f t="shared" si="55"/>
        <v>-0.5103732293078704</v>
      </c>
      <c r="AL35" s="160">
        <f t="shared" si="55"/>
        <v>-10.922835376812163</v>
      </c>
      <c r="AM35" s="160">
        <f t="shared" si="55"/>
        <v>1.485437750182494</v>
      </c>
      <c r="AN35" s="160">
        <f t="shared" si="55"/>
        <v>10.08884980301361</v>
      </c>
      <c r="AO35" s="160">
        <f t="shared" si="55"/>
        <v>3.0381782969229616</v>
      </c>
      <c r="AP35" s="160">
        <f t="shared" si="55"/>
        <v>-2.41453720491229</v>
      </c>
      <c r="AQ35" s="160">
        <f t="shared" si="55"/>
        <v>1.4901552224236514</v>
      </c>
      <c r="AR35" s="160"/>
    </row>
    <row r="36" spans="1:44" ht="15">
      <c r="A36" s="298"/>
      <c r="B36" s="294"/>
      <c r="C36" s="294"/>
      <c r="D36" s="306"/>
      <c r="E36" s="306"/>
      <c r="F36" s="306"/>
      <c r="G36" s="306"/>
      <c r="H36" s="306"/>
      <c r="I36" s="306"/>
      <c r="J36" s="307"/>
      <c r="K36" s="307"/>
      <c r="L36" s="307"/>
      <c r="M36" s="307"/>
      <c r="N36" s="308"/>
      <c r="O36" s="308"/>
      <c r="P36" s="296"/>
      <c r="Q36" s="296"/>
      <c r="R36" s="296"/>
      <c r="S36" s="296"/>
      <c r="T36" s="296"/>
      <c r="U36" s="296"/>
      <c r="V36" s="296"/>
      <c r="W36" s="296"/>
      <c r="X36" s="296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164"/>
      <c r="AL36" s="164"/>
      <c r="AM36" s="164"/>
      <c r="AN36" s="164"/>
      <c r="AO36" s="164"/>
      <c r="AP36" s="164"/>
      <c r="AQ36" s="164"/>
      <c r="AR36" s="164"/>
    </row>
    <row r="37" spans="1:44" ht="15">
      <c r="A37" s="328" t="s">
        <v>122</v>
      </c>
      <c r="B37" s="323"/>
      <c r="C37" s="323"/>
      <c r="D37" s="324"/>
      <c r="E37" s="324"/>
      <c r="F37" s="324"/>
      <c r="G37" s="324"/>
      <c r="H37" s="324"/>
      <c r="I37" s="324"/>
      <c r="J37" s="325"/>
      <c r="K37" s="325"/>
      <c r="L37" s="325"/>
      <c r="M37" s="325"/>
      <c r="N37" s="326"/>
      <c r="O37" s="326"/>
      <c r="P37" s="327"/>
      <c r="Q37" s="327"/>
      <c r="R37" s="327"/>
      <c r="S37" s="327"/>
      <c r="T37" s="327"/>
      <c r="U37" s="327"/>
      <c r="V37" s="327"/>
      <c r="W37" s="327"/>
      <c r="X37" s="32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63"/>
      <c r="AL37" s="163"/>
      <c r="AM37" s="163"/>
      <c r="AN37" s="163"/>
      <c r="AO37" s="163"/>
      <c r="AP37" s="163"/>
      <c r="AQ37" s="163"/>
      <c r="AR37" s="163"/>
    </row>
    <row r="38" spans="1:38" ht="15.75">
      <c r="A38" s="329" t="s">
        <v>123</v>
      </c>
      <c r="B38" s="168"/>
      <c r="C38" s="168"/>
      <c r="D38" s="250"/>
      <c r="E38" s="168"/>
      <c r="F38" s="168"/>
      <c r="G38" s="168"/>
      <c r="H38" s="168"/>
      <c r="I38" s="168"/>
      <c r="J38" s="168"/>
      <c r="K38" s="168"/>
      <c r="L38" s="168"/>
      <c r="M38" s="168"/>
      <c r="N38" s="263"/>
      <c r="O38" s="263"/>
      <c r="P38" s="264"/>
      <c r="Q38" s="264"/>
      <c r="R38" s="264"/>
      <c r="S38" s="264"/>
      <c r="T38" s="264"/>
      <c r="U38" s="264"/>
      <c r="V38" s="264"/>
      <c r="W38" s="264"/>
      <c r="X38" s="264"/>
      <c r="Y38" s="160"/>
      <c r="Z38" s="160"/>
      <c r="AA38" s="160"/>
      <c r="AB38" s="160"/>
      <c r="AC38" s="160"/>
      <c r="AD38" s="160"/>
      <c r="AE38" s="160"/>
      <c r="AF38" s="161"/>
      <c r="AG38" s="161"/>
      <c r="AH38" s="161"/>
      <c r="AI38" s="161"/>
      <c r="AJ38" s="161"/>
      <c r="AK38" s="6"/>
      <c r="AL38" s="6"/>
    </row>
    <row r="39" spans="1:39" s="7" customFormat="1" ht="15">
      <c r="A39" s="329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5"/>
      <c r="O39" s="265"/>
      <c r="P39" s="266"/>
      <c r="Q39" s="266"/>
      <c r="R39" s="266"/>
      <c r="S39" s="266"/>
      <c r="T39" s="266"/>
      <c r="U39" s="266"/>
      <c r="V39" s="266"/>
      <c r="W39" s="266"/>
      <c r="X39" s="266"/>
      <c r="Y39" s="18"/>
      <c r="Z39" s="18"/>
      <c r="AA39" s="18"/>
      <c r="AB39" s="4"/>
      <c r="AC39" s="4"/>
      <c r="AD39" s="4"/>
      <c r="AE39" s="4"/>
      <c r="AF39" s="4"/>
      <c r="AG39" s="4"/>
      <c r="AH39" s="4"/>
      <c r="AI39" s="4"/>
      <c r="AJ39" s="4"/>
      <c r="AK39" s="157"/>
      <c r="AL39" s="157"/>
      <c r="AM39" s="157"/>
    </row>
    <row r="40" spans="1:39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7"/>
      <c r="O40" s="267"/>
      <c r="P40" s="268"/>
      <c r="Q40" s="268"/>
      <c r="R40" s="268"/>
      <c r="S40" s="268"/>
      <c r="T40" s="268"/>
      <c r="U40" s="268"/>
      <c r="V40" s="268"/>
      <c r="W40" s="268"/>
      <c r="X40" s="26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57"/>
      <c r="AJ40" s="157"/>
      <c r="AK40" s="157"/>
      <c r="AL40" s="157"/>
      <c r="AM40" s="157"/>
    </row>
    <row r="41" spans="21:28" ht="15">
      <c r="U41" s="268"/>
      <c r="V41" s="268"/>
      <c r="W41" s="268"/>
      <c r="X41" s="268"/>
      <c r="Y41" s="30"/>
      <c r="Z41" s="150"/>
      <c r="AA41" s="30"/>
      <c r="AB41" s="30"/>
    </row>
    <row r="42" spans="1:28" ht="15">
      <c r="A42" s="318"/>
      <c r="U42" s="268"/>
      <c r="V42" s="268"/>
      <c r="W42" s="268"/>
      <c r="X42" s="268"/>
      <c r="Y42" s="30"/>
      <c r="Z42" s="30"/>
      <c r="AA42" s="30"/>
      <c r="AB42" s="30"/>
    </row>
    <row r="43" spans="1:28" ht="15">
      <c r="A43" s="318"/>
      <c r="U43" s="268"/>
      <c r="V43" s="268"/>
      <c r="W43" s="268"/>
      <c r="X43" s="268"/>
      <c r="Y43" s="30"/>
      <c r="Z43" s="30"/>
      <c r="AA43" s="320"/>
      <c r="AB43" s="343"/>
    </row>
    <row r="44" spans="1:28" ht="15">
      <c r="A44" s="318"/>
      <c r="U44" s="268"/>
      <c r="V44" s="268"/>
      <c r="W44" s="268"/>
      <c r="X44" s="268"/>
      <c r="Y44" s="30"/>
      <c r="Z44" s="30"/>
      <c r="AA44" s="30"/>
      <c r="AB44" s="30"/>
    </row>
    <row r="45" spans="21:28" ht="15">
      <c r="U45" s="268"/>
      <c r="V45" s="268"/>
      <c r="W45" s="268"/>
      <c r="X45" s="268"/>
      <c r="Y45" s="30"/>
      <c r="Z45" s="30"/>
      <c r="AA45" s="30"/>
      <c r="AB45" s="30"/>
    </row>
    <row r="46" spans="21:28" ht="15">
      <c r="U46" s="268"/>
      <c r="V46" s="268"/>
      <c r="W46" s="268"/>
      <c r="X46" s="268"/>
      <c r="Y46" s="30"/>
      <c r="Z46" s="30"/>
      <c r="AA46" s="30"/>
      <c r="AB46" s="30"/>
    </row>
    <row r="47" spans="21:28" ht="15">
      <c r="U47" s="268"/>
      <c r="V47" s="268"/>
      <c r="W47" s="268"/>
      <c r="X47" s="268"/>
      <c r="Y47" s="30"/>
      <c r="Z47" s="30"/>
      <c r="AA47" s="30"/>
      <c r="AB47" s="30"/>
    </row>
    <row r="48" spans="21:28" ht="15">
      <c r="U48" s="268"/>
      <c r="V48" s="268"/>
      <c r="W48" s="268"/>
      <c r="X48" s="268"/>
      <c r="Y48" s="30"/>
      <c r="Z48" s="30"/>
      <c r="AA48" s="30"/>
      <c r="AB48" s="30"/>
    </row>
    <row r="49" spans="21:28" ht="15">
      <c r="U49" s="268"/>
      <c r="V49" s="268"/>
      <c r="W49" s="268"/>
      <c r="X49" s="268"/>
      <c r="Y49" s="30"/>
      <c r="Z49" s="30"/>
      <c r="AA49" s="30"/>
      <c r="AB49" s="30"/>
    </row>
    <row r="50" spans="21:28" ht="15">
      <c r="U50" s="268"/>
      <c r="V50" s="268"/>
      <c r="W50" s="268"/>
      <c r="X50" s="268"/>
      <c r="Y50" s="30"/>
      <c r="Z50" s="30"/>
      <c r="AA50" s="30"/>
      <c r="AB50" s="30"/>
    </row>
    <row r="51" spans="21:28" ht="15">
      <c r="U51" s="268"/>
      <c r="V51" s="268"/>
      <c r="W51" s="268"/>
      <c r="X51" s="268"/>
      <c r="Y51" s="30"/>
      <c r="Z51" s="30"/>
      <c r="AA51" s="30"/>
      <c r="AB51" s="30"/>
    </row>
    <row r="52" spans="21:27" ht="15">
      <c r="U52" s="268"/>
      <c r="V52" s="268"/>
      <c r="W52" s="268"/>
      <c r="X52" s="268"/>
      <c r="Y52" s="30"/>
      <c r="Z52" s="30"/>
      <c r="AA52" s="30"/>
    </row>
  </sheetData>
  <sheetProtection/>
  <printOptions/>
  <pageMargins left="0.2" right="0.23" top="1" bottom="1" header="0.5" footer="0.5"/>
  <pageSetup horizontalDpi="600" verticalDpi="600" orientation="landscape" paperSize="9" scale="72" r:id="rId1"/>
  <colBreaks count="1" manualBreakCount="1">
    <brk id="27" max="38" man="1"/>
  </colBreaks>
  <ignoredErrors>
    <ignoredError sqref="AB5:A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21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Y25" sqref="Y25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1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19" customWidth="1"/>
    <col min="21" max="21" width="6.8515625" style="0" customWidth="1"/>
    <col min="22" max="22" width="10.7109375" style="0" customWidth="1"/>
  </cols>
  <sheetData>
    <row r="1" spans="21:22" ht="15">
      <c r="U1" s="319"/>
      <c r="V1" s="319"/>
    </row>
    <row r="2" spans="1:22" ht="15.75">
      <c r="A2" s="223" t="s">
        <v>97</v>
      </c>
      <c r="B2" s="224"/>
      <c r="C2" s="224"/>
      <c r="D2" s="224"/>
      <c r="E2" s="224"/>
      <c r="F2" s="225"/>
      <c r="G2" s="225"/>
      <c r="H2" s="225"/>
      <c r="I2" s="225"/>
      <c r="U2" s="319"/>
      <c r="V2" s="319"/>
    </row>
    <row r="3" spans="1:22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4"/>
      <c r="O3" s="120"/>
      <c r="P3" s="120"/>
      <c r="Q3" s="120"/>
      <c r="R3" s="120"/>
      <c r="S3" s="120"/>
      <c r="T3" s="120"/>
      <c r="U3" s="120"/>
      <c r="V3" s="120"/>
    </row>
    <row r="4" spans="1:22" s="58" customFormat="1" ht="15.75" customHeight="1">
      <c r="A4" s="316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1">
        <v>2013</v>
      </c>
      <c r="U4" s="251">
        <v>2014</v>
      </c>
      <c r="V4" s="251">
        <v>2015</v>
      </c>
    </row>
    <row r="5" spans="1:22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/>
      <c r="V5" s="115" t="s">
        <v>129</v>
      </c>
    </row>
    <row r="6" spans="1:26" s="44" customFormat="1" ht="15" customHeight="1">
      <c r="A6" s="11" t="s">
        <v>15</v>
      </c>
      <c r="B6" s="283">
        <v>850</v>
      </c>
      <c r="C6" s="283">
        <v>720</v>
      </c>
      <c r="D6" s="283">
        <v>846.309</v>
      </c>
      <c r="E6" s="283">
        <v>1015.234</v>
      </c>
      <c r="F6" s="284">
        <v>1155.623</v>
      </c>
      <c r="G6" s="284">
        <v>1362.913</v>
      </c>
      <c r="H6" s="284">
        <v>1486.703</v>
      </c>
      <c r="I6" s="205">
        <v>1337.646</v>
      </c>
      <c r="J6" s="205">
        <v>1347.043</v>
      </c>
      <c r="K6" s="285">
        <v>1332.852</v>
      </c>
      <c r="L6" s="285">
        <v>1391.849</v>
      </c>
      <c r="M6" s="285">
        <v>1360.136</v>
      </c>
      <c r="N6" s="285">
        <v>1282.873</v>
      </c>
      <c r="O6" s="285">
        <v>1242.655</v>
      </c>
      <c r="P6" s="285">
        <v>1069.196</v>
      </c>
      <c r="Q6" s="285">
        <v>996.046</v>
      </c>
      <c r="R6" s="285">
        <v>1020.709</v>
      </c>
      <c r="S6" s="285">
        <v>959.463</v>
      </c>
      <c r="T6" s="320">
        <v>891.229</v>
      </c>
      <c r="U6" s="320">
        <v>871.517</v>
      </c>
      <c r="V6" s="30">
        <v>1015.347</v>
      </c>
      <c r="Y6" s="348"/>
      <c r="Z6" s="348"/>
    </row>
    <row r="7" spans="1:26" s="44" customFormat="1" ht="15">
      <c r="A7" s="11" t="s">
        <v>16</v>
      </c>
      <c r="B7" s="283">
        <v>235</v>
      </c>
      <c r="C7" s="283">
        <v>240</v>
      </c>
      <c r="D7" s="283">
        <v>250.053</v>
      </c>
      <c r="E7" s="283">
        <v>208.356</v>
      </c>
      <c r="F7" s="284">
        <v>238.763</v>
      </c>
      <c r="G7" s="284">
        <v>233.687</v>
      </c>
      <c r="H7" s="284">
        <v>214.153</v>
      </c>
      <c r="I7" s="205">
        <v>173.718</v>
      </c>
      <c r="J7" s="286">
        <v>129.034</v>
      </c>
      <c r="K7" s="285">
        <v>161.574</v>
      </c>
      <c r="L7" s="285">
        <v>182.689</v>
      </c>
      <c r="M7" s="285">
        <v>152.808</v>
      </c>
      <c r="N7" s="285">
        <v>138.451</v>
      </c>
      <c r="O7" s="285">
        <v>132.058</v>
      </c>
      <c r="P7" s="285">
        <v>131.161</v>
      </c>
      <c r="Q7" s="285">
        <v>139.19</v>
      </c>
      <c r="R7" s="285">
        <v>157.89</v>
      </c>
      <c r="S7" s="285">
        <v>144.407</v>
      </c>
      <c r="T7" s="320">
        <v>98.93</v>
      </c>
      <c r="U7" s="320">
        <v>86.394</v>
      </c>
      <c r="V7" s="30">
        <v>108.485</v>
      </c>
      <c r="X7" s="342"/>
      <c r="Y7" s="348"/>
      <c r="Z7" s="348"/>
    </row>
    <row r="8" spans="1:26" s="7" customFormat="1" ht="15">
      <c r="A8" s="11" t="s">
        <v>17</v>
      </c>
      <c r="B8" s="283">
        <v>110</v>
      </c>
      <c r="C8" s="283">
        <v>88</v>
      </c>
      <c r="D8" s="283">
        <v>95.256</v>
      </c>
      <c r="E8" s="283">
        <v>83.72</v>
      </c>
      <c r="F8" s="284">
        <v>88.989</v>
      </c>
      <c r="G8" s="284">
        <v>79.202</v>
      </c>
      <c r="H8" s="284">
        <v>76.912</v>
      </c>
      <c r="I8" s="205">
        <v>64.691</v>
      </c>
      <c r="J8" s="205">
        <v>37.619</v>
      </c>
      <c r="K8" s="285">
        <v>41.292</v>
      </c>
      <c r="L8" s="285">
        <v>40.287</v>
      </c>
      <c r="M8" s="285">
        <v>41.559</v>
      </c>
      <c r="N8" s="285">
        <v>41.543</v>
      </c>
      <c r="O8" s="285">
        <v>38.603</v>
      </c>
      <c r="P8" s="285">
        <v>38.755</v>
      </c>
      <c r="Q8" s="285">
        <v>41.744</v>
      </c>
      <c r="R8" s="285">
        <v>45.45</v>
      </c>
      <c r="S8" s="285">
        <v>46.853</v>
      </c>
      <c r="T8" s="317">
        <v>41.705</v>
      </c>
      <c r="U8" s="320">
        <v>48.941</v>
      </c>
      <c r="V8" s="30">
        <v>46.069</v>
      </c>
      <c r="X8" s="342"/>
      <c r="Y8" s="348"/>
      <c r="Z8" s="348"/>
    </row>
    <row r="9" spans="1:26" s="7" customFormat="1" ht="15">
      <c r="A9" s="11" t="s">
        <v>18</v>
      </c>
      <c r="B9" s="283">
        <v>46</v>
      </c>
      <c r="C9" s="283">
        <v>46</v>
      </c>
      <c r="D9" s="283">
        <v>32.356</v>
      </c>
      <c r="E9" s="283">
        <v>28.603</v>
      </c>
      <c r="F9" s="284">
        <v>32.461</v>
      </c>
      <c r="G9" s="284">
        <v>36.587</v>
      </c>
      <c r="H9" s="284">
        <v>32.829</v>
      </c>
      <c r="I9" s="205">
        <v>29.545</v>
      </c>
      <c r="J9" s="205">
        <v>31.419</v>
      </c>
      <c r="K9" s="285">
        <v>46.798</v>
      </c>
      <c r="L9" s="285">
        <v>52.783</v>
      </c>
      <c r="M9" s="285">
        <v>37.779</v>
      </c>
      <c r="N9" s="285">
        <v>41.394</v>
      </c>
      <c r="O9" s="285">
        <v>36.099</v>
      </c>
      <c r="P9" s="285">
        <v>26.187</v>
      </c>
      <c r="Q9" s="285">
        <v>28.749</v>
      </c>
      <c r="R9" s="285">
        <v>34.363</v>
      </c>
      <c r="S9" s="285">
        <v>35.955</v>
      </c>
      <c r="T9" s="317">
        <v>27.154</v>
      </c>
      <c r="U9" s="320">
        <v>29.16</v>
      </c>
      <c r="V9" s="30">
        <v>35.14</v>
      </c>
      <c r="X9" s="342"/>
      <c r="Y9" s="348"/>
      <c r="Z9" s="348"/>
    </row>
    <row r="10" spans="1:26" ht="15.75" customHeight="1">
      <c r="A10" s="11" t="s">
        <v>60</v>
      </c>
      <c r="B10" s="283">
        <v>58</v>
      </c>
      <c r="C10" s="283">
        <v>58</v>
      </c>
      <c r="D10" s="283">
        <v>45.704</v>
      </c>
      <c r="E10" s="283">
        <v>48.213</v>
      </c>
      <c r="F10" s="284">
        <v>53.591</v>
      </c>
      <c r="G10" s="284">
        <v>55.433</v>
      </c>
      <c r="H10" s="284">
        <v>50.747</v>
      </c>
      <c r="I10" s="284">
        <v>39.788</v>
      </c>
      <c r="J10" s="205">
        <v>32.008</v>
      </c>
      <c r="K10" s="285">
        <v>32.234</v>
      </c>
      <c r="L10" s="285">
        <v>29.493</v>
      </c>
      <c r="M10" s="285">
        <v>28.21</v>
      </c>
      <c r="N10" s="156">
        <v>26.65</v>
      </c>
      <c r="O10" s="156">
        <v>26.302</v>
      </c>
      <c r="P10" s="156">
        <v>30.996</v>
      </c>
      <c r="Q10" s="285">
        <v>34.212</v>
      </c>
      <c r="R10" s="285">
        <v>41.631</v>
      </c>
      <c r="S10" s="285">
        <v>33.024</v>
      </c>
      <c r="T10" s="317">
        <v>20.241</v>
      </c>
      <c r="U10" s="320">
        <v>22.211</v>
      </c>
      <c r="V10" s="30">
        <v>29.017</v>
      </c>
      <c r="X10" s="342"/>
      <c r="Y10" s="348"/>
      <c r="Z10" s="348"/>
    </row>
    <row r="11" spans="1:26" ht="16.5" customHeight="1">
      <c r="A11" s="11" t="s">
        <v>19</v>
      </c>
      <c r="B11" s="283">
        <v>38</v>
      </c>
      <c r="C11" s="283">
        <v>35</v>
      </c>
      <c r="D11" s="283">
        <v>34.319</v>
      </c>
      <c r="E11" s="283">
        <v>33.744</v>
      </c>
      <c r="F11" s="284">
        <v>37.781</v>
      </c>
      <c r="G11" s="284">
        <v>40.384</v>
      </c>
      <c r="H11" s="284">
        <v>31.007</v>
      </c>
      <c r="I11" s="284">
        <v>24.209</v>
      </c>
      <c r="J11" s="205">
        <v>20.596</v>
      </c>
      <c r="K11" s="285">
        <v>21.4</v>
      </c>
      <c r="L11" s="285">
        <v>23.536</v>
      </c>
      <c r="M11" s="285">
        <v>25.136</v>
      </c>
      <c r="N11" s="156">
        <v>27.845</v>
      </c>
      <c r="O11" s="156">
        <v>30.723</v>
      </c>
      <c r="P11" s="156">
        <v>25.986</v>
      </c>
      <c r="Q11" s="285">
        <v>27.499</v>
      </c>
      <c r="R11" s="285">
        <v>30.5</v>
      </c>
      <c r="S11" s="285">
        <v>28.521</v>
      </c>
      <c r="T11" s="317">
        <v>29.334</v>
      </c>
      <c r="U11" s="320">
        <v>27.023</v>
      </c>
      <c r="V11" s="30">
        <v>22.177</v>
      </c>
      <c r="X11" s="342"/>
      <c r="Y11" s="348"/>
      <c r="Z11" s="348"/>
    </row>
    <row r="12" spans="1:26" ht="15">
      <c r="A12" s="11" t="s">
        <v>20</v>
      </c>
      <c r="B12" s="283">
        <v>43</v>
      </c>
      <c r="C12" s="283">
        <v>36</v>
      </c>
      <c r="D12" s="283">
        <v>26.841</v>
      </c>
      <c r="E12" s="283">
        <v>27.438</v>
      </c>
      <c r="F12" s="284">
        <v>31.626</v>
      </c>
      <c r="G12" s="284">
        <v>40.999</v>
      </c>
      <c r="H12" s="284">
        <v>31.035</v>
      </c>
      <c r="I12" s="284">
        <v>29.053</v>
      </c>
      <c r="J12" s="205">
        <v>25.894</v>
      </c>
      <c r="K12" s="285">
        <v>28.643</v>
      </c>
      <c r="L12" s="285">
        <v>36.988</v>
      </c>
      <c r="M12" s="285">
        <v>23.788</v>
      </c>
      <c r="N12" s="156">
        <v>24.359</v>
      </c>
      <c r="O12" s="156">
        <v>26.62</v>
      </c>
      <c r="P12" s="156">
        <v>27.463</v>
      </c>
      <c r="Q12" s="285">
        <v>21.559</v>
      </c>
      <c r="R12" s="285">
        <v>23.341</v>
      </c>
      <c r="S12" s="285">
        <v>23.166</v>
      </c>
      <c r="T12" s="317">
        <v>16.8</v>
      </c>
      <c r="U12" s="320">
        <v>23.658</v>
      </c>
      <c r="V12" s="30">
        <v>31.402</v>
      </c>
      <c r="X12" s="342"/>
      <c r="Y12" s="348"/>
      <c r="Z12" s="348"/>
    </row>
    <row r="13" spans="1:26" ht="15">
      <c r="A13" s="11" t="s">
        <v>21</v>
      </c>
      <c r="B13" s="283">
        <v>21</v>
      </c>
      <c r="C13" s="283">
        <v>22</v>
      </c>
      <c r="D13" s="283">
        <v>19.593</v>
      </c>
      <c r="E13" s="283">
        <v>21.583</v>
      </c>
      <c r="F13" s="284">
        <v>21.832</v>
      </c>
      <c r="G13" s="284">
        <v>27.238</v>
      </c>
      <c r="H13" s="284">
        <v>21.91</v>
      </c>
      <c r="I13" s="284">
        <v>12.185</v>
      </c>
      <c r="J13" s="205">
        <v>13.381</v>
      </c>
      <c r="K13" s="285">
        <v>20.681</v>
      </c>
      <c r="L13" s="285">
        <v>20.202</v>
      </c>
      <c r="M13" s="285">
        <v>17.865</v>
      </c>
      <c r="N13" s="156">
        <v>19.225</v>
      </c>
      <c r="O13" s="156">
        <v>16.859</v>
      </c>
      <c r="P13" s="156">
        <v>15.604</v>
      </c>
      <c r="Q13" s="285">
        <v>12.992</v>
      </c>
      <c r="R13" s="285">
        <v>16.828</v>
      </c>
      <c r="S13" s="285">
        <v>34.415</v>
      </c>
      <c r="T13" s="317">
        <v>23.481</v>
      </c>
      <c r="U13" s="320">
        <v>14.452</v>
      </c>
      <c r="V13" s="30">
        <v>15.425</v>
      </c>
      <c r="X13" s="342"/>
      <c r="Y13" s="348"/>
      <c r="Z13" s="348"/>
    </row>
    <row r="14" spans="1:26" ht="15">
      <c r="A14" s="11" t="s">
        <v>22</v>
      </c>
      <c r="B14" s="283">
        <v>16</v>
      </c>
      <c r="C14" s="283">
        <v>14.5</v>
      </c>
      <c r="D14" s="283">
        <v>20.141</v>
      </c>
      <c r="E14" s="283">
        <v>21.93</v>
      </c>
      <c r="F14" s="284">
        <v>31.138</v>
      </c>
      <c r="G14" s="284">
        <v>36.192</v>
      </c>
      <c r="H14" s="284">
        <v>51.881</v>
      </c>
      <c r="I14" s="284">
        <v>56.654</v>
      </c>
      <c r="J14" s="205">
        <v>61.571</v>
      </c>
      <c r="K14" s="285">
        <v>44.292</v>
      </c>
      <c r="L14" s="285">
        <v>52.711</v>
      </c>
      <c r="M14" s="285">
        <v>47.463</v>
      </c>
      <c r="N14" s="156">
        <v>35.875</v>
      </c>
      <c r="O14" s="156">
        <v>23.632</v>
      </c>
      <c r="P14" s="156">
        <v>18.537</v>
      </c>
      <c r="Q14" s="285">
        <v>10.527</v>
      </c>
      <c r="R14" s="285">
        <v>9.662</v>
      </c>
      <c r="S14" s="285">
        <v>7.832</v>
      </c>
      <c r="T14" s="317">
        <v>6.035</v>
      </c>
      <c r="U14" s="320">
        <v>2.868</v>
      </c>
      <c r="V14" s="30">
        <v>2.825</v>
      </c>
      <c r="X14" s="342"/>
      <c r="Y14" s="348"/>
      <c r="Z14" s="348"/>
    </row>
    <row r="15" spans="1:26" s="11" customFormat="1" ht="15">
      <c r="A15" s="11" t="s">
        <v>23</v>
      </c>
      <c r="B15" s="283">
        <v>65</v>
      </c>
      <c r="C15" s="283">
        <v>75</v>
      </c>
      <c r="D15" s="283">
        <v>67.749</v>
      </c>
      <c r="E15" s="283">
        <v>70.768</v>
      </c>
      <c r="F15" s="284">
        <v>83.134</v>
      </c>
      <c r="G15" s="284">
        <v>100.105</v>
      </c>
      <c r="H15" s="284">
        <v>89.763</v>
      </c>
      <c r="I15" s="284">
        <v>93.225</v>
      </c>
      <c r="J15" s="287">
        <v>110.226</v>
      </c>
      <c r="K15" s="285">
        <v>133.407</v>
      </c>
      <c r="L15" s="285">
        <v>130.156</v>
      </c>
      <c r="M15" s="285">
        <v>126.768</v>
      </c>
      <c r="N15" s="156">
        <v>139.815</v>
      </c>
      <c r="O15" s="156">
        <v>133.015</v>
      </c>
      <c r="P15" s="156">
        <v>131.875</v>
      </c>
      <c r="Q15" s="285">
        <v>127.667</v>
      </c>
      <c r="R15" s="285">
        <v>138.721</v>
      </c>
      <c r="S15" s="285">
        <v>132.99</v>
      </c>
      <c r="T15" s="317">
        <v>104.949</v>
      </c>
      <c r="U15" s="320">
        <v>100.949</v>
      </c>
      <c r="V15" s="30">
        <v>128.135</v>
      </c>
      <c r="X15" s="342"/>
      <c r="Y15" s="348"/>
      <c r="Z15" s="348"/>
    </row>
    <row r="16" spans="1:26" ht="15">
      <c r="A16" s="11" t="s">
        <v>24</v>
      </c>
      <c r="B16" s="283">
        <v>33</v>
      </c>
      <c r="C16" s="283">
        <v>40</v>
      </c>
      <c r="D16" s="283">
        <v>52.474</v>
      </c>
      <c r="E16" s="283">
        <v>53.597</v>
      </c>
      <c r="F16" s="284">
        <v>61.029</v>
      </c>
      <c r="G16" s="284">
        <v>44.404</v>
      </c>
      <c r="H16" s="288">
        <v>36.678</v>
      </c>
      <c r="I16" s="284">
        <v>39.943</v>
      </c>
      <c r="J16" s="287">
        <v>27.206</v>
      </c>
      <c r="K16" s="285">
        <v>36.917</v>
      </c>
      <c r="L16" s="285">
        <v>40.94</v>
      </c>
      <c r="M16" s="285">
        <v>34.197</v>
      </c>
      <c r="N16" s="156">
        <v>34.205</v>
      </c>
      <c r="O16" s="156">
        <v>32.034</v>
      </c>
      <c r="P16" s="156">
        <v>31.364</v>
      </c>
      <c r="Q16" s="285">
        <v>37.876</v>
      </c>
      <c r="R16" s="285">
        <v>31.91</v>
      </c>
      <c r="S16" s="285">
        <v>39.42</v>
      </c>
      <c r="T16" s="317">
        <v>43.653</v>
      </c>
      <c r="U16" s="320">
        <v>68.817</v>
      </c>
      <c r="V16" s="30">
        <v>94.11</v>
      </c>
      <c r="X16" s="342"/>
      <c r="Y16" s="348"/>
      <c r="Z16" s="348"/>
    </row>
    <row r="17" spans="1:26" s="11" customFormat="1" ht="15">
      <c r="A17" s="11" t="s">
        <v>55</v>
      </c>
      <c r="B17" s="283"/>
      <c r="C17" s="283"/>
      <c r="D17" s="283"/>
      <c r="E17" s="283">
        <v>175.709</v>
      </c>
      <c r="F17" s="284">
        <v>113.507</v>
      </c>
      <c r="G17" s="284">
        <v>129.889</v>
      </c>
      <c r="H17" s="284">
        <v>116.496</v>
      </c>
      <c r="I17" s="284">
        <v>108.821</v>
      </c>
      <c r="J17" s="287">
        <v>105.05</v>
      </c>
      <c r="K17" s="285">
        <v>83.818</v>
      </c>
      <c r="L17" s="285">
        <v>97.6</v>
      </c>
      <c r="M17" s="285">
        <v>114.763</v>
      </c>
      <c r="N17" s="156">
        <v>145.921</v>
      </c>
      <c r="O17" s="156">
        <v>180.926</v>
      </c>
      <c r="P17" s="156">
        <v>148.74</v>
      </c>
      <c r="Q17" s="285">
        <v>223.861</v>
      </c>
      <c r="R17" s="285">
        <v>334.083</v>
      </c>
      <c r="S17" s="285">
        <v>474.426</v>
      </c>
      <c r="T17" s="317">
        <v>608.576</v>
      </c>
      <c r="U17" s="320">
        <v>636.759</v>
      </c>
      <c r="V17" s="30">
        <v>516.657</v>
      </c>
      <c r="X17" s="342"/>
      <c r="Y17" s="348"/>
      <c r="Z17" s="348"/>
    </row>
    <row r="18" spans="1:26" s="11" customFormat="1" ht="15">
      <c r="A18" s="11" t="s">
        <v>56</v>
      </c>
      <c r="B18" s="283">
        <v>99</v>
      </c>
      <c r="C18" s="283">
        <v>106</v>
      </c>
      <c r="D18" s="283">
        <v>90.813</v>
      </c>
      <c r="E18" s="283">
        <v>112.675</v>
      </c>
      <c r="F18" s="284">
        <v>126.728</v>
      </c>
      <c r="G18" s="284">
        <v>127.498</v>
      </c>
      <c r="H18" s="284">
        <v>127.419</v>
      </c>
      <c r="I18" s="284">
        <v>99.753</v>
      </c>
      <c r="J18" s="287">
        <v>86.824</v>
      </c>
      <c r="K18" s="285">
        <v>83.964</v>
      </c>
      <c r="L18" s="285">
        <v>88.125</v>
      </c>
      <c r="M18" s="285">
        <v>94.028</v>
      </c>
      <c r="N18" s="156">
        <v>120.989</v>
      </c>
      <c r="O18" s="156">
        <v>124.948</v>
      </c>
      <c r="P18" s="156">
        <v>108.253</v>
      </c>
      <c r="Q18" s="285">
        <v>109.746</v>
      </c>
      <c r="R18" s="285">
        <v>112.212</v>
      </c>
      <c r="S18" s="285">
        <v>117.286</v>
      </c>
      <c r="T18" s="317">
        <v>117.958</v>
      </c>
      <c r="U18" s="320">
        <v>106.661</v>
      </c>
      <c r="V18" s="30">
        <v>107.727</v>
      </c>
      <c r="X18" s="342"/>
      <c r="Y18" s="348"/>
      <c r="Z18" s="348"/>
    </row>
    <row r="19" spans="1:26" s="11" customFormat="1" ht="15">
      <c r="A19" s="11" t="s">
        <v>84</v>
      </c>
      <c r="B19" s="283">
        <v>50</v>
      </c>
      <c r="C19" s="283">
        <v>43</v>
      </c>
      <c r="D19" s="283">
        <v>37.93</v>
      </c>
      <c r="E19" s="283">
        <v>40.104</v>
      </c>
      <c r="F19" s="284">
        <v>38.739</v>
      </c>
      <c r="G19" s="284">
        <v>34.591</v>
      </c>
      <c r="H19" s="284">
        <v>33.015</v>
      </c>
      <c r="I19" s="284">
        <v>31.805</v>
      </c>
      <c r="J19" s="287">
        <v>28.517</v>
      </c>
      <c r="K19" s="285">
        <v>30.281</v>
      </c>
      <c r="L19" s="285">
        <v>29.547</v>
      </c>
      <c r="M19" s="285">
        <v>30.802</v>
      </c>
      <c r="N19" s="156">
        <v>34.759</v>
      </c>
      <c r="O19" s="156">
        <v>38.216</v>
      </c>
      <c r="P19" s="156">
        <v>29.667</v>
      </c>
      <c r="Q19" s="285">
        <v>30.335</v>
      </c>
      <c r="R19" s="285">
        <v>34.064</v>
      </c>
      <c r="S19" s="285">
        <v>31.763</v>
      </c>
      <c r="T19" s="317">
        <v>30.011</v>
      </c>
      <c r="U19" s="320">
        <v>30.55</v>
      </c>
      <c r="V19" s="30">
        <v>25.14</v>
      </c>
      <c r="X19" s="342"/>
      <c r="Y19" s="348"/>
      <c r="Z19" s="348"/>
    </row>
    <row r="20" spans="1:26" ht="15">
      <c r="A20" s="11" t="s">
        <v>57</v>
      </c>
      <c r="B20" s="283">
        <v>43</v>
      </c>
      <c r="C20" s="283">
        <v>46</v>
      </c>
      <c r="D20" s="283">
        <v>47.895</v>
      </c>
      <c r="E20" s="283">
        <v>46.486</v>
      </c>
      <c r="F20" s="284">
        <v>52.724</v>
      </c>
      <c r="G20" s="284">
        <v>60.127</v>
      </c>
      <c r="H20" s="284">
        <v>61.62</v>
      </c>
      <c r="I20" s="284">
        <v>57.706</v>
      </c>
      <c r="J20" s="287">
        <v>56.098</v>
      </c>
      <c r="K20" s="285">
        <v>50.706</v>
      </c>
      <c r="L20" s="285">
        <v>48.281</v>
      </c>
      <c r="M20" s="285">
        <v>50.664</v>
      </c>
      <c r="N20" s="156">
        <v>53.442</v>
      </c>
      <c r="O20" s="156">
        <v>63.47</v>
      </c>
      <c r="P20" s="156">
        <v>60.245</v>
      </c>
      <c r="Q20" s="285">
        <v>63.347</v>
      </c>
      <c r="R20" s="285">
        <v>64.024</v>
      </c>
      <c r="S20" s="285">
        <v>69.41</v>
      </c>
      <c r="T20" s="317">
        <v>65.736</v>
      </c>
      <c r="U20" s="320">
        <v>56.739</v>
      </c>
      <c r="V20" s="30">
        <v>46.187</v>
      </c>
      <c r="X20" s="342"/>
      <c r="Y20" s="348"/>
      <c r="Z20" s="348"/>
    </row>
    <row r="21" spans="1:26" ht="15">
      <c r="A21" s="11" t="s">
        <v>58</v>
      </c>
      <c r="B21" s="283">
        <v>38</v>
      </c>
      <c r="C21" s="283">
        <v>40</v>
      </c>
      <c r="D21" s="283">
        <v>48.38</v>
      </c>
      <c r="E21" s="283">
        <v>43.175</v>
      </c>
      <c r="F21" s="284">
        <v>47.147</v>
      </c>
      <c r="G21" s="284">
        <v>41.953</v>
      </c>
      <c r="H21" s="284">
        <v>48.758</v>
      </c>
      <c r="I21" s="284">
        <v>45.443</v>
      </c>
      <c r="J21" s="287">
        <v>28.865</v>
      </c>
      <c r="K21" s="285">
        <v>31.676</v>
      </c>
      <c r="L21" s="285">
        <v>29.29</v>
      </c>
      <c r="M21" s="285">
        <v>30.333</v>
      </c>
      <c r="N21" s="156">
        <v>21.461</v>
      </c>
      <c r="O21" s="156">
        <v>32.333</v>
      </c>
      <c r="P21" s="156">
        <v>32.758</v>
      </c>
      <c r="Q21" s="285">
        <v>32.886</v>
      </c>
      <c r="R21" s="285">
        <v>36.289</v>
      </c>
      <c r="S21" s="285">
        <v>29.216</v>
      </c>
      <c r="T21" s="317">
        <v>28.381</v>
      </c>
      <c r="U21" s="320">
        <v>23.917</v>
      </c>
      <c r="V21" s="30">
        <v>19.286</v>
      </c>
      <c r="X21" s="342"/>
      <c r="Y21" s="348"/>
      <c r="Z21" s="348"/>
    </row>
    <row r="22" spans="1:26" ht="15">
      <c r="A22" s="11" t="s">
        <v>104</v>
      </c>
      <c r="B22" s="283"/>
      <c r="C22" s="283"/>
      <c r="D22" s="283"/>
      <c r="E22" s="283">
        <v>6.718</v>
      </c>
      <c r="F22" s="284">
        <v>10.721</v>
      </c>
      <c r="G22" s="284">
        <v>13.412</v>
      </c>
      <c r="H22" s="284">
        <v>9.895</v>
      </c>
      <c r="I22" s="284">
        <v>13.826</v>
      </c>
      <c r="J22" s="284">
        <v>13.082</v>
      </c>
      <c r="K22" s="284">
        <v>18.74</v>
      </c>
      <c r="L22" s="284">
        <v>14.58</v>
      </c>
      <c r="M22" s="287">
        <v>18.764</v>
      </c>
      <c r="N22" s="285">
        <v>20.972</v>
      </c>
      <c r="O22" s="285">
        <v>20.027</v>
      </c>
      <c r="P22" s="156">
        <v>20.477</v>
      </c>
      <c r="Q22" s="285">
        <v>15.458</v>
      </c>
      <c r="R22" s="285">
        <v>20.576</v>
      </c>
      <c r="S22" s="285">
        <v>14.741</v>
      </c>
      <c r="T22" s="317">
        <v>11.487</v>
      </c>
      <c r="U22" s="320">
        <v>10.421</v>
      </c>
      <c r="V22" s="30">
        <v>9.505</v>
      </c>
      <c r="X22" s="342"/>
      <c r="Y22" s="348"/>
      <c r="Z22" s="348"/>
    </row>
    <row r="23" spans="1:26" s="5" customFormat="1" ht="19.5" customHeight="1">
      <c r="A23" s="5" t="s">
        <v>99</v>
      </c>
      <c r="B23" s="289">
        <v>2100</v>
      </c>
      <c r="C23" s="289">
        <v>1950</v>
      </c>
      <c r="D23" s="289">
        <v>2088</v>
      </c>
      <c r="E23" s="289">
        <v>2222.706</v>
      </c>
      <c r="F23" s="253">
        <v>2434.285</v>
      </c>
      <c r="G23" s="253">
        <v>2686.205</v>
      </c>
      <c r="H23" s="253">
        <v>2696.732</v>
      </c>
      <c r="I23" s="253">
        <v>2418.238</v>
      </c>
      <c r="J23" s="253">
        <v>2303.247</v>
      </c>
      <c r="K23" s="253">
        <v>2349.012</v>
      </c>
      <c r="L23" s="207">
        <v>2470.063</v>
      </c>
      <c r="M23" s="207">
        <v>2400.924</v>
      </c>
      <c r="N23" s="207">
        <v>2416.081</v>
      </c>
      <c r="O23" s="207">
        <v>2403.75</v>
      </c>
      <c r="P23" s="207">
        <v>2141.193</v>
      </c>
      <c r="Q23" s="207">
        <v>2172.998</v>
      </c>
      <c r="R23" s="253">
        <v>2392.228</v>
      </c>
      <c r="S23" s="207">
        <v>2464.908</v>
      </c>
      <c r="T23" s="321">
        <v>2405.387</v>
      </c>
      <c r="U23" s="321">
        <v>2441.231</v>
      </c>
      <c r="V23" s="10">
        <v>2581.052</v>
      </c>
      <c r="X23" s="342"/>
      <c r="Y23" s="348"/>
      <c r="Z23" s="348"/>
    </row>
    <row r="24" spans="1:86" ht="15.75">
      <c r="A24" s="93"/>
      <c r="B24" s="94"/>
      <c r="C24" s="94"/>
      <c r="D24" s="94"/>
      <c r="E24" s="94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8"/>
      <c r="X24" s="34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28" t="s">
        <v>122</v>
      </c>
      <c r="B25" s="8"/>
      <c r="C25" s="8"/>
      <c r="D25" s="8"/>
      <c r="E25" s="8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29" t="s">
        <v>123</v>
      </c>
      <c r="B26" s="8"/>
      <c r="C26" s="8"/>
      <c r="D26" s="8"/>
      <c r="E26" s="8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29" t="s">
        <v>124</v>
      </c>
      <c r="B27" s="8"/>
      <c r="C27" s="8"/>
      <c r="D27" s="8"/>
      <c r="E27" s="8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3" t="s">
        <v>98</v>
      </c>
      <c r="B28" s="224"/>
      <c r="C28" s="224"/>
      <c r="D28" s="224"/>
      <c r="E28" s="224"/>
      <c r="F28" s="225"/>
      <c r="G28" s="225"/>
      <c r="H28" s="225"/>
      <c r="I28" s="225"/>
      <c r="U28" s="319"/>
    </row>
    <row r="29" spans="1:22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4"/>
      <c r="O29" s="120"/>
      <c r="P29" s="120"/>
      <c r="Q29" s="120"/>
      <c r="R29" s="120"/>
      <c r="S29" s="120"/>
      <c r="T29" s="120"/>
      <c r="U29" s="120"/>
      <c r="V29" s="120"/>
    </row>
    <row r="30" spans="1:22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7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1">
        <v>2013</v>
      </c>
      <c r="U30" s="251">
        <f>U4</f>
        <v>2014</v>
      </c>
      <c r="V30" s="251">
        <f>V4</f>
        <v>2015</v>
      </c>
    </row>
    <row r="31" spans="1:22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09"/>
      <c r="O31" s="115"/>
      <c r="P31" s="115"/>
      <c r="Q31" s="115"/>
      <c r="R31" s="115"/>
      <c r="S31" s="115"/>
      <c r="T31" s="115"/>
      <c r="U31" s="115"/>
      <c r="V31" s="115" t="str">
        <f>V5</f>
        <v>Jan-Nov</v>
      </c>
    </row>
    <row r="32" spans="1:22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15">
      <c r="A33" s="11" t="s">
        <v>15</v>
      </c>
      <c r="B33" s="20"/>
      <c r="C33" s="215">
        <f aca="true" t="shared" si="0" ref="C33:R33">C6/B6*100-100</f>
        <v>-15.294117647058826</v>
      </c>
      <c r="D33" s="215">
        <f t="shared" si="0"/>
        <v>17.542916666666656</v>
      </c>
      <c r="E33" s="215">
        <f t="shared" si="0"/>
        <v>19.960203660837834</v>
      </c>
      <c r="F33" s="215">
        <f t="shared" si="0"/>
        <v>13.828240582959197</v>
      </c>
      <c r="G33" s="215">
        <f t="shared" si="0"/>
        <v>17.93751076259298</v>
      </c>
      <c r="H33" s="215">
        <f t="shared" si="0"/>
        <v>9.082751430208674</v>
      </c>
      <c r="I33" s="215">
        <f t="shared" si="0"/>
        <v>-10.026010575077876</v>
      </c>
      <c r="J33" s="215">
        <f t="shared" si="0"/>
        <v>0.7025027548394718</v>
      </c>
      <c r="K33" s="215">
        <f t="shared" si="0"/>
        <v>-1.0534927244341645</v>
      </c>
      <c r="L33" s="215">
        <f t="shared" si="0"/>
        <v>4.426372920624331</v>
      </c>
      <c r="M33" s="215">
        <f t="shared" si="0"/>
        <v>-2.2784799213133056</v>
      </c>
      <c r="N33" s="215">
        <f t="shared" si="0"/>
        <v>-5.680534887687699</v>
      </c>
      <c r="O33" s="215">
        <f t="shared" si="0"/>
        <v>-3.134994656524853</v>
      </c>
      <c r="P33" s="215">
        <f t="shared" si="0"/>
        <v>-13.95874156543853</v>
      </c>
      <c r="Q33" s="215">
        <f t="shared" si="0"/>
        <v>-6.8415893811798725</v>
      </c>
      <c r="R33" s="215">
        <f t="shared" si="0"/>
        <v>2.4760904616854873</v>
      </c>
      <c r="S33" s="215">
        <f aca="true" t="shared" si="1" ref="S33:T50">S6/R6*100-100</f>
        <v>-6.000338980061898</v>
      </c>
      <c r="T33" s="215">
        <f t="shared" si="1"/>
        <v>-7.111686432931748</v>
      </c>
      <c r="U33" s="12">
        <v>-2.2117772199962076</v>
      </c>
      <c r="V33" s="12">
        <v>18.95967532178433</v>
      </c>
      <c r="W33" s="342"/>
    </row>
    <row r="34" spans="1:23" ht="15">
      <c r="A34" s="11" t="s">
        <v>16</v>
      </c>
      <c r="B34" s="20"/>
      <c r="C34" s="215">
        <f aca="true" t="shared" si="2" ref="C34:R34">C7/B7*100-100</f>
        <v>2.1276595744680833</v>
      </c>
      <c r="D34" s="215">
        <f t="shared" si="2"/>
        <v>4.188750000000013</v>
      </c>
      <c r="E34" s="215">
        <f t="shared" si="2"/>
        <v>-16.6752648438531</v>
      </c>
      <c r="F34" s="215">
        <f t="shared" si="2"/>
        <v>14.593772197584912</v>
      </c>
      <c r="G34" s="215">
        <f t="shared" si="2"/>
        <v>-2.1259575394847587</v>
      </c>
      <c r="H34" s="215">
        <f t="shared" si="2"/>
        <v>-8.359044362758738</v>
      </c>
      <c r="I34" s="215">
        <f t="shared" si="2"/>
        <v>-18.881360522617</v>
      </c>
      <c r="J34" s="215">
        <f t="shared" si="2"/>
        <v>-25.72214738829598</v>
      </c>
      <c r="K34" s="215">
        <f t="shared" si="2"/>
        <v>25.218159554846025</v>
      </c>
      <c r="L34" s="215">
        <f t="shared" si="2"/>
        <v>13.06831544679217</v>
      </c>
      <c r="M34" s="215">
        <f t="shared" si="2"/>
        <v>-16.356211922994817</v>
      </c>
      <c r="N34" s="215">
        <f t="shared" si="2"/>
        <v>-9.395450499973819</v>
      </c>
      <c r="O34" s="215">
        <f t="shared" si="2"/>
        <v>-4.617518111100679</v>
      </c>
      <c r="P34" s="215">
        <f t="shared" si="2"/>
        <v>-0.6792469975313793</v>
      </c>
      <c r="Q34" s="215">
        <f t="shared" si="2"/>
        <v>6.121484282675496</v>
      </c>
      <c r="R34" s="215">
        <f t="shared" si="2"/>
        <v>13.434873194913408</v>
      </c>
      <c r="S34" s="215">
        <f t="shared" si="1"/>
        <v>-8.539489518018854</v>
      </c>
      <c r="T34" s="215">
        <f t="shared" si="1"/>
        <v>-31.492240680853428</v>
      </c>
      <c r="U34" s="12">
        <v>-12.671585969877697</v>
      </c>
      <c r="V34" s="12">
        <v>29.17187593022564</v>
      </c>
      <c r="W34" s="342"/>
    </row>
    <row r="35" spans="1:23" ht="15">
      <c r="A35" s="11" t="s">
        <v>17</v>
      </c>
      <c r="B35" s="20"/>
      <c r="C35" s="215">
        <f aca="true" t="shared" si="3" ref="C35:R35">C8/B8*100-100</f>
        <v>-20</v>
      </c>
      <c r="D35" s="215">
        <f t="shared" si="3"/>
        <v>8.24545454545455</v>
      </c>
      <c r="E35" s="215">
        <f t="shared" si="3"/>
        <v>-12.110523221634338</v>
      </c>
      <c r="F35" s="215">
        <f t="shared" si="3"/>
        <v>6.293597706641194</v>
      </c>
      <c r="G35" s="215">
        <f t="shared" si="3"/>
        <v>-10.9979885154345</v>
      </c>
      <c r="H35" s="215">
        <f t="shared" si="3"/>
        <v>-2.8913411277492855</v>
      </c>
      <c r="I35" s="215">
        <f t="shared" si="3"/>
        <v>-15.889588100686495</v>
      </c>
      <c r="J35" s="215">
        <f t="shared" si="3"/>
        <v>-41.848170533768226</v>
      </c>
      <c r="K35" s="215">
        <f t="shared" si="3"/>
        <v>9.763683245168679</v>
      </c>
      <c r="L35" s="215">
        <f t="shared" si="3"/>
        <v>-2.4338854984016365</v>
      </c>
      <c r="M35" s="215">
        <f t="shared" si="3"/>
        <v>3.1573460421475943</v>
      </c>
      <c r="N35" s="215">
        <f t="shared" si="3"/>
        <v>-0.03849948266319814</v>
      </c>
      <c r="O35" s="215">
        <f t="shared" si="3"/>
        <v>-7.077004549502917</v>
      </c>
      <c r="P35" s="215">
        <f t="shared" si="3"/>
        <v>0.3937517809496711</v>
      </c>
      <c r="Q35" s="215">
        <f t="shared" si="3"/>
        <v>7.71255321893949</v>
      </c>
      <c r="R35" s="215">
        <f t="shared" si="3"/>
        <v>8.8779225756995</v>
      </c>
      <c r="S35" s="215">
        <f t="shared" si="1"/>
        <v>3.0869086908690946</v>
      </c>
      <c r="T35" s="215">
        <f t="shared" si="1"/>
        <v>-10.987556826670655</v>
      </c>
      <c r="U35" s="12">
        <v>17.350437597410377</v>
      </c>
      <c r="V35" s="12">
        <v>-4.9320043748323315</v>
      </c>
      <c r="W35" s="342"/>
    </row>
    <row r="36" spans="1:23" ht="15">
      <c r="A36" s="11" t="s">
        <v>18</v>
      </c>
      <c r="B36" s="20"/>
      <c r="C36" s="215">
        <f aca="true" t="shared" si="4" ref="C36:R36">C9/B9*100-100</f>
        <v>0</v>
      </c>
      <c r="D36" s="215">
        <f t="shared" si="4"/>
        <v>-29.660869565217382</v>
      </c>
      <c r="E36" s="215">
        <f t="shared" si="4"/>
        <v>-11.59908517740142</v>
      </c>
      <c r="F36" s="215">
        <f t="shared" si="4"/>
        <v>13.488095654301986</v>
      </c>
      <c r="G36" s="215">
        <f t="shared" si="4"/>
        <v>12.710637380240925</v>
      </c>
      <c r="H36" s="215">
        <f t="shared" si="4"/>
        <v>-10.271407877114825</v>
      </c>
      <c r="I36" s="215">
        <f t="shared" si="4"/>
        <v>-10.00335069603095</v>
      </c>
      <c r="J36" s="215">
        <f t="shared" si="4"/>
        <v>6.342866813335576</v>
      </c>
      <c r="K36" s="215">
        <f t="shared" si="4"/>
        <v>48.948088736115096</v>
      </c>
      <c r="L36" s="215">
        <f t="shared" si="4"/>
        <v>12.789008077268264</v>
      </c>
      <c r="M36" s="215">
        <f t="shared" si="4"/>
        <v>-28.42581891897011</v>
      </c>
      <c r="N36" s="215">
        <f t="shared" si="4"/>
        <v>9.56880806797426</v>
      </c>
      <c r="O36" s="215">
        <f t="shared" si="4"/>
        <v>-12.79170894332512</v>
      </c>
      <c r="P36" s="215">
        <f t="shared" si="4"/>
        <v>-27.457824316463046</v>
      </c>
      <c r="Q36" s="215">
        <f t="shared" si="4"/>
        <v>9.783480352846823</v>
      </c>
      <c r="R36" s="215">
        <f t="shared" si="4"/>
        <v>19.527635743851974</v>
      </c>
      <c r="S36" s="215">
        <f t="shared" si="1"/>
        <v>4.632890027063993</v>
      </c>
      <c r="T36" s="215">
        <f t="shared" si="1"/>
        <v>-24.477819496592957</v>
      </c>
      <c r="U36" s="12">
        <v>7.3874935552773024</v>
      </c>
      <c r="V36" s="12">
        <v>29.233937699974263</v>
      </c>
      <c r="W36" s="342"/>
    </row>
    <row r="37" spans="1:23" ht="15">
      <c r="A37" s="11" t="s">
        <v>60</v>
      </c>
      <c r="B37" s="20"/>
      <c r="C37" s="215">
        <f aca="true" t="shared" si="5" ref="C37:R37">C10/B10*100-100</f>
        <v>0</v>
      </c>
      <c r="D37" s="215">
        <f t="shared" si="5"/>
        <v>-21.200000000000003</v>
      </c>
      <c r="E37" s="215">
        <f t="shared" si="5"/>
        <v>5.4896726763521855</v>
      </c>
      <c r="F37" s="215">
        <f t="shared" si="5"/>
        <v>11.154667828179129</v>
      </c>
      <c r="G37" s="215">
        <f t="shared" si="5"/>
        <v>3.437144296616964</v>
      </c>
      <c r="H37" s="215">
        <f t="shared" si="5"/>
        <v>-8.453448306965157</v>
      </c>
      <c r="I37" s="215">
        <f t="shared" si="5"/>
        <v>-21.59536524326562</v>
      </c>
      <c r="J37" s="215">
        <f t="shared" si="5"/>
        <v>-19.553634261586396</v>
      </c>
      <c r="K37" s="215">
        <f t="shared" si="5"/>
        <v>0.7060734816295877</v>
      </c>
      <c r="L37" s="215">
        <f t="shared" si="5"/>
        <v>-8.503443568902412</v>
      </c>
      <c r="M37" s="215">
        <f t="shared" si="5"/>
        <v>-4.350184789611092</v>
      </c>
      <c r="N37" s="215">
        <f t="shared" si="5"/>
        <v>-5.529953917050705</v>
      </c>
      <c r="O37" s="215">
        <f t="shared" si="5"/>
        <v>-1.3058161350844273</v>
      </c>
      <c r="P37" s="215">
        <f t="shared" si="5"/>
        <v>17.846551593034746</v>
      </c>
      <c r="Q37" s="215">
        <f t="shared" si="5"/>
        <v>10.375532326751852</v>
      </c>
      <c r="R37" s="215">
        <f t="shared" si="5"/>
        <v>21.685373553139243</v>
      </c>
      <c r="S37" s="215">
        <f t="shared" si="1"/>
        <v>-20.674497369748508</v>
      </c>
      <c r="T37" s="215">
        <f t="shared" si="1"/>
        <v>-38.70821220930233</v>
      </c>
      <c r="U37" s="12">
        <v>9.73272071537967</v>
      </c>
      <c r="V37" s="12">
        <v>33.54042984030559</v>
      </c>
      <c r="W37" s="342"/>
    </row>
    <row r="38" spans="1:23" ht="15">
      <c r="A38" s="11" t="s">
        <v>19</v>
      </c>
      <c r="B38" s="20"/>
      <c r="C38" s="215">
        <f aca="true" t="shared" si="6" ref="C38:R38">C11/B11*100-100</f>
        <v>-7.89473684210526</v>
      </c>
      <c r="D38" s="215">
        <f t="shared" si="6"/>
        <v>-1.9457142857142742</v>
      </c>
      <c r="E38" s="215">
        <f t="shared" si="6"/>
        <v>-1.6754567440776356</v>
      </c>
      <c r="F38" s="215">
        <f t="shared" si="6"/>
        <v>11.963608345187282</v>
      </c>
      <c r="G38" s="215">
        <f t="shared" si="6"/>
        <v>6.889706466213184</v>
      </c>
      <c r="H38" s="215">
        <f t="shared" si="6"/>
        <v>-23.219591917591117</v>
      </c>
      <c r="I38" s="215">
        <f t="shared" si="6"/>
        <v>-21.924081658980228</v>
      </c>
      <c r="J38" s="215">
        <f t="shared" si="6"/>
        <v>-14.924201743153375</v>
      </c>
      <c r="K38" s="215">
        <f t="shared" si="6"/>
        <v>3.9036706156535104</v>
      </c>
      <c r="L38" s="215">
        <f t="shared" si="6"/>
        <v>9.981308411214968</v>
      </c>
      <c r="M38" s="215">
        <f t="shared" si="6"/>
        <v>6.79809653297076</v>
      </c>
      <c r="N38" s="215">
        <f t="shared" si="6"/>
        <v>10.777371101209425</v>
      </c>
      <c r="O38" s="215">
        <f t="shared" si="6"/>
        <v>10.335787394505289</v>
      </c>
      <c r="P38" s="215">
        <f t="shared" si="6"/>
        <v>-15.41841617029587</v>
      </c>
      <c r="Q38" s="215">
        <f t="shared" si="6"/>
        <v>5.822365889325013</v>
      </c>
      <c r="R38" s="215">
        <f t="shared" si="6"/>
        <v>10.913124113604141</v>
      </c>
      <c r="S38" s="215">
        <f t="shared" si="1"/>
        <v>-6.488524590163934</v>
      </c>
      <c r="T38" s="215">
        <f t="shared" si="1"/>
        <v>2.850531187546011</v>
      </c>
      <c r="U38" s="12">
        <v>-7.87823004022637</v>
      </c>
      <c r="V38" s="12">
        <v>-14.54608508014796</v>
      </c>
      <c r="W38" s="342"/>
    </row>
    <row r="39" spans="1:23" ht="15">
      <c r="A39" s="11" t="s">
        <v>20</v>
      </c>
      <c r="B39" s="20"/>
      <c r="C39" s="215">
        <f aca="true" t="shared" si="7" ref="C39:R39">C12/B12*100-100</f>
        <v>-16.279069767441854</v>
      </c>
      <c r="D39" s="215">
        <f t="shared" si="7"/>
        <v>-25.441666666666663</v>
      </c>
      <c r="E39" s="215">
        <f t="shared" si="7"/>
        <v>2.2242092321448297</v>
      </c>
      <c r="F39" s="215">
        <f t="shared" si="7"/>
        <v>15.263503170785043</v>
      </c>
      <c r="G39" s="215">
        <f t="shared" si="7"/>
        <v>29.637007525453754</v>
      </c>
      <c r="H39" s="215">
        <f t="shared" si="7"/>
        <v>-24.30303178126296</v>
      </c>
      <c r="I39" s="215">
        <f t="shared" si="7"/>
        <v>-6.386338005477683</v>
      </c>
      <c r="J39" s="215">
        <f t="shared" si="7"/>
        <v>-10.873231680033044</v>
      </c>
      <c r="K39" s="215">
        <f t="shared" si="7"/>
        <v>10.616359002085446</v>
      </c>
      <c r="L39" s="215">
        <f t="shared" si="7"/>
        <v>29.134518032328998</v>
      </c>
      <c r="M39" s="215">
        <f t="shared" si="7"/>
        <v>-35.68724991889262</v>
      </c>
      <c r="N39" s="215">
        <f t="shared" si="7"/>
        <v>2.4003699344207234</v>
      </c>
      <c r="O39" s="215">
        <f t="shared" si="7"/>
        <v>9.281990229483966</v>
      </c>
      <c r="P39" s="215">
        <f t="shared" si="7"/>
        <v>3.1667918858001514</v>
      </c>
      <c r="Q39" s="215">
        <f t="shared" si="7"/>
        <v>-21.498015511779485</v>
      </c>
      <c r="R39" s="215">
        <f t="shared" si="7"/>
        <v>8.265689503223712</v>
      </c>
      <c r="S39" s="215">
        <f t="shared" si="1"/>
        <v>-0.7497536523713677</v>
      </c>
      <c r="T39" s="215">
        <f t="shared" si="1"/>
        <v>-27.479927479927483</v>
      </c>
      <c r="U39" s="12">
        <v>40.821428571428555</v>
      </c>
      <c r="V39" s="12">
        <v>35.622354668739746</v>
      </c>
      <c r="W39" s="342"/>
    </row>
    <row r="40" spans="1:23" ht="15">
      <c r="A40" s="11" t="s">
        <v>21</v>
      </c>
      <c r="B40" s="20"/>
      <c r="C40" s="215">
        <f aca="true" t="shared" si="8" ref="C40:R40">C13/B13*100-100</f>
        <v>4.761904761904773</v>
      </c>
      <c r="D40" s="215">
        <f t="shared" si="8"/>
        <v>-10.940909090909088</v>
      </c>
      <c r="E40" s="215">
        <f t="shared" si="8"/>
        <v>10.156688613280252</v>
      </c>
      <c r="F40" s="215">
        <f t="shared" si="8"/>
        <v>1.1536857712088278</v>
      </c>
      <c r="G40" s="215">
        <f t="shared" si="8"/>
        <v>24.76181751557347</v>
      </c>
      <c r="H40" s="215">
        <f t="shared" si="8"/>
        <v>-19.560907555620815</v>
      </c>
      <c r="I40" s="215">
        <f t="shared" si="8"/>
        <v>-44.38612505705157</v>
      </c>
      <c r="J40" s="215">
        <f t="shared" si="8"/>
        <v>9.815346737792368</v>
      </c>
      <c r="K40" s="215">
        <f t="shared" si="8"/>
        <v>54.55496599656229</v>
      </c>
      <c r="L40" s="215">
        <f t="shared" si="8"/>
        <v>-2.316135583385716</v>
      </c>
      <c r="M40" s="215">
        <f t="shared" si="8"/>
        <v>-11.568161568161585</v>
      </c>
      <c r="N40" s="215">
        <f t="shared" si="8"/>
        <v>7.6126504338091365</v>
      </c>
      <c r="O40" s="215">
        <f t="shared" si="8"/>
        <v>-12.306892067620282</v>
      </c>
      <c r="P40" s="215">
        <f t="shared" si="8"/>
        <v>-7.4440951420606325</v>
      </c>
      <c r="Q40" s="215">
        <f t="shared" si="8"/>
        <v>-16.73929761599588</v>
      </c>
      <c r="R40" s="215">
        <f t="shared" si="8"/>
        <v>29.525862068965495</v>
      </c>
      <c r="S40" s="215">
        <f t="shared" si="1"/>
        <v>104.51033990967434</v>
      </c>
      <c r="T40" s="215">
        <f t="shared" si="1"/>
        <v>-31.77103007409559</v>
      </c>
      <c r="U40" s="12">
        <v>-38.45236574251523</v>
      </c>
      <c r="V40" s="12">
        <v>13.913300347094008</v>
      </c>
      <c r="W40" s="342"/>
    </row>
    <row r="41" spans="1:23" ht="15">
      <c r="A41" s="11" t="s">
        <v>22</v>
      </c>
      <c r="B41" s="20"/>
      <c r="C41" s="215">
        <f aca="true" t="shared" si="9" ref="C41:Q41">C14/B14*100-100</f>
        <v>-9.375</v>
      </c>
      <c r="D41" s="215">
        <f t="shared" si="9"/>
        <v>38.90344827586205</v>
      </c>
      <c r="E41" s="215">
        <f t="shared" si="9"/>
        <v>8.882379226453523</v>
      </c>
      <c r="F41" s="215">
        <f t="shared" si="9"/>
        <v>41.98814409484726</v>
      </c>
      <c r="G41" s="215">
        <f t="shared" si="9"/>
        <v>16.230971802941724</v>
      </c>
      <c r="H41" s="215">
        <f t="shared" si="9"/>
        <v>43.34935897435898</v>
      </c>
      <c r="I41" s="215">
        <f t="shared" si="9"/>
        <v>9.199899770628946</v>
      </c>
      <c r="J41" s="215">
        <f t="shared" si="9"/>
        <v>8.67899883503371</v>
      </c>
      <c r="K41" s="215">
        <f t="shared" si="9"/>
        <v>-28.063536405125788</v>
      </c>
      <c r="L41" s="215">
        <f t="shared" si="9"/>
        <v>19.007947259098714</v>
      </c>
      <c r="M41" s="215">
        <f t="shared" si="9"/>
        <v>-9.95617613021949</v>
      </c>
      <c r="N41" s="215">
        <f t="shared" si="9"/>
        <v>-24.414807323599447</v>
      </c>
      <c r="O41" s="215">
        <f t="shared" si="9"/>
        <v>-34.12682926829268</v>
      </c>
      <c r="P41" s="215">
        <f t="shared" si="9"/>
        <v>-21.559749492213953</v>
      </c>
      <c r="Q41" s="215">
        <f t="shared" si="9"/>
        <v>-43.21087554620489</v>
      </c>
      <c r="R41" s="215">
        <f>R14/Q14*100-100</f>
        <v>-8.216965897216667</v>
      </c>
      <c r="S41" s="215">
        <f t="shared" si="1"/>
        <v>-18.940178016973718</v>
      </c>
      <c r="T41" s="215">
        <f t="shared" si="1"/>
        <v>-22.94433094994892</v>
      </c>
      <c r="U41" s="12">
        <v>-52.47721623860812</v>
      </c>
      <c r="V41" s="12">
        <v>5.018587360594793</v>
      </c>
      <c r="W41" s="342"/>
    </row>
    <row r="42" spans="1:23" ht="15">
      <c r="A42" s="11" t="s">
        <v>23</v>
      </c>
      <c r="B42" s="20"/>
      <c r="C42" s="215">
        <f aca="true" t="shared" si="10" ref="C42:R42">C15/B15*100-100</f>
        <v>15.384615384615373</v>
      </c>
      <c r="D42" s="215">
        <f t="shared" si="10"/>
        <v>-9.668000000000006</v>
      </c>
      <c r="E42" s="215">
        <f t="shared" si="10"/>
        <v>4.456154334381338</v>
      </c>
      <c r="F42" s="215">
        <f t="shared" si="10"/>
        <v>17.473999547818238</v>
      </c>
      <c r="G42" s="215">
        <f t="shared" si="10"/>
        <v>20.41403036062262</v>
      </c>
      <c r="H42" s="215">
        <f t="shared" si="10"/>
        <v>-10.331152290095403</v>
      </c>
      <c r="I42" s="215">
        <f t="shared" si="10"/>
        <v>3.8568229671467975</v>
      </c>
      <c r="J42" s="215">
        <f t="shared" si="10"/>
        <v>18.236524537409494</v>
      </c>
      <c r="K42" s="215">
        <f t="shared" si="10"/>
        <v>21.030428392575274</v>
      </c>
      <c r="L42" s="215">
        <f t="shared" si="10"/>
        <v>-2.436903610755053</v>
      </c>
      <c r="M42" s="215">
        <f t="shared" si="10"/>
        <v>-2.6030302099019735</v>
      </c>
      <c r="N42" s="215">
        <f t="shared" si="10"/>
        <v>10.292029534267314</v>
      </c>
      <c r="O42" s="215">
        <f t="shared" si="10"/>
        <v>-4.863569717126211</v>
      </c>
      <c r="P42" s="215">
        <f t="shared" si="10"/>
        <v>-0.8570461977972315</v>
      </c>
      <c r="Q42" s="215">
        <f t="shared" si="10"/>
        <v>-3.190900473933638</v>
      </c>
      <c r="R42" s="215">
        <f t="shared" si="10"/>
        <v>8.658463032733593</v>
      </c>
      <c r="S42" s="215">
        <f t="shared" si="1"/>
        <v>-4.13131393228133</v>
      </c>
      <c r="T42" s="215">
        <f t="shared" si="1"/>
        <v>-21.085043988269803</v>
      </c>
      <c r="U42" s="12">
        <v>-3.8113750488332414</v>
      </c>
      <c r="V42" s="12">
        <v>38.246337095138415</v>
      </c>
      <c r="W42" s="342"/>
    </row>
    <row r="43" spans="1:23" ht="15">
      <c r="A43" s="11" t="s">
        <v>24</v>
      </c>
      <c r="B43" s="20"/>
      <c r="C43" s="215">
        <f aca="true" t="shared" si="11" ref="C43:R43">C16/B16*100-100</f>
        <v>21.212121212121218</v>
      </c>
      <c r="D43" s="215">
        <f t="shared" si="11"/>
        <v>31.185000000000002</v>
      </c>
      <c r="E43" s="215">
        <f t="shared" si="11"/>
        <v>2.140107481800513</v>
      </c>
      <c r="F43" s="215">
        <f t="shared" si="11"/>
        <v>13.86644774894117</v>
      </c>
      <c r="G43" s="215">
        <f t="shared" si="11"/>
        <v>-27.241147651116677</v>
      </c>
      <c r="H43" s="215">
        <f t="shared" si="11"/>
        <v>-17.39933339338799</v>
      </c>
      <c r="I43" s="215">
        <f t="shared" si="11"/>
        <v>8.901793990948264</v>
      </c>
      <c r="J43" s="215">
        <f t="shared" si="11"/>
        <v>-31.887940314948807</v>
      </c>
      <c r="K43" s="215">
        <f t="shared" si="11"/>
        <v>35.6943321326178</v>
      </c>
      <c r="L43" s="215">
        <f t="shared" si="11"/>
        <v>10.897418533466947</v>
      </c>
      <c r="M43" s="215">
        <f t="shared" si="11"/>
        <v>-16.470444553004384</v>
      </c>
      <c r="N43" s="215">
        <f t="shared" si="11"/>
        <v>0.023393864958904942</v>
      </c>
      <c r="O43" s="215">
        <f t="shared" si="11"/>
        <v>-6.347025288700479</v>
      </c>
      <c r="P43" s="215">
        <f t="shared" si="11"/>
        <v>-2.091527751763749</v>
      </c>
      <c r="Q43" s="215">
        <f t="shared" si="11"/>
        <v>20.762657824257104</v>
      </c>
      <c r="R43" s="215">
        <f t="shared" si="11"/>
        <v>-15.751399302988688</v>
      </c>
      <c r="S43" s="215">
        <f t="shared" si="1"/>
        <v>23.53494202444375</v>
      </c>
      <c r="T43" s="215">
        <f t="shared" si="1"/>
        <v>10.738203957382026</v>
      </c>
      <c r="U43" s="12">
        <v>57.64552264449179</v>
      </c>
      <c r="V43" s="12">
        <v>43.683776603865766</v>
      </c>
      <c r="W43" s="342"/>
    </row>
    <row r="44" spans="1:23" ht="15">
      <c r="A44" s="11" t="s">
        <v>55</v>
      </c>
      <c r="B44" s="20"/>
      <c r="C44" s="215"/>
      <c r="D44" s="215"/>
      <c r="E44" s="215"/>
      <c r="F44" s="215">
        <f aca="true" t="shared" si="12" ref="F44:R44">F17/E17*100-100</f>
        <v>-35.40057709053036</v>
      </c>
      <c r="G44" s="215">
        <f t="shared" si="12"/>
        <v>14.432590060524902</v>
      </c>
      <c r="H44" s="215">
        <f t="shared" si="12"/>
        <v>-10.311111795456128</v>
      </c>
      <c r="I44" s="215">
        <f t="shared" si="12"/>
        <v>-6.588209037220167</v>
      </c>
      <c r="J44" s="215">
        <f t="shared" si="12"/>
        <v>-3.4653237886069803</v>
      </c>
      <c r="K44" s="215">
        <f t="shared" si="12"/>
        <v>-20.211327939076625</v>
      </c>
      <c r="L44" s="215">
        <f t="shared" si="12"/>
        <v>16.442768856331583</v>
      </c>
      <c r="M44" s="215">
        <f t="shared" si="12"/>
        <v>17.58504098360656</v>
      </c>
      <c r="N44" s="215">
        <f t="shared" si="12"/>
        <v>27.149865374728762</v>
      </c>
      <c r="O44" s="215">
        <f t="shared" si="12"/>
        <v>23.989007750769247</v>
      </c>
      <c r="P44" s="215">
        <f t="shared" si="12"/>
        <v>-17.789593535478588</v>
      </c>
      <c r="Q44" s="215">
        <f t="shared" si="12"/>
        <v>50.504907892967566</v>
      </c>
      <c r="R44" s="215">
        <f t="shared" si="12"/>
        <v>49.236803194839666</v>
      </c>
      <c r="S44" s="215">
        <f t="shared" si="1"/>
        <v>42.00842305654581</v>
      </c>
      <c r="T44" s="215">
        <f t="shared" si="1"/>
        <v>28.276274909048</v>
      </c>
      <c r="U44" s="12">
        <v>4.630974603007672</v>
      </c>
      <c r="V44" s="12">
        <v>-18.224984686682404</v>
      </c>
      <c r="W44" s="342"/>
    </row>
    <row r="45" spans="1:23" ht="15">
      <c r="A45" s="11" t="s">
        <v>56</v>
      </c>
      <c r="B45" s="20"/>
      <c r="C45" s="215">
        <f aca="true" t="shared" si="13" ref="C45:R45">C18/B18*100-100</f>
        <v>7.070707070707073</v>
      </c>
      <c r="D45" s="215">
        <f t="shared" si="13"/>
        <v>-14.327358490566027</v>
      </c>
      <c r="E45" s="215">
        <f t="shared" si="13"/>
        <v>24.07364584365675</v>
      </c>
      <c r="F45" s="215">
        <f t="shared" si="13"/>
        <v>12.472154426447759</v>
      </c>
      <c r="G45" s="215">
        <f t="shared" si="13"/>
        <v>0.6076005302695648</v>
      </c>
      <c r="H45" s="215">
        <f t="shared" si="13"/>
        <v>-0.06196175626284628</v>
      </c>
      <c r="I45" s="215">
        <f t="shared" si="13"/>
        <v>-21.7126174275422</v>
      </c>
      <c r="J45" s="215">
        <f t="shared" si="13"/>
        <v>-12.961013703848508</v>
      </c>
      <c r="K45" s="215">
        <f t="shared" si="13"/>
        <v>-3.2940200866119937</v>
      </c>
      <c r="L45" s="215">
        <f t="shared" si="13"/>
        <v>4.955695297984846</v>
      </c>
      <c r="M45" s="215">
        <f t="shared" si="13"/>
        <v>6.698439716312052</v>
      </c>
      <c r="N45" s="215">
        <f t="shared" si="13"/>
        <v>28.67337388862893</v>
      </c>
      <c r="O45" s="215">
        <f t="shared" si="13"/>
        <v>3.2721982990188963</v>
      </c>
      <c r="P45" s="215">
        <f t="shared" si="13"/>
        <v>-13.361558408297853</v>
      </c>
      <c r="Q45" s="215">
        <f t="shared" si="13"/>
        <v>1.3791765586173028</v>
      </c>
      <c r="R45" s="215">
        <f t="shared" si="13"/>
        <v>2.247006724618686</v>
      </c>
      <c r="S45" s="215">
        <f t="shared" si="1"/>
        <v>4.52179802516666</v>
      </c>
      <c r="T45" s="215">
        <f t="shared" si="1"/>
        <v>0.5729584093583213</v>
      </c>
      <c r="U45" s="12">
        <v>-9.577137625256455</v>
      </c>
      <c r="V45" s="12">
        <v>1.932156881298198</v>
      </c>
      <c r="W45" s="342"/>
    </row>
    <row r="46" spans="1:23" ht="15">
      <c r="A46" s="11" t="s">
        <v>84</v>
      </c>
      <c r="B46" s="20"/>
      <c r="C46" s="215">
        <f aca="true" t="shared" si="14" ref="C46:R46">C19/B19*100-100</f>
        <v>-14</v>
      </c>
      <c r="D46" s="215">
        <f t="shared" si="14"/>
        <v>-11.79069767441861</v>
      </c>
      <c r="E46" s="215">
        <f t="shared" si="14"/>
        <v>5.731610862114422</v>
      </c>
      <c r="F46" s="215">
        <f t="shared" si="14"/>
        <v>-3.403650508677444</v>
      </c>
      <c r="G46" s="215">
        <f t="shared" si="14"/>
        <v>-10.707555693229025</v>
      </c>
      <c r="H46" s="215">
        <f t="shared" si="14"/>
        <v>-4.556098407100123</v>
      </c>
      <c r="I46" s="215">
        <f t="shared" si="14"/>
        <v>-3.6650007572315673</v>
      </c>
      <c r="J46" s="215">
        <f t="shared" si="14"/>
        <v>-10.337997170256259</v>
      </c>
      <c r="K46" s="215">
        <f t="shared" si="14"/>
        <v>6.1857839183644785</v>
      </c>
      <c r="L46" s="215">
        <f t="shared" si="14"/>
        <v>-2.423962220534321</v>
      </c>
      <c r="M46" s="215">
        <f t="shared" si="14"/>
        <v>4.247470132331529</v>
      </c>
      <c r="N46" s="215">
        <f t="shared" si="14"/>
        <v>12.846568404649062</v>
      </c>
      <c r="O46" s="215">
        <f t="shared" si="14"/>
        <v>9.945625593371517</v>
      </c>
      <c r="P46" s="215">
        <f t="shared" si="14"/>
        <v>-22.370211429767636</v>
      </c>
      <c r="Q46" s="215">
        <f t="shared" si="14"/>
        <v>2.2516600937068034</v>
      </c>
      <c r="R46" s="215">
        <f t="shared" si="14"/>
        <v>12.29273116861711</v>
      </c>
      <c r="S46" s="215">
        <f t="shared" si="1"/>
        <v>-6.754931892907464</v>
      </c>
      <c r="T46" s="215">
        <f t="shared" si="1"/>
        <v>-5.51585177722508</v>
      </c>
      <c r="U46" s="12">
        <v>1.796008130352206</v>
      </c>
      <c r="V46" s="12">
        <v>-17.508859430371444</v>
      </c>
      <c r="W46" s="342"/>
    </row>
    <row r="47" spans="1:23" ht="15">
      <c r="A47" s="11" t="s">
        <v>57</v>
      </c>
      <c r="B47" s="20"/>
      <c r="C47" s="215">
        <f aca="true" t="shared" si="15" ref="C47:R47">C20/B20*100-100</f>
        <v>6.976744186046503</v>
      </c>
      <c r="D47" s="215">
        <f t="shared" si="15"/>
        <v>4.119565217391312</v>
      </c>
      <c r="E47" s="215">
        <f t="shared" si="15"/>
        <v>-2.941851967846347</v>
      </c>
      <c r="F47" s="215">
        <f t="shared" si="15"/>
        <v>13.419093920750342</v>
      </c>
      <c r="G47" s="215">
        <f t="shared" si="15"/>
        <v>14.041043926864432</v>
      </c>
      <c r="H47" s="215">
        <f t="shared" si="15"/>
        <v>2.483077485987991</v>
      </c>
      <c r="I47" s="215">
        <f t="shared" si="15"/>
        <v>-6.351833820188247</v>
      </c>
      <c r="J47" s="215">
        <f t="shared" si="15"/>
        <v>-2.786538661491008</v>
      </c>
      <c r="K47" s="215">
        <f t="shared" si="15"/>
        <v>-9.611750864558445</v>
      </c>
      <c r="L47" s="215">
        <f t="shared" si="15"/>
        <v>-4.782471502386315</v>
      </c>
      <c r="M47" s="215">
        <f t="shared" si="15"/>
        <v>4.935688987386342</v>
      </c>
      <c r="N47" s="215">
        <f t="shared" si="15"/>
        <v>5.483183325438176</v>
      </c>
      <c r="O47" s="215">
        <f t="shared" si="15"/>
        <v>18.764267804348634</v>
      </c>
      <c r="P47" s="215">
        <f t="shared" si="15"/>
        <v>-5.081140696391998</v>
      </c>
      <c r="Q47" s="215">
        <f t="shared" si="15"/>
        <v>5.148975018673752</v>
      </c>
      <c r="R47" s="215">
        <f t="shared" si="15"/>
        <v>1.0687167505959252</v>
      </c>
      <c r="S47" s="215">
        <f t="shared" si="1"/>
        <v>8.41247032362864</v>
      </c>
      <c r="T47" s="215">
        <f t="shared" si="1"/>
        <v>-5.293185419968296</v>
      </c>
      <c r="U47" s="12">
        <v>-13.686564439576486</v>
      </c>
      <c r="V47" s="12">
        <v>-17.668764149093562</v>
      </c>
      <c r="W47" s="342"/>
    </row>
    <row r="48" spans="1:23" ht="15">
      <c r="A48" s="11" t="s">
        <v>58</v>
      </c>
      <c r="B48" s="20"/>
      <c r="C48" s="215">
        <f aca="true" t="shared" si="16" ref="C48:R48">C21/B21*100-100</f>
        <v>5.263157894736835</v>
      </c>
      <c r="D48" s="215">
        <f t="shared" si="16"/>
        <v>20.950000000000003</v>
      </c>
      <c r="E48" s="215">
        <f t="shared" si="16"/>
        <v>-10.758577924762307</v>
      </c>
      <c r="F48" s="215">
        <f t="shared" si="16"/>
        <v>9.199768384481757</v>
      </c>
      <c r="G48" s="215">
        <f t="shared" si="16"/>
        <v>-11.016607631450555</v>
      </c>
      <c r="H48" s="215">
        <f t="shared" si="16"/>
        <v>16.220532500655494</v>
      </c>
      <c r="I48" s="215">
        <f t="shared" si="16"/>
        <v>-6.798884285655689</v>
      </c>
      <c r="J48" s="215">
        <f t="shared" si="16"/>
        <v>-36.480866139999556</v>
      </c>
      <c r="K48" s="215">
        <f t="shared" si="16"/>
        <v>9.738437554131309</v>
      </c>
      <c r="L48" s="215">
        <f t="shared" si="16"/>
        <v>-7.53251673191059</v>
      </c>
      <c r="M48" s="215">
        <f t="shared" si="16"/>
        <v>3.5609423011266728</v>
      </c>
      <c r="N48" s="215">
        <f t="shared" si="16"/>
        <v>-29.24867306234134</v>
      </c>
      <c r="O48" s="215">
        <f t="shared" si="16"/>
        <v>50.65933553888448</v>
      </c>
      <c r="P48" s="215">
        <f t="shared" si="16"/>
        <v>1.3144465406859922</v>
      </c>
      <c r="Q48" s="215">
        <f t="shared" si="16"/>
        <v>0.39074424568043753</v>
      </c>
      <c r="R48" s="215">
        <f t="shared" si="16"/>
        <v>10.347868393845403</v>
      </c>
      <c r="S48" s="215">
        <f t="shared" si="1"/>
        <v>-19.490754774173993</v>
      </c>
      <c r="T48" s="215">
        <f t="shared" si="1"/>
        <v>-2.8580230010952903</v>
      </c>
      <c r="U48" s="12">
        <v>-15.728832669743838</v>
      </c>
      <c r="V48" s="12">
        <v>-19.098955493099538</v>
      </c>
      <c r="W48" s="342"/>
    </row>
    <row r="49" spans="1:23" ht="15">
      <c r="A49" s="11" t="s">
        <v>104</v>
      </c>
      <c r="B49" s="7"/>
      <c r="C49" s="215"/>
      <c r="D49" s="215"/>
      <c r="E49" s="215"/>
      <c r="F49" s="215">
        <f aca="true" t="shared" si="17" ref="F49:R49">F22/E22*100-100</f>
        <v>59.58618636498957</v>
      </c>
      <c r="G49" s="215">
        <f t="shared" si="17"/>
        <v>25.100270497155137</v>
      </c>
      <c r="H49" s="215">
        <f t="shared" si="17"/>
        <v>-26.222785565165523</v>
      </c>
      <c r="I49" s="215">
        <f t="shared" si="17"/>
        <v>39.72713491662455</v>
      </c>
      <c r="J49" s="215">
        <f t="shared" si="17"/>
        <v>-5.381165919282509</v>
      </c>
      <c r="K49" s="215">
        <f t="shared" si="17"/>
        <v>43.250267543189096</v>
      </c>
      <c r="L49" s="215">
        <f t="shared" si="17"/>
        <v>-22.198505869797216</v>
      </c>
      <c r="M49" s="215">
        <f t="shared" si="17"/>
        <v>28.696844993141298</v>
      </c>
      <c r="N49" s="215">
        <f t="shared" si="17"/>
        <v>11.7672138136858</v>
      </c>
      <c r="O49" s="215">
        <f t="shared" si="17"/>
        <v>-4.506008010680901</v>
      </c>
      <c r="P49" s="215">
        <f t="shared" si="17"/>
        <v>2.246966595096623</v>
      </c>
      <c r="Q49" s="215">
        <f t="shared" si="17"/>
        <v>-24.51042633198223</v>
      </c>
      <c r="R49" s="215">
        <f t="shared" si="17"/>
        <v>33.109069737352826</v>
      </c>
      <c r="S49" s="215">
        <f t="shared" si="1"/>
        <v>-28.358281493001556</v>
      </c>
      <c r="T49" s="215">
        <f t="shared" si="1"/>
        <v>-22.07448612712841</v>
      </c>
      <c r="U49" s="12">
        <v>-9.280055715156266</v>
      </c>
      <c r="V49" s="12">
        <v>-8.482572694011168</v>
      </c>
      <c r="W49" s="342"/>
    </row>
    <row r="50" spans="1:23" ht="17.25" customHeight="1">
      <c r="A50" s="5" t="s">
        <v>99</v>
      </c>
      <c r="C50" s="282">
        <f aca="true" t="shared" si="18" ref="C50:R50">C23/B23*100-100</f>
        <v>-7.142857142857139</v>
      </c>
      <c r="D50" s="282">
        <f t="shared" si="18"/>
        <v>7.076923076923066</v>
      </c>
      <c r="E50" s="282">
        <f t="shared" si="18"/>
        <v>6.451436781609203</v>
      </c>
      <c r="F50" s="282">
        <f t="shared" si="18"/>
        <v>9.518982717462393</v>
      </c>
      <c r="G50" s="322">
        <f t="shared" si="18"/>
        <v>10.348829327708131</v>
      </c>
      <c r="H50" s="322">
        <f t="shared" si="18"/>
        <v>0.3918911624392081</v>
      </c>
      <c r="I50" s="322">
        <f t="shared" si="18"/>
        <v>-10.327092199002351</v>
      </c>
      <c r="J50" s="322">
        <f t="shared" si="18"/>
        <v>-4.755156440350376</v>
      </c>
      <c r="K50" s="322">
        <f t="shared" si="18"/>
        <v>1.9869775147867585</v>
      </c>
      <c r="L50" s="322">
        <f t="shared" si="18"/>
        <v>5.153272950500025</v>
      </c>
      <c r="M50" s="322">
        <f t="shared" si="18"/>
        <v>-2.7990784040731</v>
      </c>
      <c r="N50" s="322">
        <f t="shared" si="18"/>
        <v>0.6312986166992403</v>
      </c>
      <c r="O50" s="322">
        <f t="shared" si="18"/>
        <v>-0.5103719618671789</v>
      </c>
      <c r="P50" s="322">
        <f t="shared" si="18"/>
        <v>-10.92280811232449</v>
      </c>
      <c r="Q50" s="322">
        <f t="shared" si="18"/>
        <v>1.4853868847880562</v>
      </c>
      <c r="R50" s="322">
        <f t="shared" si="18"/>
        <v>10.088826588887784</v>
      </c>
      <c r="S50" s="322">
        <f t="shared" si="1"/>
        <v>3.038171946821123</v>
      </c>
      <c r="T50" s="322">
        <f t="shared" si="1"/>
        <v>-2.414735154415496</v>
      </c>
      <c r="U50" s="10">
        <v>1.4901552224236667</v>
      </c>
      <c r="V50" s="10">
        <v>8.248894465954919</v>
      </c>
      <c r="W50" s="342"/>
    </row>
    <row r="51" spans="1:22" ht="15.75">
      <c r="A51" s="200"/>
      <c r="B51" s="64"/>
      <c r="C51" s="64"/>
      <c r="D51" s="64"/>
      <c r="E51" s="64"/>
      <c r="F51" s="199"/>
      <c r="G51" s="199"/>
      <c r="H51" s="199"/>
      <c r="I51" s="208"/>
      <c r="J51" s="199"/>
      <c r="K51" s="199"/>
      <c r="L51" s="199"/>
      <c r="M51" s="199"/>
      <c r="N51" s="210"/>
      <c r="O51" s="199"/>
      <c r="P51" s="199"/>
      <c r="Q51" s="211"/>
      <c r="R51" s="199"/>
      <c r="S51" s="199"/>
      <c r="T51" s="252"/>
      <c r="U51" s="252"/>
      <c r="V51" s="252"/>
    </row>
    <row r="52" spans="1:9" ht="15.75">
      <c r="A52" s="328" t="s">
        <v>122</v>
      </c>
      <c r="I52" s="206"/>
    </row>
    <row r="53" ht="15">
      <c r="A53" s="329" t="s">
        <v>123</v>
      </c>
    </row>
    <row r="54" ht="15">
      <c r="A54" s="329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55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0" zoomScaleNormal="70" zoomScaleSheetLayoutView="70" zoomScalePageLayoutView="0" workbookViewId="0" topLeftCell="I13">
      <selection activeCell="AF17" sqref="AF17"/>
    </sheetView>
  </sheetViews>
  <sheetFormatPr defaultColWidth="9.140625" defaultRowHeight="12.75"/>
  <cols>
    <col min="1" max="1" width="9.140625" style="233" customWidth="1"/>
    <col min="2" max="8" width="10.57421875" style="0" customWidth="1"/>
    <col min="9" max="9" width="10.57421875" style="141" customWidth="1"/>
    <col min="10" max="13" width="10.57421875" style="0" customWidth="1"/>
    <col min="14" max="16" width="10.0039062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2.8515625" style="0" customWidth="1"/>
    <col min="21" max="21" width="13.7109375" style="0" customWidth="1"/>
    <col min="22" max="22" width="13.8515625" style="0" customWidth="1"/>
    <col min="23" max="23" width="12.8515625" style="0" customWidth="1"/>
    <col min="24" max="25" width="13.57421875" style="0" customWidth="1"/>
    <col min="26" max="26" width="13.140625" style="0" customWidth="1"/>
    <col min="27" max="28" width="13.28125" style="0" customWidth="1"/>
    <col min="29" max="29" width="12.7109375" style="0" customWidth="1"/>
    <col min="30" max="30" width="13.00390625" style="0" customWidth="1"/>
  </cols>
  <sheetData>
    <row r="2" spans="1:16" s="9" customFormat="1" ht="15.75">
      <c r="A2" s="226" t="s">
        <v>91</v>
      </c>
      <c r="B2" s="174"/>
      <c r="C2" s="174"/>
      <c r="D2" s="50"/>
      <c r="E2" s="50"/>
      <c r="F2" s="50"/>
      <c r="G2" s="50"/>
      <c r="H2" s="50"/>
      <c r="I2" s="139"/>
      <c r="J2" s="50"/>
      <c r="K2" s="50"/>
      <c r="L2" s="50"/>
      <c r="M2" s="50"/>
      <c r="N2" s="50"/>
      <c r="O2" s="50"/>
      <c r="P2" s="50"/>
    </row>
    <row r="3" spans="1:16" ht="12.75">
      <c r="A3" s="227"/>
      <c r="B3" s="7"/>
      <c r="C3" s="7"/>
      <c r="D3" s="7"/>
      <c r="E3" s="7"/>
      <c r="F3" s="7"/>
      <c r="G3" s="7"/>
      <c r="H3" s="7"/>
      <c r="I3" s="140"/>
      <c r="J3" s="7"/>
      <c r="K3" s="7"/>
      <c r="L3" s="7"/>
      <c r="M3" s="7"/>
      <c r="N3" s="7"/>
      <c r="O3" s="7"/>
      <c r="P3" s="7"/>
    </row>
    <row r="4" spans="1:9" s="23" customFormat="1" ht="12.75">
      <c r="A4" s="228" t="s">
        <v>102</v>
      </c>
      <c r="B4" s="59"/>
      <c r="I4" s="177"/>
    </row>
    <row r="5" spans="1:9" s="19" customFormat="1" ht="12.75">
      <c r="A5" s="229"/>
      <c r="I5" s="178"/>
    </row>
    <row r="6" spans="1:30" s="128" customFormat="1" ht="33.75" customHeight="1">
      <c r="A6" s="230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79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25">
        <v>2015</v>
      </c>
      <c r="Q6" s="185" t="s">
        <v>107</v>
      </c>
      <c r="R6" s="185" t="s">
        <v>108</v>
      </c>
      <c r="S6" s="185" t="s">
        <v>109</v>
      </c>
      <c r="T6" s="185" t="s">
        <v>110</v>
      </c>
      <c r="U6" s="185" t="s">
        <v>111</v>
      </c>
      <c r="V6" s="185" t="s">
        <v>112</v>
      </c>
      <c r="W6" s="185" t="s">
        <v>113</v>
      </c>
      <c r="X6" s="185" t="s">
        <v>114</v>
      </c>
      <c r="Y6" s="185" t="s">
        <v>115</v>
      </c>
      <c r="Z6" s="185" t="s">
        <v>116</v>
      </c>
      <c r="AA6" s="185" t="s">
        <v>117</v>
      </c>
      <c r="AB6" s="185" t="s">
        <v>118</v>
      </c>
      <c r="AC6" s="185" t="s">
        <v>119</v>
      </c>
      <c r="AD6" s="185" t="s">
        <v>127</v>
      </c>
    </row>
    <row r="7" spans="1:30" s="19" customFormat="1" ht="12.75">
      <c r="A7" s="269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128">
        <v>91874</v>
      </c>
      <c r="Q7" s="49">
        <f aca="true" t="shared" si="0" ref="Q7:Z19">(C7-B7)/B7*100</f>
        <v>-8.97418734559262</v>
      </c>
      <c r="R7" s="49">
        <f t="shared" si="0"/>
        <v>17.371482050939232</v>
      </c>
      <c r="S7" s="49">
        <f t="shared" si="0"/>
        <v>0.48753816011299955</v>
      </c>
      <c r="T7" s="49">
        <f t="shared" si="0"/>
        <v>7.835313321846376</v>
      </c>
      <c r="U7" s="49">
        <f t="shared" si="0"/>
        <v>-0.22180640820788833</v>
      </c>
      <c r="V7" s="49">
        <f t="shared" si="0"/>
        <v>4.950641086422874</v>
      </c>
      <c r="W7" s="49">
        <f t="shared" si="0"/>
        <v>4.652867009315773</v>
      </c>
      <c r="X7" s="49">
        <f t="shared" si="0"/>
        <v>-1.9971031452935704</v>
      </c>
      <c r="Y7" s="49">
        <f t="shared" si="0"/>
        <v>5.073946108898002</v>
      </c>
      <c r="Z7" s="49">
        <f t="shared" si="0"/>
        <v>2.639888964444403</v>
      </c>
      <c r="AA7" s="49">
        <f aca="true" t="shared" si="1" ref="AA7:AD18">(M7-L7)/L7*100</f>
        <v>-7.620681205586866</v>
      </c>
      <c r="AB7" s="49">
        <f t="shared" si="1"/>
        <v>-16.73740053050398</v>
      </c>
      <c r="AC7" s="49">
        <f t="shared" si="1"/>
        <v>3.6588675327127063</v>
      </c>
      <c r="AD7" s="49">
        <f t="shared" si="1"/>
        <v>4.575773442302001</v>
      </c>
    </row>
    <row r="8" spans="1:30" s="19" customFormat="1" ht="12.75">
      <c r="A8" s="269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128">
        <v>90806</v>
      </c>
      <c r="Q8" s="49">
        <f t="shared" si="0"/>
        <v>-6.5988062129689675</v>
      </c>
      <c r="R8" s="49">
        <f t="shared" si="0"/>
        <v>10.732275680256096</v>
      </c>
      <c r="S8" s="49">
        <f t="shared" si="0"/>
        <v>0.8949164071550799</v>
      </c>
      <c r="T8" s="49">
        <f t="shared" si="0"/>
        <v>-1.921436020604873</v>
      </c>
      <c r="U8" s="49">
        <f t="shared" si="0"/>
        <v>-5.515278449062886</v>
      </c>
      <c r="V8" s="49">
        <f t="shared" si="0"/>
        <v>18.00045470046607</v>
      </c>
      <c r="W8" s="49">
        <f t="shared" si="0"/>
        <v>12.485911083281152</v>
      </c>
      <c r="X8" s="49">
        <f t="shared" si="0"/>
        <v>-12.322936471233065</v>
      </c>
      <c r="Y8" s="49">
        <f t="shared" si="0"/>
        <v>3.2468230168885586</v>
      </c>
      <c r="Z8" s="49">
        <f t="shared" si="0"/>
        <v>1.2611044360980501</v>
      </c>
      <c r="AA8" s="49">
        <f t="shared" si="1"/>
        <v>-4.550890371283891</v>
      </c>
      <c r="AB8" s="49">
        <f t="shared" si="1"/>
        <v>-20.686549925119664</v>
      </c>
      <c r="AC8" s="49">
        <f t="shared" si="1"/>
        <v>8.765997358970246</v>
      </c>
      <c r="AD8" s="49">
        <f t="shared" si="1"/>
        <v>3.0340852357826895</v>
      </c>
    </row>
    <row r="9" spans="1:30" s="19" customFormat="1" ht="12.75">
      <c r="A9" s="269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128">
        <v>121607</v>
      </c>
      <c r="Q9" s="49">
        <f t="shared" si="0"/>
        <v>8.409861677399688</v>
      </c>
      <c r="R9" s="49">
        <f t="shared" si="0"/>
        <v>-29.97750439367311</v>
      </c>
      <c r="S9" s="49">
        <f t="shared" si="0"/>
        <v>30.479785557239953</v>
      </c>
      <c r="T9" s="49">
        <f t="shared" si="0"/>
        <v>0</v>
      </c>
      <c r="U9" s="49">
        <f t="shared" si="0"/>
        <v>-9.210799664530226</v>
      </c>
      <c r="V9" s="49">
        <f t="shared" si="0"/>
        <v>24.47879589138615</v>
      </c>
      <c r="W9" s="49">
        <f t="shared" si="0"/>
        <v>0.4200708061002179</v>
      </c>
      <c r="X9" s="49">
        <f t="shared" si="0"/>
        <v>-8.09507989993017</v>
      </c>
      <c r="Y9" s="49">
        <f t="shared" si="0"/>
        <v>17.349159394203177</v>
      </c>
      <c r="Z9" s="49">
        <f t="shared" si="0"/>
        <v>-10.995442401382997</v>
      </c>
      <c r="AA9" s="49">
        <f t="shared" si="1"/>
        <v>-5.570544694315742</v>
      </c>
      <c r="AB9" s="49">
        <f t="shared" si="1"/>
        <v>-12.115455096225046</v>
      </c>
      <c r="AC9" s="49">
        <f t="shared" si="1"/>
        <v>-2.8000238299900424</v>
      </c>
      <c r="AD9" s="49">
        <f aca="true" t="shared" si="2" ref="AD9:AD17">(P9-O9)/O9*100</f>
        <v>6.4775980877163795</v>
      </c>
    </row>
    <row r="10" spans="1:30" s="19" customFormat="1" ht="12.75">
      <c r="A10" s="269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128">
        <v>191869</v>
      </c>
      <c r="Q10" s="49">
        <f t="shared" si="0"/>
        <v>-21.138236679972618</v>
      </c>
      <c r="R10" s="49">
        <f t="shared" si="0"/>
        <v>-10.15393807529494</v>
      </c>
      <c r="S10" s="49">
        <f t="shared" si="0"/>
        <v>18.523165720380188</v>
      </c>
      <c r="T10" s="49">
        <f t="shared" si="0"/>
        <v>3.197649798856659</v>
      </c>
      <c r="U10" s="49">
        <f t="shared" si="0"/>
        <v>6.929078123316971</v>
      </c>
      <c r="V10" s="49">
        <f t="shared" si="0"/>
        <v>-4.422698709646472</v>
      </c>
      <c r="W10" s="49">
        <f t="shared" si="0"/>
        <v>2.186700125470514</v>
      </c>
      <c r="X10" s="49">
        <f>(J10-I10)/I10*100</f>
        <v>10.243262756192076</v>
      </c>
      <c r="Y10" s="49">
        <f t="shared" si="0"/>
        <v>-18.78795168914253</v>
      </c>
      <c r="Z10" s="49">
        <f t="shared" si="0"/>
        <v>29.801251844578175</v>
      </c>
      <c r="AA10" s="49">
        <f t="shared" si="1"/>
        <v>-14.497329005646279</v>
      </c>
      <c r="AB10" s="49">
        <f t="shared" si="1"/>
        <v>-19.947803650778745</v>
      </c>
      <c r="AC10" s="49">
        <f t="shared" si="1"/>
        <v>19.97085628195312</v>
      </c>
      <c r="AD10" s="49">
        <f t="shared" si="2"/>
        <v>-1.2511580030880083</v>
      </c>
    </row>
    <row r="11" spans="1:30" s="19" customFormat="1" ht="12.75">
      <c r="A11" s="269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128">
        <v>269081</v>
      </c>
      <c r="Q11" s="49">
        <f t="shared" si="0"/>
        <v>-9.642319415372185</v>
      </c>
      <c r="R11" s="49">
        <f t="shared" si="0"/>
        <v>-12.917135739048092</v>
      </c>
      <c r="S11" s="49">
        <f t="shared" si="0"/>
        <v>11.572782004013629</v>
      </c>
      <c r="T11" s="49">
        <f t="shared" si="0"/>
        <v>10.280799943112182</v>
      </c>
      <c r="U11" s="49">
        <f t="shared" si="0"/>
        <v>-4.675984752223634</v>
      </c>
      <c r="V11" s="49">
        <f t="shared" si="0"/>
        <v>-0.6828029938285114</v>
      </c>
      <c r="W11" s="49">
        <f t="shared" si="0"/>
        <v>9.356533026710629</v>
      </c>
      <c r="X11" s="49">
        <f t="shared" si="0"/>
        <v>-8.279753072850836</v>
      </c>
      <c r="Y11" s="49">
        <f t="shared" si="0"/>
        <v>6.706476802939826</v>
      </c>
      <c r="Z11" s="49">
        <f t="shared" si="0"/>
        <v>0.04491942578000711</v>
      </c>
      <c r="AA11" s="49">
        <f t="shared" si="1"/>
        <v>-11.039979047013263</v>
      </c>
      <c r="AB11" s="49">
        <f t="shared" si="1"/>
        <v>11.777472146164813</v>
      </c>
      <c r="AC11" s="49">
        <f t="shared" si="1"/>
        <v>2.800636662264215</v>
      </c>
      <c r="AD11" s="49">
        <f t="shared" si="2"/>
        <v>-1.5091287096821422</v>
      </c>
    </row>
    <row r="12" spans="1:30" s="19" customFormat="1" ht="12.75">
      <c r="A12" s="269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128">
        <v>310366</v>
      </c>
      <c r="Q12" s="49">
        <f t="shared" si="0"/>
        <v>-10.353771534864315</v>
      </c>
      <c r="R12" s="49">
        <f t="shared" si="0"/>
        <v>-4.504025814859058</v>
      </c>
      <c r="S12" s="49">
        <f t="shared" si="0"/>
        <v>-4.241277216182079</v>
      </c>
      <c r="T12" s="49">
        <f t="shared" si="0"/>
        <v>12.8399355331241</v>
      </c>
      <c r="U12" s="49">
        <f t="shared" si="0"/>
        <v>-0.49463642719147244</v>
      </c>
      <c r="V12" s="49">
        <f t="shared" si="0"/>
        <v>3.150284432155565</v>
      </c>
      <c r="W12" s="49">
        <f t="shared" si="0"/>
        <v>13.124089088099373</v>
      </c>
      <c r="X12" s="49">
        <f t="shared" si="0"/>
        <v>-10.407002528187183</v>
      </c>
      <c r="Y12" s="49">
        <f t="shared" si="0"/>
        <v>5.386822175974101</v>
      </c>
      <c r="Z12" s="49">
        <f t="shared" si="0"/>
        <v>4.519725586864923</v>
      </c>
      <c r="AA12" s="49">
        <f t="shared" si="1"/>
        <v>-0.22502132126221872</v>
      </c>
      <c r="AB12" s="49">
        <f t="shared" si="1"/>
        <v>-3.5295587394057346</v>
      </c>
      <c r="AC12" s="49">
        <f t="shared" si="1"/>
        <v>9.086757679646126</v>
      </c>
      <c r="AD12" s="49">
        <f t="shared" si="2"/>
        <v>-3.0415305121492526</v>
      </c>
    </row>
    <row r="13" spans="1:30" s="19" customFormat="1" ht="12.75">
      <c r="A13" s="269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128">
        <v>384534</v>
      </c>
      <c r="Q13" s="49">
        <f t="shared" si="0"/>
        <v>-11.738879492782546</v>
      </c>
      <c r="R13" s="49">
        <f t="shared" si="0"/>
        <v>-1.7802532436266154</v>
      </c>
      <c r="S13" s="49">
        <f t="shared" si="0"/>
        <v>2.2212653196422654</v>
      </c>
      <c r="T13" s="49">
        <f t="shared" si="0"/>
        <v>8.926592483619892</v>
      </c>
      <c r="U13" s="49">
        <f t="shared" si="0"/>
        <v>-2.411692260095075</v>
      </c>
      <c r="V13" s="49">
        <f t="shared" si="0"/>
        <v>9.565092806823412</v>
      </c>
      <c r="W13" s="49">
        <f t="shared" si="0"/>
        <v>-0.2481741670724073</v>
      </c>
      <c r="X13" s="49">
        <f t="shared" si="0"/>
        <v>-5.724717111116689</v>
      </c>
      <c r="Y13" s="49">
        <f t="shared" si="0"/>
        <v>4.575631346003645</v>
      </c>
      <c r="Z13" s="49">
        <f t="shared" si="0"/>
        <v>5.584569162088301</v>
      </c>
      <c r="AA13" s="49">
        <f t="shared" si="1"/>
        <v>-5.859908792274673</v>
      </c>
      <c r="AB13" s="49">
        <f t="shared" si="1"/>
        <v>-5.825060339724031</v>
      </c>
      <c r="AC13" s="49">
        <f t="shared" si="1"/>
        <v>12.811066314472402</v>
      </c>
      <c r="AD13" s="49">
        <f t="shared" si="2"/>
        <v>3.0184827482740237</v>
      </c>
    </row>
    <row r="14" spans="1:30" s="19" customFormat="1" ht="12.75">
      <c r="A14" s="269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128">
        <v>387391</v>
      </c>
      <c r="Q14" s="49">
        <f t="shared" si="0"/>
        <v>-8.729930498808429</v>
      </c>
      <c r="R14" s="49">
        <f t="shared" si="0"/>
        <v>3.150151611574888</v>
      </c>
      <c r="S14" s="49">
        <f t="shared" si="0"/>
        <v>2.3982773533663586</v>
      </c>
      <c r="T14" s="49">
        <f t="shared" si="0"/>
        <v>8.859249108049996</v>
      </c>
      <c r="U14" s="49">
        <f t="shared" si="0"/>
        <v>-12.406261869878996</v>
      </c>
      <c r="V14" s="49">
        <f t="shared" si="0"/>
        <v>15.942239966796034</v>
      </c>
      <c r="W14" s="49">
        <f t="shared" si="0"/>
        <v>3.755312924933814</v>
      </c>
      <c r="X14" s="49">
        <f t="shared" si="0"/>
        <v>-8.75379782687059</v>
      </c>
      <c r="Y14" s="49">
        <f t="shared" si="0"/>
        <v>7.075133612881015</v>
      </c>
      <c r="Z14" s="49">
        <f t="shared" si="0"/>
        <v>0.9471478831481994</v>
      </c>
      <c r="AA14" s="49">
        <f t="shared" si="1"/>
        <v>-5.278959088784986</v>
      </c>
      <c r="AB14" s="49">
        <f t="shared" si="1"/>
        <v>-7.112736613491792</v>
      </c>
      <c r="AC14" s="49">
        <f t="shared" si="1"/>
        <v>13.022630637259994</v>
      </c>
      <c r="AD14" s="49">
        <f t="shared" si="2"/>
        <v>1.7014517865112495</v>
      </c>
    </row>
    <row r="15" spans="1:30" s="19" customFormat="1" ht="12.75">
      <c r="A15" s="269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138">
        <v>326745</v>
      </c>
      <c r="Q15" s="49">
        <f t="shared" si="0"/>
        <v>-3.1151986632517494</v>
      </c>
      <c r="R15" s="49">
        <f t="shared" si="0"/>
        <v>-8.960467072386324</v>
      </c>
      <c r="S15" s="49">
        <f t="shared" si="0"/>
        <v>5.724767080745342</v>
      </c>
      <c r="T15" s="49">
        <f t="shared" si="0"/>
        <v>0.3851703892460721</v>
      </c>
      <c r="U15" s="49">
        <f t="shared" si="0"/>
        <v>0.0918082195789258</v>
      </c>
      <c r="V15" s="49">
        <f t="shared" si="0"/>
        <v>13.337986530091687</v>
      </c>
      <c r="W15" s="49">
        <f t="shared" si="0"/>
        <v>0.8544362977436434</v>
      </c>
      <c r="X15" s="49">
        <f t="shared" si="0"/>
        <v>-6.973874346219261</v>
      </c>
      <c r="Y15" s="49">
        <f t="shared" si="0"/>
        <v>5.912736870321876</v>
      </c>
      <c r="Z15" s="49">
        <f t="shared" si="0"/>
        <v>0.6281900274833138</v>
      </c>
      <c r="AA15" s="49">
        <f t="shared" si="1"/>
        <v>-1.530682987072871</v>
      </c>
      <c r="AB15" s="49">
        <f t="shared" si="1"/>
        <v>-0.5029864822382898</v>
      </c>
      <c r="AC15" s="49">
        <f t="shared" si="1"/>
        <v>2.573393891521854</v>
      </c>
      <c r="AD15" s="49">
        <f t="shared" si="2"/>
        <v>4.840546879762818</v>
      </c>
    </row>
    <row r="16" spans="1:30" s="19" customFormat="1" ht="12.75">
      <c r="A16" s="269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138">
        <v>241165</v>
      </c>
      <c r="Q16" s="49">
        <f>(C16-B16)/B16*100</f>
        <v>5.8389086801633505</v>
      </c>
      <c r="R16" s="49">
        <f t="shared" si="0"/>
        <v>-1.2642640177325342</v>
      </c>
      <c r="S16" s="49">
        <f t="shared" si="0"/>
        <v>3.7453230231978054</v>
      </c>
      <c r="T16" s="49">
        <f t="shared" si="0"/>
        <v>3.4894950490685197</v>
      </c>
      <c r="U16" s="49">
        <f t="shared" si="0"/>
        <v>-1.8121483638391216</v>
      </c>
      <c r="V16" s="49">
        <f t="shared" si="0"/>
        <v>5.432275009168812</v>
      </c>
      <c r="W16" s="49">
        <f t="shared" si="0"/>
        <v>0.2550944073730512</v>
      </c>
      <c r="X16" s="49">
        <f t="shared" si="0"/>
        <v>-6.929344784616877</v>
      </c>
      <c r="Y16" s="49">
        <f t="shared" si="0"/>
        <v>6.407815249678306</v>
      </c>
      <c r="Z16" s="49">
        <f t="shared" si="0"/>
        <v>0.5850530804758783</v>
      </c>
      <c r="AA16" s="49">
        <f t="shared" si="1"/>
        <v>-5.5273615256985975</v>
      </c>
      <c r="AB16" s="49">
        <f t="shared" si="1"/>
        <v>-5.805558969398313</v>
      </c>
      <c r="AC16" s="49">
        <f t="shared" si="1"/>
        <v>4.165877515288493</v>
      </c>
      <c r="AD16" s="49">
        <f t="shared" si="2"/>
        <v>-2.5576274268167034</v>
      </c>
    </row>
    <row r="17" spans="1:30" s="19" customFormat="1" ht="12.75">
      <c r="A17" s="269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4">
        <v>126211</v>
      </c>
      <c r="K17" s="184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138">
        <v>125836</v>
      </c>
      <c r="Q17" s="49">
        <f t="shared" si="0"/>
        <v>8.99025549736065</v>
      </c>
      <c r="R17" s="49">
        <f t="shared" si="0"/>
        <v>1.5426737160120847</v>
      </c>
      <c r="S17" s="49">
        <f t="shared" si="0"/>
        <v>1.399297097272068</v>
      </c>
      <c r="T17" s="49">
        <f t="shared" si="0"/>
        <v>-2.1841388606167302</v>
      </c>
      <c r="U17" s="49">
        <f t="shared" si="0"/>
        <v>4.81078395530433</v>
      </c>
      <c r="V17" s="49">
        <f t="shared" si="0"/>
        <v>7.527122145802216</v>
      </c>
      <c r="W17" s="49">
        <f t="shared" si="0"/>
        <v>7.9825327510917035</v>
      </c>
      <c r="X17" s="49">
        <f t="shared" si="0"/>
        <v>-2.781500824205451</v>
      </c>
      <c r="Y17" s="49">
        <f t="shared" si="0"/>
        <v>6.172996014610454</v>
      </c>
      <c r="Z17" s="49">
        <f t="shared" si="0"/>
        <v>-10.15208728227937</v>
      </c>
      <c r="AA17" s="49">
        <f t="shared" si="1"/>
        <v>-9.84983139254805</v>
      </c>
      <c r="AB17" s="49">
        <f t="shared" si="1"/>
        <v>-7.604639806889689</v>
      </c>
      <c r="AC17" s="49">
        <f>(O17-N17)/N17*100</f>
        <v>11.9449568729122</v>
      </c>
      <c r="AD17" s="49">
        <f t="shared" si="2"/>
        <v>12.089360792417873</v>
      </c>
    </row>
    <row r="18" spans="1:30" s="23" customFormat="1" ht="12.75">
      <c r="A18" s="269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>
        <v>112624</v>
      </c>
      <c r="P18" s="128">
        <v>117172</v>
      </c>
      <c r="Q18" s="49">
        <f t="shared" si="0"/>
        <v>11.170033412009932</v>
      </c>
      <c r="R18" s="49">
        <f t="shared" si="0"/>
        <v>3.28673449692558</v>
      </c>
      <c r="S18" s="49">
        <f t="shared" si="0"/>
        <v>2.246901056265962</v>
      </c>
      <c r="T18" s="49">
        <f t="shared" si="0"/>
        <v>-2.4847261144279473</v>
      </c>
      <c r="U18" s="49">
        <f t="shared" si="0"/>
        <v>8.479477362178372</v>
      </c>
      <c r="V18" s="49">
        <f t="shared" si="0"/>
        <v>12.452693586072993</v>
      </c>
      <c r="W18" s="49">
        <f t="shared" si="0"/>
        <v>-1.6980773170232069</v>
      </c>
      <c r="X18" s="49">
        <f t="shared" si="0"/>
        <v>-3.668420621748547</v>
      </c>
      <c r="Y18" s="49">
        <f t="shared" si="0"/>
        <v>-0.8761221935503809</v>
      </c>
      <c r="Z18" s="221">
        <f t="shared" si="0"/>
        <v>-7.501169134840219</v>
      </c>
      <c r="AA18" s="49">
        <f>(M18-L18)/L18*100</f>
        <v>-8.903232330041458</v>
      </c>
      <c r="AB18" s="49">
        <f t="shared" si="1"/>
        <v>-5.054111553047822</v>
      </c>
      <c r="AC18" s="49">
        <f>(O18-N18)/N18*100</f>
        <v>9.720787950821268</v>
      </c>
      <c r="AD18" s="49">
        <f>(P18-O18)/O18*100</f>
        <v>4.038215655632903</v>
      </c>
    </row>
    <row r="19" spans="1:30" s="128" customFormat="1" ht="12.75">
      <c r="A19" s="126" t="s">
        <v>37</v>
      </c>
      <c r="B19" s="27">
        <f aca="true" t="shared" si="3" ref="B19:L19">SUM(B7:B18)</f>
        <v>2505996</v>
      </c>
      <c r="C19" s="27">
        <f t="shared" si="3"/>
        <v>2352534</v>
      </c>
      <c r="D19" s="27">
        <f t="shared" si="3"/>
        <v>2251995</v>
      </c>
      <c r="E19" s="27">
        <f t="shared" si="3"/>
        <v>2369926</v>
      </c>
      <c r="F19" s="27">
        <f t="shared" si="3"/>
        <v>2497971</v>
      </c>
      <c r="G19" s="27">
        <f t="shared" si="3"/>
        <v>2436889</v>
      </c>
      <c r="H19" s="27">
        <f t="shared" si="3"/>
        <v>2640385</v>
      </c>
      <c r="I19" s="181">
        <f t="shared" si="3"/>
        <v>2745921</v>
      </c>
      <c r="J19" s="181">
        <f t="shared" si="3"/>
        <v>2580167</v>
      </c>
      <c r="K19" s="181">
        <f t="shared" si="3"/>
        <v>2682106</v>
      </c>
      <c r="L19" s="181">
        <f t="shared" si="3"/>
        <v>2740005</v>
      </c>
      <c r="M19" s="181">
        <f>SUM(M7:M18)</f>
        <v>2570334</v>
      </c>
      <c r="N19" s="181">
        <f>SUM(N7:N18)</f>
        <v>2416703</v>
      </c>
      <c r="O19" s="181">
        <f>SUM(O7:O18)</f>
        <v>2616020</v>
      </c>
      <c r="P19" s="181">
        <f>SUM(P7:P18)</f>
        <v>2658446</v>
      </c>
      <c r="Q19" s="127">
        <f t="shared" si="0"/>
        <v>-6.123792695598876</v>
      </c>
      <c r="R19" s="127">
        <f t="shared" si="0"/>
        <v>-4.273647054622803</v>
      </c>
      <c r="S19" s="40">
        <f t="shared" si="0"/>
        <v>5.236734539819138</v>
      </c>
      <c r="T19" s="127">
        <f t="shared" si="0"/>
        <v>5.402911314530496</v>
      </c>
      <c r="U19" s="40">
        <f t="shared" si="0"/>
        <v>-2.445264576730475</v>
      </c>
      <c r="V19" s="40">
        <f t="shared" si="0"/>
        <v>8.350647075020651</v>
      </c>
      <c r="W19" s="40">
        <f>(I19-H19)/H19*100</f>
        <v>3.9969928627832685</v>
      </c>
      <c r="X19" s="40">
        <f t="shared" si="0"/>
        <v>-6.0363717674324935</v>
      </c>
      <c r="Y19" s="40">
        <f t="shared" si="0"/>
        <v>3.9508682965094897</v>
      </c>
      <c r="Z19" s="40">
        <f t="shared" si="0"/>
        <v>2.1587140851256437</v>
      </c>
      <c r="AA19" s="40">
        <f>(M19-L19)/L19*100</f>
        <v>-6.192360962844958</v>
      </c>
      <c r="AB19" s="40">
        <f>(N19-M19)/M19*100</f>
        <v>-5.977083133942903</v>
      </c>
      <c r="AC19" s="40">
        <f>(O19-N19)/N19*100</f>
        <v>8.247476003464223</v>
      </c>
      <c r="AD19" s="40">
        <f>(P19-O19)/O19*100</f>
        <v>1.6217765919220801</v>
      </c>
    </row>
    <row r="20" spans="1:16" s="19" customFormat="1" ht="12.75">
      <c r="A20" s="229"/>
      <c r="I20" s="178"/>
      <c r="J20" s="27"/>
      <c r="K20" s="27"/>
      <c r="L20" s="194"/>
      <c r="M20" s="194"/>
      <c r="N20" s="194"/>
      <c r="O20" s="194"/>
      <c r="P20" s="194"/>
    </row>
    <row r="21" spans="1:16" s="19" customFormat="1" ht="12.75">
      <c r="A21" s="229"/>
      <c r="K21" s="44"/>
      <c r="L21" s="44"/>
      <c r="M21" s="291"/>
      <c r="N21" s="291"/>
      <c r="O21" s="291"/>
      <c r="P21" s="291"/>
    </row>
    <row r="22" spans="1:16" s="19" customFormat="1" ht="14.25">
      <c r="A22" s="228" t="s">
        <v>76</v>
      </c>
      <c r="B22" s="59"/>
      <c r="C22" s="23"/>
      <c r="D22" s="23"/>
      <c r="E22" s="23"/>
      <c r="F22" s="23"/>
      <c r="G22" s="23"/>
      <c r="H22" s="23"/>
      <c r="I22" s="177"/>
      <c r="J22" s="23"/>
      <c r="K22" s="192"/>
      <c r="L22" s="192"/>
      <c r="M22" s="292"/>
      <c r="N22" s="293"/>
      <c r="O22" s="293"/>
      <c r="P22" s="293"/>
    </row>
    <row r="23" spans="1:9" s="19" customFormat="1" ht="12.75">
      <c r="A23" s="229"/>
      <c r="I23" s="178"/>
    </row>
    <row r="24" spans="1:30" s="182" customFormat="1" ht="35.25" customHeight="1">
      <c r="A24" s="230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79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25">
        <v>2015</v>
      </c>
      <c r="Q24" s="185" t="s">
        <v>107</v>
      </c>
      <c r="R24" s="185" t="s">
        <v>108</v>
      </c>
      <c r="S24" s="185" t="s">
        <v>109</v>
      </c>
      <c r="T24" s="185" t="s">
        <v>110</v>
      </c>
      <c r="U24" s="185" t="s">
        <v>111</v>
      </c>
      <c r="V24" s="185" t="s">
        <v>112</v>
      </c>
      <c r="W24" s="185" t="s">
        <v>113</v>
      </c>
      <c r="X24" s="185" t="s">
        <v>114</v>
      </c>
      <c r="Y24" s="185" t="s">
        <v>115</v>
      </c>
      <c r="Z24" s="185" t="s">
        <v>116</v>
      </c>
      <c r="AA24" s="185" t="s">
        <v>117</v>
      </c>
      <c r="AB24" s="185" t="s">
        <v>118</v>
      </c>
      <c r="AC24" s="185" t="s">
        <v>119</v>
      </c>
      <c r="AD24" s="185" t="s">
        <v>127</v>
      </c>
    </row>
    <row r="25" spans="1:30" s="19" customFormat="1" ht="12.75">
      <c r="A25" s="269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128">
        <v>34434</v>
      </c>
      <c r="Q25" s="49">
        <f aca="true" t="shared" si="4" ref="Q25:Y37">(C25-B25)/B25*100</f>
        <v>-5.994645154560311</v>
      </c>
      <c r="R25" s="49">
        <f t="shared" si="4"/>
        <v>7.62345108193083</v>
      </c>
      <c r="S25" s="49">
        <f t="shared" si="4"/>
        <v>-6.646961781688204</v>
      </c>
      <c r="T25" s="49">
        <f t="shared" si="4"/>
        <v>6.984021795154996</v>
      </c>
      <c r="U25" s="49">
        <f t="shared" si="4"/>
        <v>1.4728655493994975</v>
      </c>
      <c r="V25" s="49">
        <f t="shared" si="4"/>
        <v>-11.1167633194289</v>
      </c>
      <c r="W25" s="49">
        <f aca="true" t="shared" si="5" ref="W25:AD25">(I25-H25)/H25*100</f>
        <v>-0.9233469418901904</v>
      </c>
      <c r="X25" s="49">
        <f t="shared" si="5"/>
        <v>-5.364501097546887</v>
      </c>
      <c r="Y25" s="49">
        <f t="shared" si="5"/>
        <v>-1.676568731179295</v>
      </c>
      <c r="Z25" s="49">
        <f t="shared" si="5"/>
        <v>-5.347239466931546</v>
      </c>
      <c r="AA25" s="49">
        <f t="shared" si="5"/>
        <v>0.874508089199825</v>
      </c>
      <c r="AB25" s="49">
        <f t="shared" si="5"/>
        <v>4.846120502817512</v>
      </c>
      <c r="AC25" s="49">
        <f t="shared" si="5"/>
        <v>16.92988258640648</v>
      </c>
      <c r="AD25" s="49">
        <f t="shared" si="5"/>
        <v>21.7480465297175</v>
      </c>
    </row>
    <row r="26" spans="1:30" s="19" customFormat="1" ht="12.75">
      <c r="A26" s="269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138">
        <v>36412</v>
      </c>
      <c r="Q26" s="49">
        <f t="shared" si="4"/>
        <v>-3.327749226269911</v>
      </c>
      <c r="R26" s="49">
        <f t="shared" si="4"/>
        <v>10.441448585778483</v>
      </c>
      <c r="S26" s="49">
        <f t="shared" si="4"/>
        <v>-0.8324025317802245</v>
      </c>
      <c r="T26" s="49">
        <f t="shared" si="4"/>
        <v>-3.0062484915122423</v>
      </c>
      <c r="U26" s="49">
        <f t="shared" si="4"/>
        <v>0.6027427560274276</v>
      </c>
      <c r="V26" s="49">
        <f t="shared" si="4"/>
        <v>-13.205628538448854</v>
      </c>
      <c r="W26" s="49">
        <f t="shared" si="4"/>
        <v>2.226021975238276</v>
      </c>
      <c r="X26" s="49">
        <f t="shared" si="4"/>
        <v>-16.50972618015116</v>
      </c>
      <c r="Y26" s="49">
        <f aca="true" t="shared" si="6" ref="Y26:Z29">(K26-J26)/J26*100</f>
        <v>2.9531794909846405</v>
      </c>
      <c r="Z26" s="49">
        <f t="shared" si="6"/>
        <v>1.9567567567567568</v>
      </c>
      <c r="AA26" s="49">
        <f aca="true" t="shared" si="7" ref="AA26:AA35">(M26-L26)/L26*100</f>
        <v>5.05778814547768</v>
      </c>
      <c r="AB26" s="49">
        <f>(N26-M26)/M26*100</f>
        <v>-15.75158121383394</v>
      </c>
      <c r="AC26" s="49">
        <f>(O26-N26)/N26*100</f>
        <v>20.625349412986182</v>
      </c>
      <c r="AD26" s="49">
        <f>(P26-O26)/O26*100</f>
        <v>20.54159631873407</v>
      </c>
    </row>
    <row r="27" spans="1:30" s="19" customFormat="1" ht="12.75">
      <c r="A27" s="269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128">
        <v>61656</v>
      </c>
      <c r="Q27" s="49">
        <f t="shared" si="4"/>
        <v>12.586471540612711</v>
      </c>
      <c r="R27" s="49">
        <f t="shared" si="4"/>
        <v>-11.424035857689793</v>
      </c>
      <c r="S27" s="49">
        <f t="shared" si="4"/>
        <v>22.69545416209834</v>
      </c>
      <c r="T27" s="49">
        <f t="shared" si="4"/>
        <v>5.892562551553478</v>
      </c>
      <c r="U27" s="49">
        <f t="shared" si="4"/>
        <v>-5.004787328994985</v>
      </c>
      <c r="V27" s="49">
        <f t="shared" si="4"/>
        <v>-14.177357910381469</v>
      </c>
      <c r="W27" s="49">
        <f t="shared" si="4"/>
        <v>9.375373223456346</v>
      </c>
      <c r="X27" s="49">
        <f t="shared" si="4"/>
        <v>-21.11268835990391</v>
      </c>
      <c r="Y27" s="49">
        <f t="shared" si="6"/>
        <v>15.811936235494958</v>
      </c>
      <c r="Z27" s="49">
        <f t="shared" si="6"/>
        <v>-16.59130296209239</v>
      </c>
      <c r="AA27" s="49">
        <f t="shared" si="7"/>
        <v>4.8767672907909825</v>
      </c>
      <c r="AB27" s="49">
        <f aca="true" t="shared" si="8" ref="AB27:AB37">(N27-M27)/M27*100</f>
        <v>20.667668625039852</v>
      </c>
      <c r="AC27" s="49">
        <f aca="true" t="shared" si="9" ref="AC27:AC34">(O27-N27)/N27*100</f>
        <v>-13.043970560483109</v>
      </c>
      <c r="AD27" s="49">
        <f aca="true" t="shared" si="10" ref="AD27:AD35">(P27-O27)/O27*100</f>
        <v>33.807890967489904</v>
      </c>
    </row>
    <row r="28" spans="1:30" s="19" customFormat="1" ht="12.75">
      <c r="A28" s="269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128">
        <v>105861</v>
      </c>
      <c r="Q28" s="49">
        <f t="shared" si="4"/>
        <v>-11.917825698609162</v>
      </c>
      <c r="R28" s="49">
        <f t="shared" si="4"/>
        <v>28.24134434303926</v>
      </c>
      <c r="S28" s="49">
        <f t="shared" si="4"/>
        <v>3.654334933634566</v>
      </c>
      <c r="T28" s="49">
        <f t="shared" si="4"/>
        <v>-5.2664559721011335</v>
      </c>
      <c r="U28" s="49">
        <f t="shared" si="4"/>
        <v>22.360587846193667</v>
      </c>
      <c r="V28" s="49">
        <f t="shared" si="4"/>
        <v>-12.082216894655197</v>
      </c>
      <c r="W28" s="49">
        <f t="shared" si="4"/>
        <v>0.02005052732886875</v>
      </c>
      <c r="X28" s="49">
        <f>(J28-I28)/I28*100</f>
        <v>-11.258118835698822</v>
      </c>
      <c r="Y28" s="49">
        <f t="shared" si="6"/>
        <v>-20.928586488358782</v>
      </c>
      <c r="Z28" s="49">
        <f t="shared" si="6"/>
        <v>38.64584325302352</v>
      </c>
      <c r="AA28" s="49">
        <f t="shared" si="7"/>
        <v>25.951975383262816</v>
      </c>
      <c r="AB28" s="49">
        <f t="shared" si="8"/>
        <v>-6.643181223278946</v>
      </c>
      <c r="AC28" s="49">
        <f t="shared" si="9"/>
        <v>14.6243443111324</v>
      </c>
      <c r="AD28" s="49">
        <f t="shared" si="10"/>
        <v>7.89481730622229</v>
      </c>
    </row>
    <row r="29" spans="1:30" s="19" customFormat="1" ht="12.75">
      <c r="A29" s="269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128">
        <v>128959</v>
      </c>
      <c r="Q29" s="49">
        <f t="shared" si="4"/>
        <v>-11.265176291384794</v>
      </c>
      <c r="R29" s="49">
        <f t="shared" si="4"/>
        <v>-9.129578673667735</v>
      </c>
      <c r="S29" s="49">
        <f t="shared" si="4"/>
        <v>21.35068687233481</v>
      </c>
      <c r="T29" s="49">
        <f t="shared" si="4"/>
        <v>8.674053385833982</v>
      </c>
      <c r="U29" s="49">
        <f t="shared" si="4"/>
        <v>9.376250763624107</v>
      </c>
      <c r="V29" s="49">
        <f t="shared" si="4"/>
        <v>-6.479912175956241</v>
      </c>
      <c r="W29" s="49">
        <f t="shared" si="4"/>
        <v>-3.675024455542398</v>
      </c>
      <c r="X29" s="49">
        <f t="shared" si="4"/>
        <v>-6.8885895709062925</v>
      </c>
      <c r="Y29" s="49">
        <f t="shared" si="6"/>
        <v>3.1319602305343164</v>
      </c>
      <c r="Z29" s="49">
        <f t="shared" si="6"/>
        <v>5.785372370032283</v>
      </c>
      <c r="AA29" s="49">
        <f t="shared" si="7"/>
        <v>39.81184294989845</v>
      </c>
      <c r="AB29" s="49">
        <f t="shared" si="8"/>
        <v>-10.01362346547844</v>
      </c>
      <c r="AC29" s="49">
        <f t="shared" si="9"/>
        <v>-3.5991802935887245</v>
      </c>
      <c r="AD29" s="49">
        <f t="shared" si="10"/>
        <v>11.893069100753133</v>
      </c>
    </row>
    <row r="30" spans="1:30" s="19" customFormat="1" ht="12.75">
      <c r="A30" s="269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128">
        <v>124031</v>
      </c>
      <c r="Q30" s="49">
        <f t="shared" si="4"/>
        <v>-3.1737402293018255</v>
      </c>
      <c r="R30" s="49">
        <f t="shared" si="4"/>
        <v>-6.702767449404837</v>
      </c>
      <c r="S30" s="49">
        <f t="shared" si="4"/>
        <v>17.15168374033755</v>
      </c>
      <c r="T30" s="49">
        <f t="shared" si="4"/>
        <v>8.720419182867383</v>
      </c>
      <c r="U30" s="49">
        <f t="shared" si="4"/>
        <v>0.9271509271509273</v>
      </c>
      <c r="V30" s="49">
        <f t="shared" si="4"/>
        <v>-3.528885467275621</v>
      </c>
      <c r="W30" s="49">
        <f>(I30-H30)/H30*100</f>
        <v>7.595250676703082</v>
      </c>
      <c r="X30" s="49">
        <f t="shared" si="4"/>
        <v>-13.910716433468306</v>
      </c>
      <c r="Y30" s="49">
        <f t="shared" si="4"/>
        <v>5.354336209004226</v>
      </c>
      <c r="Z30" s="49">
        <f aca="true" t="shared" si="11" ref="Z30:Z37">(L30-K30)/K30*100</f>
        <v>14.544932148698228</v>
      </c>
      <c r="AA30" s="49">
        <f t="shared" si="7"/>
        <v>30.011384027630385</v>
      </c>
      <c r="AB30" s="49">
        <f t="shared" si="8"/>
        <v>-1.5137798489188348</v>
      </c>
      <c r="AC30" s="49">
        <f t="shared" si="9"/>
        <v>-7.240698603095192</v>
      </c>
      <c r="AD30" s="49">
        <f t="shared" si="10"/>
        <v>0.746474754694912</v>
      </c>
    </row>
    <row r="31" spans="1:30" s="19" customFormat="1" ht="12.75">
      <c r="A31" s="269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128">
        <v>144772</v>
      </c>
      <c r="Q31" s="49">
        <f t="shared" si="4"/>
        <v>0.3789958762664599</v>
      </c>
      <c r="R31" s="49">
        <f t="shared" si="4"/>
        <v>4.078130195540015</v>
      </c>
      <c r="S31" s="49">
        <f t="shared" si="4"/>
        <v>-4.852057589842421</v>
      </c>
      <c r="T31" s="49">
        <f t="shared" si="4"/>
        <v>17.65323917117078</v>
      </c>
      <c r="U31" s="49">
        <f t="shared" si="4"/>
        <v>3.3511015365352925</v>
      </c>
      <c r="V31" s="49">
        <f t="shared" si="4"/>
        <v>-3.120406908899796</v>
      </c>
      <c r="W31" s="49">
        <f t="shared" si="4"/>
        <v>7.17740304161533</v>
      </c>
      <c r="X31" s="49">
        <f>(J31-I31)/I31*100</f>
        <v>-13.049483545520058</v>
      </c>
      <c r="Y31" s="49">
        <f t="shared" si="4"/>
        <v>-3.057630262547729</v>
      </c>
      <c r="Z31" s="49">
        <f t="shared" si="11"/>
        <v>21.966535713558734</v>
      </c>
      <c r="AA31" s="49">
        <f t="shared" si="7"/>
        <v>25.45707919924564</v>
      </c>
      <c r="AB31" s="49">
        <f t="shared" si="8"/>
        <v>-5.600489543979141</v>
      </c>
      <c r="AC31" s="49">
        <f t="shared" si="9"/>
        <v>-3.3243144218032183</v>
      </c>
      <c r="AD31" s="49">
        <f t="shared" si="10"/>
        <v>5.51433610775039</v>
      </c>
    </row>
    <row r="32" spans="1:30" s="19" customFormat="1" ht="12.75">
      <c r="A32" s="269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128">
        <v>149235</v>
      </c>
      <c r="Q32" s="49">
        <f t="shared" si="4"/>
        <v>-12.377366495200722</v>
      </c>
      <c r="R32" s="49">
        <f t="shared" si="4"/>
        <v>9.56242813048478</v>
      </c>
      <c r="S32" s="49">
        <f t="shared" si="4"/>
        <v>2.529967408716787</v>
      </c>
      <c r="T32" s="49">
        <f>(F32-E32)/E32*100</f>
        <v>19.468778621841494</v>
      </c>
      <c r="U32" s="49">
        <f>(G32-F32)/F32*100</f>
        <v>2.10420932057399</v>
      </c>
      <c r="V32" s="49">
        <f t="shared" si="4"/>
        <v>-4.331042524247832</v>
      </c>
      <c r="W32" s="49">
        <f t="shared" si="4"/>
        <v>10.14006998882764</v>
      </c>
      <c r="X32" s="49">
        <f>(J32-I32)/I32*100</f>
        <v>-16.161294379008257</v>
      </c>
      <c r="Y32" s="49">
        <f aca="true" t="shared" si="12" ref="Y32:Y37">(K32-J32)/J32*100</f>
        <v>4.032717709760317</v>
      </c>
      <c r="Z32" s="49">
        <f t="shared" si="11"/>
        <v>15.638216070742022</v>
      </c>
      <c r="AA32" s="49">
        <f t="shared" si="7"/>
        <v>26.87806499875322</v>
      </c>
      <c r="AB32" s="49">
        <f t="shared" si="8"/>
        <v>-7.899925972996521</v>
      </c>
      <c r="AC32" s="49">
        <f t="shared" si="9"/>
        <v>-0.0035564913079352434</v>
      </c>
      <c r="AD32" s="49">
        <f t="shared" si="10"/>
        <v>6.154371438936429</v>
      </c>
    </row>
    <row r="33" spans="1:30" s="19" customFormat="1" ht="12.75">
      <c r="A33" s="269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138">
        <v>138418</v>
      </c>
      <c r="Q33" s="49">
        <f t="shared" si="4"/>
        <v>-2.9804301223981744</v>
      </c>
      <c r="R33" s="49">
        <f t="shared" si="4"/>
        <v>5.508434307436446</v>
      </c>
      <c r="S33" s="49">
        <f t="shared" si="4"/>
        <v>13.086458673452153</v>
      </c>
      <c r="T33" s="49">
        <f t="shared" si="4"/>
        <v>-0.6103146156909598</v>
      </c>
      <c r="U33" s="49">
        <f>(G33-F33)/F33*100</f>
        <v>3.9087621585342647</v>
      </c>
      <c r="V33" s="49">
        <f t="shared" si="4"/>
        <v>2.657887379614187</v>
      </c>
      <c r="W33" s="49">
        <f>(I33-H33)/H33*100</f>
        <v>-5.718122570103112</v>
      </c>
      <c r="X33" s="49">
        <f>(J33-I33)/I33*100</f>
        <v>-3.97023815452653</v>
      </c>
      <c r="Y33" s="49">
        <f t="shared" si="12"/>
        <v>4.498449347066206</v>
      </c>
      <c r="Z33" s="49">
        <f t="shared" si="11"/>
        <v>6.20558224480883</v>
      </c>
      <c r="AA33" s="49">
        <f t="shared" si="7"/>
        <v>38.796261682242985</v>
      </c>
      <c r="AB33" s="49">
        <f t="shared" si="8"/>
        <v>-5.176012712777419</v>
      </c>
      <c r="AC33" s="49">
        <f t="shared" si="9"/>
        <v>-11.921888869163856</v>
      </c>
      <c r="AD33" s="49">
        <f t="shared" si="10"/>
        <v>11.595020800412783</v>
      </c>
    </row>
    <row r="34" spans="1:30" s="19" customFormat="1" ht="12.75">
      <c r="A34" s="269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138">
        <v>114955</v>
      </c>
      <c r="Q34" s="49">
        <f t="shared" si="4"/>
        <v>8.219980475105759</v>
      </c>
      <c r="R34" s="49">
        <f t="shared" si="4"/>
        <v>3.5289872504209763</v>
      </c>
      <c r="S34" s="49">
        <f t="shared" si="4"/>
        <v>8.737830239096592</v>
      </c>
      <c r="T34" s="49">
        <f t="shared" si="4"/>
        <v>5.720391046530263</v>
      </c>
      <c r="U34" s="49">
        <f>(G34-F34)/F34*100</f>
        <v>-1.6139627484865944</v>
      </c>
      <c r="V34" s="49">
        <f t="shared" si="4"/>
        <v>0.9080450324595283</v>
      </c>
      <c r="W34" s="49">
        <f t="shared" si="4"/>
        <v>-4.869905126430229</v>
      </c>
      <c r="X34" s="49">
        <f t="shared" si="4"/>
        <v>-10.458845182553612</v>
      </c>
      <c r="Y34" s="49">
        <f t="shared" si="12"/>
        <v>9.3094959248548</v>
      </c>
      <c r="Z34" s="49">
        <f t="shared" si="11"/>
        <v>2.6533869768662264</v>
      </c>
      <c r="AA34" s="49">
        <f t="shared" si="7"/>
        <v>36.309707652164654</v>
      </c>
      <c r="AB34" s="49">
        <f t="shared" si="8"/>
        <v>1.3915367065662405</v>
      </c>
      <c r="AC34" s="49">
        <f t="shared" si="9"/>
        <v>-11.277731969884949</v>
      </c>
      <c r="AD34" s="49">
        <f t="shared" si="10"/>
        <v>-0.15547101638091268</v>
      </c>
    </row>
    <row r="35" spans="1:30" s="19" customFormat="1" ht="12.75">
      <c r="A35" s="269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138">
        <v>56055</v>
      </c>
      <c r="Q35" s="49">
        <f t="shared" si="4"/>
        <v>19.08581553491045</v>
      </c>
      <c r="R35" s="49">
        <f t="shared" si="4"/>
        <v>15.892228812707348</v>
      </c>
      <c r="S35" s="49">
        <f t="shared" si="4"/>
        <v>-8.409236801471225</v>
      </c>
      <c r="T35" s="49">
        <f t="shared" si="4"/>
        <v>-1.7351113805121987</v>
      </c>
      <c r="U35" s="49">
        <f>(G35-F35)/F35*100</f>
        <v>-14.043102783560798</v>
      </c>
      <c r="V35" s="49">
        <f t="shared" si="4"/>
        <v>-2.4399542508577965</v>
      </c>
      <c r="W35" s="49">
        <f t="shared" si="4"/>
        <v>2.1952509022366273</v>
      </c>
      <c r="X35" s="49">
        <f t="shared" si="4"/>
        <v>-10.079175851365333</v>
      </c>
      <c r="Y35" s="49">
        <f t="shared" si="12"/>
        <v>-10.573579808389825</v>
      </c>
      <c r="Z35" s="49">
        <f t="shared" si="11"/>
        <v>20.86993006993007</v>
      </c>
      <c r="AA35" s="49">
        <f t="shared" si="7"/>
        <v>-2.466964430353382</v>
      </c>
      <c r="AB35" s="49">
        <f t="shared" si="8"/>
        <v>14.07284375370744</v>
      </c>
      <c r="AC35" s="49">
        <f>(O35-N35)/N35*100</f>
        <v>0.6094517014726683</v>
      </c>
      <c r="AD35" s="49">
        <f t="shared" si="10"/>
        <v>15.890342988277617</v>
      </c>
    </row>
    <row r="36" spans="1:30" s="19" customFormat="1" ht="12.75">
      <c r="A36" s="269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0">
        <v>34326</v>
      </c>
      <c r="I36" s="128">
        <v>33549</v>
      </c>
      <c r="J36" s="128">
        <v>32236</v>
      </c>
      <c r="K36" s="128">
        <v>24773</v>
      </c>
      <c r="L36" s="213">
        <v>29898</v>
      </c>
      <c r="M36" s="213">
        <v>30980</v>
      </c>
      <c r="N36" s="213">
        <v>33911</v>
      </c>
      <c r="O36" s="213">
        <v>40233</v>
      </c>
      <c r="P36" s="213">
        <v>45078</v>
      </c>
      <c r="Q36" s="49">
        <f t="shared" si="4"/>
        <v>23.984624310995066</v>
      </c>
      <c r="R36" s="49">
        <f t="shared" si="4"/>
        <v>15.636150921322024</v>
      </c>
      <c r="S36" s="49">
        <f t="shared" si="4"/>
        <v>-11.237859166329422</v>
      </c>
      <c r="T36" s="49">
        <f t="shared" si="4"/>
        <v>-0.03704442481406548</v>
      </c>
      <c r="U36" s="49">
        <f>(G36-F36)/F36*100</f>
        <v>-1.5649942987457242</v>
      </c>
      <c r="V36" s="49">
        <f t="shared" si="4"/>
        <v>-0.5936694564304538</v>
      </c>
      <c r="W36" s="49">
        <f t="shared" si="4"/>
        <v>-2.2635902814193325</v>
      </c>
      <c r="X36" s="49">
        <f t="shared" si="4"/>
        <v>-3.913678500104325</v>
      </c>
      <c r="Y36" s="49">
        <f t="shared" si="12"/>
        <v>-23.151135376597594</v>
      </c>
      <c r="Z36" s="49">
        <f t="shared" si="11"/>
        <v>20.68784563839664</v>
      </c>
      <c r="AA36" s="49">
        <f>(M36-L36)/L36*100</f>
        <v>3.618971168640043</v>
      </c>
      <c r="AB36" s="49">
        <f t="shared" si="8"/>
        <v>9.4609425435765</v>
      </c>
      <c r="AC36" s="49">
        <f>(O36-N36)/N36*100</f>
        <v>18.642918227123943</v>
      </c>
      <c r="AD36" s="49">
        <f>(P36-O36)/O36*100</f>
        <v>12.04235329207367</v>
      </c>
    </row>
    <row r="37" spans="1:30" s="19" customFormat="1" ht="12.75">
      <c r="A37" s="126" t="s">
        <v>37</v>
      </c>
      <c r="B37" s="27">
        <f aca="true" t="shared" si="13" ref="B37:K37">SUM(B25:B36)</f>
        <v>766383</v>
      </c>
      <c r="C37" s="27">
        <f t="shared" si="13"/>
        <v>756312</v>
      </c>
      <c r="D37" s="27">
        <f t="shared" si="13"/>
        <v>791325</v>
      </c>
      <c r="E37" s="27">
        <f t="shared" si="13"/>
        <v>838062</v>
      </c>
      <c r="F37" s="27">
        <f t="shared" si="13"/>
        <v>891796</v>
      </c>
      <c r="G37" s="27">
        <f t="shared" si="13"/>
        <v>915137</v>
      </c>
      <c r="H37" s="27">
        <f t="shared" si="13"/>
        <v>872295</v>
      </c>
      <c r="I37" s="181">
        <f t="shared" si="13"/>
        <v>889048</v>
      </c>
      <c r="J37" s="181">
        <f t="shared" si="13"/>
        <v>787934</v>
      </c>
      <c r="K37" s="181">
        <f t="shared" si="13"/>
        <v>789973</v>
      </c>
      <c r="L37" s="181">
        <f>SUM(L25:L36)</f>
        <v>878663</v>
      </c>
      <c r="M37" s="181">
        <f>SUM(M25:M36)</f>
        <v>1108633</v>
      </c>
      <c r="N37" s="181">
        <f>SUM(N25:N36)</f>
        <v>1075187</v>
      </c>
      <c r="O37" s="181">
        <f>SUM(O25:O36)</f>
        <v>1046608</v>
      </c>
      <c r="P37" s="181">
        <f>SUM(P25:P36)</f>
        <v>1139866</v>
      </c>
      <c r="Q37" s="40">
        <f t="shared" si="4"/>
        <v>-1.3140949107691586</v>
      </c>
      <c r="R37" s="40">
        <f t="shared" si="4"/>
        <v>4.6294386443689906</v>
      </c>
      <c r="S37" s="40">
        <f t="shared" si="4"/>
        <v>5.906170031276656</v>
      </c>
      <c r="T37" s="40">
        <f t="shared" si="4"/>
        <v>6.411697463910785</v>
      </c>
      <c r="U37" s="40">
        <f t="shared" si="4"/>
        <v>2.617302611808082</v>
      </c>
      <c r="V37" s="40">
        <f t="shared" si="4"/>
        <v>-4.68148484871664</v>
      </c>
      <c r="W37" s="40">
        <f t="shared" si="4"/>
        <v>1.9205658636126541</v>
      </c>
      <c r="X37" s="40">
        <f t="shared" si="4"/>
        <v>-11.373289181236558</v>
      </c>
      <c r="Y37" s="40">
        <f t="shared" si="12"/>
        <v>0.25877801947878887</v>
      </c>
      <c r="Z37" s="40">
        <f t="shared" si="11"/>
        <v>11.22696598491341</v>
      </c>
      <c r="AA37" s="40">
        <f>(M37-L37)/L37*100</f>
        <v>26.172719233653858</v>
      </c>
      <c r="AB37" s="40">
        <f t="shared" si="8"/>
        <v>-3.016868521864314</v>
      </c>
      <c r="AC37" s="40">
        <f>(O37-N37)/N37*100</f>
        <v>-2.658049250967506</v>
      </c>
      <c r="AD37" s="40">
        <f>(P37-O37)/O37*100</f>
        <v>8.910499442006941</v>
      </c>
    </row>
    <row r="38" spans="1:17" s="19" customFormat="1" ht="12.75">
      <c r="A38" s="232"/>
      <c r="B38" s="27"/>
      <c r="C38" s="27"/>
      <c r="D38" s="27"/>
      <c r="E38" s="27"/>
      <c r="F38" s="27"/>
      <c r="G38" s="27"/>
      <c r="H38" s="27"/>
      <c r="I38" s="181"/>
      <c r="J38" s="27"/>
      <c r="K38" s="27"/>
      <c r="L38" s="27"/>
      <c r="M38" s="27"/>
      <c r="N38" s="27"/>
      <c r="O38" s="27"/>
      <c r="P38" s="27"/>
      <c r="Q38" s="130"/>
    </row>
    <row r="39" spans="1:16" s="19" customFormat="1" ht="12.75">
      <c r="A39" s="229"/>
      <c r="K39" s="44"/>
      <c r="L39" s="44"/>
      <c r="M39" s="291"/>
      <c r="N39" s="291"/>
      <c r="O39" s="291"/>
      <c r="P39" s="291"/>
    </row>
    <row r="40" spans="1:16" s="19" customFormat="1" ht="14.25">
      <c r="A40" s="232" t="s">
        <v>77</v>
      </c>
      <c r="B40" s="212"/>
      <c r="C40" s="212"/>
      <c r="D40" s="212"/>
      <c r="E40" s="212"/>
      <c r="F40" s="212"/>
      <c r="G40" s="27"/>
      <c r="H40" s="27"/>
      <c r="I40" s="177"/>
      <c r="J40" s="23"/>
      <c r="K40" s="192"/>
      <c r="L40" s="192"/>
      <c r="M40" s="292"/>
      <c r="N40" s="293"/>
      <c r="O40" s="293"/>
      <c r="P40" s="293"/>
    </row>
    <row r="41" spans="1:17" s="19" customFormat="1" ht="12.75">
      <c r="A41" s="232"/>
      <c r="B41" s="27"/>
      <c r="C41" s="27"/>
      <c r="D41" s="27"/>
      <c r="E41" s="27"/>
      <c r="F41" s="27"/>
      <c r="G41" s="27"/>
      <c r="H41" s="27"/>
      <c r="I41" s="181"/>
      <c r="J41" s="27"/>
      <c r="K41" s="27"/>
      <c r="L41" s="27"/>
      <c r="M41" s="27"/>
      <c r="N41" s="27"/>
      <c r="O41" s="27"/>
      <c r="P41" s="27"/>
      <c r="Q41" s="130"/>
    </row>
    <row r="42" spans="1:30" s="182" customFormat="1" ht="35.25" customHeight="1">
      <c r="A42" s="230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79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25">
        <v>2015</v>
      </c>
      <c r="Q42" s="185" t="s">
        <v>107</v>
      </c>
      <c r="R42" s="185" t="s">
        <v>108</v>
      </c>
      <c r="S42" s="185" t="s">
        <v>109</v>
      </c>
      <c r="T42" s="185" t="s">
        <v>110</v>
      </c>
      <c r="U42" s="185" t="s">
        <v>111</v>
      </c>
      <c r="V42" s="185" t="s">
        <v>112</v>
      </c>
      <c r="W42" s="185" t="s">
        <v>113</v>
      </c>
      <c r="X42" s="185" t="s">
        <v>114</v>
      </c>
      <c r="Y42" s="185" t="s">
        <v>115</v>
      </c>
      <c r="Z42" s="185" t="s">
        <v>116</v>
      </c>
      <c r="AA42" s="185" t="s">
        <v>117</v>
      </c>
      <c r="AB42" s="185" t="s">
        <v>118</v>
      </c>
      <c r="AC42" s="185" t="s">
        <v>119</v>
      </c>
      <c r="AD42" s="185" t="s">
        <v>127</v>
      </c>
    </row>
    <row r="43" spans="1:30" s="19" customFormat="1" ht="12.75">
      <c r="A43" s="269" t="s">
        <v>26</v>
      </c>
      <c r="B43" s="28">
        <f aca="true" t="shared" si="14" ref="B43:L54">B7+B25</f>
        <v>110928</v>
      </c>
      <c r="C43" s="28">
        <f t="shared" si="14"/>
        <v>101830</v>
      </c>
      <c r="D43" s="28">
        <f t="shared" si="14"/>
        <v>116884</v>
      </c>
      <c r="E43" s="28">
        <f aca="true" t="shared" si="15" ref="E43:M43">E7+E25</f>
        <v>115378</v>
      </c>
      <c r="F43" s="28">
        <f t="shared" si="15"/>
        <v>124187</v>
      </c>
      <c r="G43" s="28">
        <f t="shared" si="15"/>
        <v>124404</v>
      </c>
      <c r="H43" s="28">
        <f t="shared" si="15"/>
        <v>125825</v>
      </c>
      <c r="I43" s="183">
        <f t="shared" si="15"/>
        <v>130218</v>
      </c>
      <c r="J43" s="28">
        <f t="shared" si="15"/>
        <v>126743</v>
      </c>
      <c r="K43" s="28">
        <f t="shared" si="15"/>
        <v>131515</v>
      </c>
      <c r="L43" s="28">
        <f t="shared" si="15"/>
        <v>133057</v>
      </c>
      <c r="M43" s="28">
        <f t="shared" si="15"/>
        <v>124860</v>
      </c>
      <c r="N43" s="28">
        <f aca="true" t="shared" si="16" ref="N43:P45">N7+N25</f>
        <v>108941</v>
      </c>
      <c r="O43" s="28">
        <f t="shared" si="16"/>
        <v>116137</v>
      </c>
      <c r="P43" s="28">
        <f t="shared" si="16"/>
        <v>126308</v>
      </c>
      <c r="Q43" s="49">
        <f aca="true" t="shared" si="17" ref="Q43:Y55">(C43-B43)/B43*100</f>
        <v>-8.201716428674455</v>
      </c>
      <c r="R43" s="49">
        <f t="shared" si="17"/>
        <v>14.783462633801433</v>
      </c>
      <c r="S43" s="49">
        <f t="shared" si="17"/>
        <v>-1.2884569316587384</v>
      </c>
      <c r="T43" s="49">
        <f t="shared" si="17"/>
        <v>7.6349044011856675</v>
      </c>
      <c r="U43" s="49">
        <f t="shared" si="17"/>
        <v>0.17473648610563103</v>
      </c>
      <c r="V43" s="49">
        <f t="shared" si="17"/>
        <v>1.142246230024758</v>
      </c>
      <c r="W43" s="49">
        <f aca="true" t="shared" si="18" ref="W43:AD43">(I43-H43)/H43*100</f>
        <v>3.4913570435128154</v>
      </c>
      <c r="X43" s="49">
        <f t="shared" si="18"/>
        <v>-2.668601882996206</v>
      </c>
      <c r="Y43" s="49">
        <f t="shared" si="18"/>
        <v>3.765099453224241</v>
      </c>
      <c r="Z43" s="49">
        <f t="shared" si="18"/>
        <v>1.1724898300574078</v>
      </c>
      <c r="AA43" s="49">
        <f t="shared" si="18"/>
        <v>-6.160517672877037</v>
      </c>
      <c r="AB43" s="49">
        <f t="shared" si="18"/>
        <v>-12.74947941694698</v>
      </c>
      <c r="AC43" s="49">
        <f t="shared" si="18"/>
        <v>6.605410267943198</v>
      </c>
      <c r="AD43" s="49">
        <f t="shared" si="18"/>
        <v>8.757760231450787</v>
      </c>
    </row>
    <row r="44" spans="1:30" s="19" customFormat="1" ht="12.75">
      <c r="A44" s="269" t="s">
        <v>27</v>
      </c>
      <c r="B44" s="28">
        <f t="shared" si="14"/>
        <v>126190</v>
      </c>
      <c r="C44" s="28">
        <f t="shared" si="14"/>
        <v>119015</v>
      </c>
      <c r="D44" s="28">
        <f t="shared" si="14"/>
        <v>131689</v>
      </c>
      <c r="E44" s="28">
        <f t="shared" si="14"/>
        <v>132218</v>
      </c>
      <c r="F44" s="28">
        <f aca="true" t="shared" si="19" ref="F44:M44">F8+F26</f>
        <v>129273</v>
      </c>
      <c r="G44" s="28">
        <f t="shared" si="19"/>
        <v>124356</v>
      </c>
      <c r="H44" s="28">
        <f t="shared" si="19"/>
        <v>135386</v>
      </c>
      <c r="I44" s="183">
        <f t="shared" si="19"/>
        <v>149050</v>
      </c>
      <c r="J44" s="28">
        <f t="shared" si="19"/>
        <v>129331</v>
      </c>
      <c r="K44" s="28">
        <f t="shared" si="19"/>
        <v>133451</v>
      </c>
      <c r="L44" s="28">
        <f t="shared" si="19"/>
        <v>135327</v>
      </c>
      <c r="M44" s="28">
        <f t="shared" si="19"/>
        <v>131887</v>
      </c>
      <c r="N44" s="28">
        <f t="shared" si="16"/>
        <v>106071</v>
      </c>
      <c r="O44" s="28">
        <f t="shared" si="16"/>
        <v>118339</v>
      </c>
      <c r="P44" s="28">
        <f t="shared" si="16"/>
        <v>127218</v>
      </c>
      <c r="Q44" s="49">
        <f t="shared" si="17"/>
        <v>-5.685870512718916</v>
      </c>
      <c r="R44" s="49">
        <f t="shared" si="17"/>
        <v>10.649077847330169</v>
      </c>
      <c r="S44" s="49">
        <f t="shared" si="17"/>
        <v>0.401704014762053</v>
      </c>
      <c r="T44" s="49">
        <f t="shared" si="17"/>
        <v>-2.2273820508554056</v>
      </c>
      <c r="U44" s="49">
        <f t="shared" si="17"/>
        <v>-3.8035784734631357</v>
      </c>
      <c r="V44" s="49">
        <f t="shared" si="17"/>
        <v>8.869696677281354</v>
      </c>
      <c r="W44" s="49">
        <f t="shared" si="17"/>
        <v>10.092624052708551</v>
      </c>
      <c r="X44" s="49">
        <f aca="true" t="shared" si="20" ref="X44:AC44">(J44-I44)/I44*100</f>
        <v>-13.229788661522978</v>
      </c>
      <c r="Y44" s="49">
        <f t="shared" si="20"/>
        <v>3.185624482915929</v>
      </c>
      <c r="Z44" s="49">
        <f t="shared" si="20"/>
        <v>1.4057594173142203</v>
      </c>
      <c r="AA44" s="49">
        <f t="shared" si="20"/>
        <v>-2.541990881346664</v>
      </c>
      <c r="AB44" s="49">
        <f t="shared" si="20"/>
        <v>-19.574332572581074</v>
      </c>
      <c r="AC44" s="49">
        <f t="shared" si="20"/>
        <v>11.565837976449735</v>
      </c>
      <c r="AD44" s="49">
        <f aca="true" t="shared" si="21" ref="AD44:AD50">(P44-O44)/O44*100</f>
        <v>7.503020982093815</v>
      </c>
    </row>
    <row r="45" spans="1:30" s="19" customFormat="1" ht="12.75">
      <c r="A45" s="269" t="s">
        <v>28</v>
      </c>
      <c r="B45" s="28">
        <f t="shared" si="14"/>
        <v>178774</v>
      </c>
      <c r="C45" s="28">
        <f t="shared" si="14"/>
        <v>195795</v>
      </c>
      <c r="D45" s="28">
        <f t="shared" si="14"/>
        <v>147035</v>
      </c>
      <c r="E45" s="28">
        <f t="shared" si="14"/>
        <v>188159</v>
      </c>
      <c r="F45" s="28">
        <f t="shared" si="14"/>
        <v>191588</v>
      </c>
      <c r="G45" s="28">
        <f t="shared" si="14"/>
        <v>176533</v>
      </c>
      <c r="H45" s="28">
        <f t="shared" si="14"/>
        <v>197118</v>
      </c>
      <c r="I45" s="183">
        <f t="shared" si="14"/>
        <v>202445</v>
      </c>
      <c r="J45" s="28">
        <f t="shared" si="14"/>
        <v>178904</v>
      </c>
      <c r="K45" s="28">
        <f t="shared" si="14"/>
        <v>209276</v>
      </c>
      <c r="L45" s="28">
        <f t="shared" si="14"/>
        <v>183456</v>
      </c>
      <c r="M45" s="28">
        <f aca="true" t="shared" si="22" ref="M45:N47">M9+M27</f>
        <v>177611</v>
      </c>
      <c r="N45" s="28">
        <f t="shared" si="22"/>
        <v>170489</v>
      </c>
      <c r="O45" s="28">
        <f>O9+O27</f>
        <v>160287</v>
      </c>
      <c r="P45" s="28">
        <f t="shared" si="16"/>
        <v>183263</v>
      </c>
      <c r="Q45" s="49">
        <f t="shared" si="17"/>
        <v>9.520959423629833</v>
      </c>
      <c r="R45" s="49">
        <f>(D45-C45)/C45*100</f>
        <v>-24.903598151127454</v>
      </c>
      <c r="S45" s="49">
        <f>(E45-D45)/D45*100</f>
        <v>27.968850953854524</v>
      </c>
      <c r="T45" s="49">
        <f>(F45-E45)/E45*100</f>
        <v>1.8223948894286215</v>
      </c>
      <c r="U45" s="49">
        <f t="shared" si="17"/>
        <v>-7.858007808422239</v>
      </c>
      <c r="V45" s="49">
        <f t="shared" si="17"/>
        <v>11.66070932913393</v>
      </c>
      <c r="W45" s="49">
        <f t="shared" si="17"/>
        <v>2.702442191986526</v>
      </c>
      <c r="X45" s="49">
        <f t="shared" si="17"/>
        <v>-11.628343500703894</v>
      </c>
      <c r="Y45" s="49">
        <f aca="true" t="shared" si="23" ref="Y45:Z55">(K45-J45)/J45*100</f>
        <v>16.976702589098064</v>
      </c>
      <c r="Z45" s="49">
        <f t="shared" si="23"/>
        <v>-12.337774040023701</v>
      </c>
      <c r="AA45" s="49">
        <f aca="true" t="shared" si="24" ref="AA45:AB54">(M45-L45)/L45*100</f>
        <v>-3.186050061050061</v>
      </c>
      <c r="AB45" s="49">
        <f t="shared" si="24"/>
        <v>-4.009886775030826</v>
      </c>
      <c r="AC45" s="49">
        <f aca="true" t="shared" si="25" ref="AC45:AC52">(O45-N45)/N45*100</f>
        <v>-5.983963774788989</v>
      </c>
      <c r="AD45" s="49">
        <f t="shared" si="21"/>
        <v>14.334287871131156</v>
      </c>
    </row>
    <row r="46" spans="1:30" s="19" customFormat="1" ht="12.75">
      <c r="A46" s="269" t="s">
        <v>29</v>
      </c>
      <c r="B46" s="28">
        <f t="shared" si="14"/>
        <v>287658</v>
      </c>
      <c r="C46" s="28">
        <f t="shared" si="14"/>
        <v>232633</v>
      </c>
      <c r="D46" s="28">
        <f t="shared" si="14"/>
        <v>230215</v>
      </c>
      <c r="E46" s="28">
        <f t="shared" si="14"/>
        <v>262328</v>
      </c>
      <c r="F46" s="28">
        <f t="shared" si="14"/>
        <v>264503</v>
      </c>
      <c r="G46" s="28">
        <f t="shared" si="14"/>
        <v>293562</v>
      </c>
      <c r="H46" s="28">
        <f t="shared" si="14"/>
        <v>274061</v>
      </c>
      <c r="I46" s="183">
        <f t="shared" si="14"/>
        <v>278433</v>
      </c>
      <c r="J46" s="28">
        <f t="shared" si="14"/>
        <v>290865</v>
      </c>
      <c r="K46" s="28">
        <f t="shared" si="14"/>
        <v>234796</v>
      </c>
      <c r="L46" s="28">
        <f>L10+L28</f>
        <v>309412</v>
      </c>
      <c r="M46" s="28">
        <f t="shared" si="22"/>
        <v>294001</v>
      </c>
      <c r="N46" s="28">
        <f t="shared" si="22"/>
        <v>247553</v>
      </c>
      <c r="O46" s="28">
        <f>O10+O28</f>
        <v>292415</v>
      </c>
      <c r="P46" s="28">
        <f aca="true" t="shared" si="26" ref="P46:P51">P10+P28</f>
        <v>297730</v>
      </c>
      <c r="Q46" s="49">
        <f t="shared" si="17"/>
        <v>-19.12861801166663</v>
      </c>
      <c r="R46" s="49">
        <f t="shared" si="17"/>
        <v>-1.0394054153967838</v>
      </c>
      <c r="S46" s="49">
        <f t="shared" si="17"/>
        <v>13.949134504702126</v>
      </c>
      <c r="T46" s="49">
        <f t="shared" si="17"/>
        <v>0.8291146961056388</v>
      </c>
      <c r="U46" s="49">
        <f t="shared" si="17"/>
        <v>10.986264806070253</v>
      </c>
      <c r="V46" s="49">
        <f t="shared" si="17"/>
        <v>-6.642889747310619</v>
      </c>
      <c r="W46" s="49">
        <f t="shared" si="17"/>
        <v>1.5952652876549382</v>
      </c>
      <c r="X46" s="49">
        <f t="shared" si="17"/>
        <v>4.464987986337826</v>
      </c>
      <c r="Y46" s="49">
        <f t="shared" si="23"/>
        <v>-19.27664036580544</v>
      </c>
      <c r="Z46" s="49">
        <f t="shared" si="23"/>
        <v>31.7790763045367</v>
      </c>
      <c r="AA46" s="49">
        <f>(M46-L46)/L46*100</f>
        <v>-4.98073765723372</v>
      </c>
      <c r="AB46" s="49">
        <f t="shared" si="24"/>
        <v>-15.798585719096195</v>
      </c>
      <c r="AC46" s="49">
        <f t="shared" si="25"/>
        <v>18.122179896830172</v>
      </c>
      <c r="AD46" s="49">
        <f t="shared" si="21"/>
        <v>1.8176222150026504</v>
      </c>
    </row>
    <row r="47" spans="1:30" s="19" customFormat="1" ht="12.75">
      <c r="A47" s="269" t="s">
        <v>30</v>
      </c>
      <c r="B47" s="28">
        <f t="shared" si="14"/>
        <v>361594</v>
      </c>
      <c r="C47" s="28">
        <f t="shared" si="14"/>
        <v>325279</v>
      </c>
      <c r="D47" s="28">
        <f t="shared" si="14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4"/>
        <v>346716</v>
      </c>
      <c r="I47" s="183">
        <f t="shared" si="14"/>
        <v>366501</v>
      </c>
      <c r="J47" s="183">
        <f t="shared" si="14"/>
        <v>337457</v>
      </c>
      <c r="K47" s="183">
        <f t="shared" si="14"/>
        <v>356975</v>
      </c>
      <c r="L47" s="28">
        <f>L11+L29</f>
        <v>362292</v>
      </c>
      <c r="M47" s="28">
        <f t="shared" si="22"/>
        <v>370618</v>
      </c>
      <c r="N47" s="28">
        <f t="shared" si="22"/>
        <v>385316</v>
      </c>
      <c r="O47" s="28">
        <f>O11+O29</f>
        <v>388456</v>
      </c>
      <c r="P47" s="28">
        <f t="shared" si="26"/>
        <v>398040</v>
      </c>
      <c r="Q47" s="49">
        <f t="shared" si="17"/>
        <v>-10.043031687472691</v>
      </c>
      <c r="R47" s="49">
        <f t="shared" si="17"/>
        <v>-11.994626151703615</v>
      </c>
      <c r="S47" s="49">
        <f t="shared" si="17"/>
        <v>14.031851828563244</v>
      </c>
      <c r="T47" s="49">
        <f t="shared" si="17"/>
        <v>9.850780103605356</v>
      </c>
      <c r="U47" s="49">
        <f t="shared" si="17"/>
        <v>-0.9554166771243799</v>
      </c>
      <c r="V47" s="49">
        <f t="shared" si="17"/>
        <v>-2.3777948592328553</v>
      </c>
      <c r="W47" s="49">
        <f t="shared" si="17"/>
        <v>5.706399473921018</v>
      </c>
      <c r="X47" s="49">
        <f t="shared" si="17"/>
        <v>-7.924671419723276</v>
      </c>
      <c r="Y47" s="49">
        <f t="shared" si="23"/>
        <v>5.783848016191693</v>
      </c>
      <c r="Z47" s="49">
        <f t="shared" si="23"/>
        <v>1.4894600462217242</v>
      </c>
      <c r="AA47" s="49">
        <f t="shared" si="24"/>
        <v>2.2981462466739537</v>
      </c>
      <c r="AB47" s="49">
        <f t="shared" si="24"/>
        <v>3.965808460463334</v>
      </c>
      <c r="AC47" s="49">
        <f t="shared" si="25"/>
        <v>0.8149155498344216</v>
      </c>
      <c r="AD47" s="49">
        <f t="shared" si="21"/>
        <v>2.4672034928022737</v>
      </c>
    </row>
    <row r="48" spans="1:30" s="19" customFormat="1" ht="12.75">
      <c r="A48" s="269" t="s">
        <v>31</v>
      </c>
      <c r="B48" s="28">
        <f t="shared" si="14"/>
        <v>370388</v>
      </c>
      <c r="C48" s="28">
        <f t="shared" si="14"/>
        <v>337982</v>
      </c>
      <c r="D48" s="28">
        <f t="shared" si="14"/>
        <v>320997</v>
      </c>
      <c r="E48" s="28">
        <f t="shared" si="14"/>
        <v>323379</v>
      </c>
      <c r="F48" s="28">
        <f t="shared" si="14"/>
        <v>361292</v>
      </c>
      <c r="G48" s="28">
        <f t="shared" si="14"/>
        <v>360859</v>
      </c>
      <c r="H48" s="28">
        <f t="shared" si="14"/>
        <v>365807</v>
      </c>
      <c r="I48" s="183">
        <f t="shared" si="14"/>
        <v>408689</v>
      </c>
      <c r="J48" s="183">
        <f t="shared" si="14"/>
        <v>362661</v>
      </c>
      <c r="K48" s="183">
        <f t="shared" si="14"/>
        <v>382169</v>
      </c>
      <c r="L48" s="183">
        <f t="shared" si="14"/>
        <v>408514</v>
      </c>
      <c r="M48" s="28">
        <f aca="true" t="shared" si="27" ref="M48:M53">M12+M30</f>
        <v>438936</v>
      </c>
      <c r="N48" s="28">
        <f aca="true" t="shared" si="28" ref="N48:P54">N12+N30</f>
        <v>426160</v>
      </c>
      <c r="O48" s="28">
        <f>O12+O30</f>
        <v>443214</v>
      </c>
      <c r="P48" s="28">
        <f t="shared" si="26"/>
        <v>434397</v>
      </c>
      <c r="Q48" s="49">
        <f t="shared" si="17"/>
        <v>-8.749203537911596</v>
      </c>
      <c r="R48" s="49">
        <f t="shared" si="17"/>
        <v>-5.02541555467451</v>
      </c>
      <c r="S48" s="49">
        <f t="shared" si="17"/>
        <v>0.7420630099346723</v>
      </c>
      <c r="T48" s="49">
        <f t="shared" si="17"/>
        <v>11.724014237164441</v>
      </c>
      <c r="U48" s="49">
        <f t="shared" si="17"/>
        <v>-0.11984765785016</v>
      </c>
      <c r="V48" s="49">
        <f t="shared" si="17"/>
        <v>1.3711726740915426</v>
      </c>
      <c r="W48" s="49">
        <f t="shared" si="17"/>
        <v>11.722575019067431</v>
      </c>
      <c r="X48" s="49">
        <f t="shared" si="17"/>
        <v>-11.262353525541426</v>
      </c>
      <c r="Y48" s="49">
        <f t="shared" si="17"/>
        <v>5.379128166524661</v>
      </c>
      <c r="Z48" s="49">
        <f t="shared" si="23"/>
        <v>6.893547095656634</v>
      </c>
      <c r="AA48" s="49">
        <f t="shared" si="24"/>
        <v>7.446990800804869</v>
      </c>
      <c r="AB48" s="49">
        <f t="shared" si="24"/>
        <v>-2.910674904769716</v>
      </c>
      <c r="AC48" s="49">
        <f t="shared" si="25"/>
        <v>4.001783367749202</v>
      </c>
      <c r="AD48" s="49">
        <f t="shared" si="21"/>
        <v>-1.9893324669347088</v>
      </c>
    </row>
    <row r="49" spans="1:30" s="19" customFormat="1" ht="12.75">
      <c r="A49" s="269" t="s">
        <v>32</v>
      </c>
      <c r="B49" s="28">
        <f t="shared" si="14"/>
        <v>441130</v>
      </c>
      <c r="C49" s="28">
        <f t="shared" si="14"/>
        <v>400601</v>
      </c>
      <c r="D49" s="28">
        <f t="shared" si="14"/>
        <v>398931</v>
      </c>
      <c r="E49" s="28">
        <f t="shared" si="14"/>
        <v>400929</v>
      </c>
      <c r="F49" s="28">
        <f t="shared" si="14"/>
        <v>444775</v>
      </c>
      <c r="G49" s="28">
        <f t="shared" si="14"/>
        <v>440308</v>
      </c>
      <c r="H49" s="28">
        <f t="shared" si="14"/>
        <v>468183</v>
      </c>
      <c r="I49" s="183">
        <f>I13+I31</f>
        <v>475097</v>
      </c>
      <c r="J49" s="183">
        <f t="shared" si="14"/>
        <v>439361</v>
      </c>
      <c r="K49" s="183">
        <f t="shared" si="14"/>
        <v>451728</v>
      </c>
      <c r="L49" s="183">
        <f t="shared" si="14"/>
        <v>493051</v>
      </c>
      <c r="M49" s="28">
        <f t="shared" si="27"/>
        <v>501688</v>
      </c>
      <c r="N49" s="28">
        <f>N13+N31</f>
        <v>472802</v>
      </c>
      <c r="O49" s="28">
        <f>O13+O31</f>
        <v>510473</v>
      </c>
      <c r="P49" s="28">
        <f t="shared" si="26"/>
        <v>529306</v>
      </c>
      <c r="Q49" s="49">
        <f t="shared" si="17"/>
        <v>-9.187541087661234</v>
      </c>
      <c r="R49" s="49">
        <f t="shared" si="17"/>
        <v>-0.4168736473448643</v>
      </c>
      <c r="S49" s="49">
        <f t="shared" si="17"/>
        <v>0.5008384908668416</v>
      </c>
      <c r="T49" s="49">
        <f t="shared" si="17"/>
        <v>10.936100905646635</v>
      </c>
      <c r="U49" s="49">
        <f t="shared" si="17"/>
        <v>-1.0043280310269238</v>
      </c>
      <c r="V49" s="49">
        <f t="shared" si="17"/>
        <v>6.330795715726264</v>
      </c>
      <c r="W49" s="49">
        <f t="shared" si="17"/>
        <v>1.4767729712526938</v>
      </c>
      <c r="X49" s="49">
        <f t="shared" si="17"/>
        <v>-7.521832383702696</v>
      </c>
      <c r="Y49" s="49">
        <f t="shared" si="17"/>
        <v>2.8147696313509845</v>
      </c>
      <c r="Z49" s="49">
        <f t="shared" si="23"/>
        <v>9.147761484787306</v>
      </c>
      <c r="AA49" s="49">
        <f t="shared" si="24"/>
        <v>1.7517457626087363</v>
      </c>
      <c r="AB49" s="49">
        <f t="shared" si="24"/>
        <v>-5.757761796176109</v>
      </c>
      <c r="AC49" s="49">
        <f t="shared" si="25"/>
        <v>7.967605889992005</v>
      </c>
      <c r="AD49" s="49">
        <f t="shared" si="21"/>
        <v>3.689323431405775</v>
      </c>
    </row>
    <row r="50" spans="1:30" s="19" customFormat="1" ht="12.75">
      <c r="A50" s="269" t="s">
        <v>33</v>
      </c>
      <c r="B50" s="28">
        <f t="shared" si="14"/>
        <v>445502</v>
      </c>
      <c r="C50" s="28">
        <f t="shared" si="14"/>
        <v>403171</v>
      </c>
      <c r="D50" s="28">
        <f t="shared" si="14"/>
        <v>421169</v>
      </c>
      <c r="E50" s="28">
        <f t="shared" si="14"/>
        <v>431389</v>
      </c>
      <c r="F50" s="28">
        <f t="shared" si="14"/>
        <v>479453</v>
      </c>
      <c r="G50" s="28">
        <f t="shared" si="14"/>
        <v>436059</v>
      </c>
      <c r="H50" s="28">
        <f t="shared" si="14"/>
        <v>482626</v>
      </c>
      <c r="I50" s="183">
        <f>I14+I32</f>
        <v>507665</v>
      </c>
      <c r="J50" s="183">
        <f>J14+J32</f>
        <v>454389</v>
      </c>
      <c r="K50" s="183">
        <f>K14+K32</f>
        <v>483495</v>
      </c>
      <c r="L50" s="183">
        <f>L14+L32</f>
        <v>503359</v>
      </c>
      <c r="M50" s="183">
        <f t="shared" si="27"/>
        <v>515475</v>
      </c>
      <c r="N50" s="28">
        <f t="shared" si="28"/>
        <v>477609</v>
      </c>
      <c r="O50" s="28">
        <f t="shared" si="28"/>
        <v>521493</v>
      </c>
      <c r="P50" s="28">
        <f t="shared" si="26"/>
        <v>536626</v>
      </c>
      <c r="Q50" s="49">
        <f t="shared" si="17"/>
        <v>-9.501865311491306</v>
      </c>
      <c r="R50" s="49">
        <f t="shared" si="17"/>
        <v>4.464110761934762</v>
      </c>
      <c r="S50" s="49">
        <f t="shared" si="17"/>
        <v>2.426579354131002</v>
      </c>
      <c r="T50" s="49">
        <f t="shared" si="17"/>
        <v>11.14168418758939</v>
      </c>
      <c r="U50" s="49">
        <f t="shared" si="17"/>
        <v>-9.05073072855942</v>
      </c>
      <c r="V50" s="49">
        <f t="shared" si="17"/>
        <v>10.679059485069681</v>
      </c>
      <c r="W50" s="49">
        <f t="shared" si="17"/>
        <v>5.188075238383345</v>
      </c>
      <c r="X50" s="49">
        <f t="shared" si="17"/>
        <v>-10.49432204307959</v>
      </c>
      <c r="Y50" s="49">
        <f t="shared" si="17"/>
        <v>6.405524781629837</v>
      </c>
      <c r="Z50" s="49">
        <f t="shared" si="23"/>
        <v>4.108418908158306</v>
      </c>
      <c r="AA50" s="49">
        <f t="shared" si="24"/>
        <v>2.407029575313047</v>
      </c>
      <c r="AB50" s="49">
        <f t="shared" si="24"/>
        <v>-7.345846064309618</v>
      </c>
      <c r="AC50" s="49">
        <f t="shared" si="25"/>
        <v>9.188269065281434</v>
      </c>
      <c r="AD50" s="49">
        <f t="shared" si="21"/>
        <v>2.9018606194138754</v>
      </c>
    </row>
    <row r="51" spans="1:30" s="19" customFormat="1" ht="12.75">
      <c r="A51" s="269" t="s">
        <v>106</v>
      </c>
      <c r="B51" s="28">
        <f t="shared" si="14"/>
        <v>378818</v>
      </c>
      <c r="C51" s="28">
        <f t="shared" si="14"/>
        <v>367134</v>
      </c>
      <c r="D51" s="28">
        <f t="shared" si="14"/>
        <v>346417</v>
      </c>
      <c r="E51" s="28">
        <f t="shared" si="14"/>
        <v>372787</v>
      </c>
      <c r="F51" s="28">
        <f t="shared" si="14"/>
        <v>373223</v>
      </c>
      <c r="G51" s="28">
        <f t="shared" si="14"/>
        <v>377376</v>
      </c>
      <c r="H51" s="28">
        <f t="shared" si="14"/>
        <v>416632</v>
      </c>
      <c r="I51" s="183">
        <f t="shared" si="14"/>
        <v>413193</v>
      </c>
      <c r="J51" s="183">
        <f t="shared" si="14"/>
        <v>387393</v>
      </c>
      <c r="K51" s="183">
        <f>K15+K33</f>
        <v>408935</v>
      </c>
      <c r="L51" s="183">
        <f>L15+L33</f>
        <v>417123</v>
      </c>
      <c r="M51" s="183">
        <f t="shared" si="27"/>
        <v>453888</v>
      </c>
      <c r="N51" s="28">
        <f t="shared" si="28"/>
        <v>444665</v>
      </c>
      <c r="O51" s="28">
        <f>O15+O33</f>
        <v>435695</v>
      </c>
      <c r="P51" s="28">
        <f t="shared" si="26"/>
        <v>465163</v>
      </c>
      <c r="Q51" s="49">
        <f t="shared" si="17"/>
        <v>-3.0843307340200306</v>
      </c>
      <c r="R51" s="49">
        <f t="shared" si="17"/>
        <v>-5.642898778102818</v>
      </c>
      <c r="S51" s="49">
        <f t="shared" si="17"/>
        <v>7.612213026496968</v>
      </c>
      <c r="T51" s="49">
        <f t="shared" si="17"/>
        <v>0.11695686813113118</v>
      </c>
      <c r="U51" s="49">
        <f t="shared" si="17"/>
        <v>1.1127395685689254</v>
      </c>
      <c r="V51" s="49">
        <f t="shared" si="17"/>
        <v>10.402357330619859</v>
      </c>
      <c r="W51" s="49">
        <f t="shared" si="17"/>
        <v>-0.8254286756658155</v>
      </c>
      <c r="X51" s="49">
        <f t="shared" si="17"/>
        <v>-6.244055441403896</v>
      </c>
      <c r="Y51" s="49">
        <f t="shared" si="17"/>
        <v>5.560761294086367</v>
      </c>
      <c r="Z51" s="49">
        <f t="shared" si="23"/>
        <v>2.0022742000562435</v>
      </c>
      <c r="AA51" s="49">
        <f t="shared" si="24"/>
        <v>8.813946965283622</v>
      </c>
      <c r="AB51" s="49">
        <f t="shared" si="24"/>
        <v>-2.031999083474337</v>
      </c>
      <c r="AC51" s="49">
        <f t="shared" si="25"/>
        <v>-2.017248940213419</v>
      </c>
      <c r="AD51" s="49">
        <f>(P51-O51)/O51*100</f>
        <v>6.763446906666361</v>
      </c>
    </row>
    <row r="52" spans="1:30" s="19" customFormat="1" ht="12.75">
      <c r="A52" s="269" t="s">
        <v>34</v>
      </c>
      <c r="B52" s="28">
        <f t="shared" si="14"/>
        <v>307005</v>
      </c>
      <c r="C52" s="28">
        <f t="shared" si="14"/>
        <v>326760</v>
      </c>
      <c r="D52" s="28">
        <f t="shared" si="14"/>
        <v>326614</v>
      </c>
      <c r="E52" s="28">
        <f t="shared" si="14"/>
        <v>343144</v>
      </c>
      <c r="F52" s="28">
        <f t="shared" si="14"/>
        <v>357206</v>
      </c>
      <c r="G52" s="28">
        <f t="shared" si="14"/>
        <v>350929</v>
      </c>
      <c r="H52" s="28">
        <f t="shared" si="14"/>
        <v>365588</v>
      </c>
      <c r="I52" s="183">
        <f t="shared" si="14"/>
        <v>361486</v>
      </c>
      <c r="J52" s="183">
        <f t="shared" si="14"/>
        <v>333139</v>
      </c>
      <c r="K52" s="183">
        <f t="shared" si="14"/>
        <v>356914</v>
      </c>
      <c r="L52" s="183">
        <f t="shared" si="14"/>
        <v>360894</v>
      </c>
      <c r="M52" s="183">
        <f t="shared" si="27"/>
        <v>380229</v>
      </c>
      <c r="N52" s="28">
        <f t="shared" si="28"/>
        <v>367366</v>
      </c>
      <c r="O52" s="28">
        <f t="shared" si="28"/>
        <v>362629</v>
      </c>
      <c r="P52" s="28">
        <f t="shared" si="28"/>
        <v>356120</v>
      </c>
      <c r="Q52" s="49">
        <f t="shared" si="17"/>
        <v>6.43474861972932</v>
      </c>
      <c r="R52" s="49">
        <f t="shared" si="17"/>
        <v>-0.044681111519157796</v>
      </c>
      <c r="S52" s="49">
        <f t="shared" si="17"/>
        <v>5.061020042006772</v>
      </c>
      <c r="T52" s="49">
        <f t="shared" si="17"/>
        <v>4.0979880166927005</v>
      </c>
      <c r="U52" s="49">
        <f t="shared" si="17"/>
        <v>-1.757249318320521</v>
      </c>
      <c r="V52" s="49">
        <f t="shared" si="17"/>
        <v>4.177198236680354</v>
      </c>
      <c r="W52" s="49">
        <f t="shared" si="17"/>
        <v>-1.122028075319759</v>
      </c>
      <c r="X52" s="49">
        <f t="shared" si="17"/>
        <v>-7.841797469334912</v>
      </c>
      <c r="Y52" s="49">
        <f t="shared" si="17"/>
        <v>7.13666067317246</v>
      </c>
      <c r="Z52" s="49">
        <f t="shared" si="23"/>
        <v>1.1151145654135168</v>
      </c>
      <c r="AA52" s="49">
        <f t="shared" si="24"/>
        <v>5.3575288034713795</v>
      </c>
      <c r="AB52" s="49">
        <f t="shared" si="24"/>
        <v>-3.382961320677802</v>
      </c>
      <c r="AC52" s="49">
        <f t="shared" si="25"/>
        <v>-1.2894497585514173</v>
      </c>
      <c r="AD52" s="49">
        <f>(P52-O52)/O52*100</f>
        <v>-1.7949474531821779</v>
      </c>
    </row>
    <row r="53" spans="1:30" s="44" customFormat="1" ht="12.75">
      <c r="A53" s="269" t="s">
        <v>35</v>
      </c>
      <c r="B53" s="28">
        <f t="shared" si="14"/>
        <v>138947</v>
      </c>
      <c r="C53" s="28">
        <f t="shared" si="14"/>
        <v>155655</v>
      </c>
      <c r="D53" s="28">
        <f t="shared" si="14"/>
        <v>165193</v>
      </c>
      <c r="E53" s="28">
        <f t="shared" si="14"/>
        <v>161851</v>
      </c>
      <c r="F53" s="28">
        <f t="shared" si="14"/>
        <v>158553</v>
      </c>
      <c r="G53" s="28">
        <f t="shared" si="14"/>
        <v>156400</v>
      </c>
      <c r="H53" s="28">
        <f aca="true" t="shared" si="29" ref="H53:L54">H17+H35</f>
        <v>163728</v>
      </c>
      <c r="I53" s="183">
        <f t="shared" si="29"/>
        <v>174280</v>
      </c>
      <c r="J53" s="183">
        <f t="shared" si="29"/>
        <v>166188</v>
      </c>
      <c r="K53" s="183">
        <f>K17+K35</f>
        <v>169752</v>
      </c>
      <c r="L53" s="183">
        <f>L17+L35</f>
        <v>163609</v>
      </c>
      <c r="M53" s="183">
        <f t="shared" si="27"/>
        <v>150684</v>
      </c>
      <c r="N53" s="183">
        <f t="shared" si="28"/>
        <v>148361</v>
      </c>
      <c r="O53" s="183">
        <f t="shared" si="28"/>
        <v>160633</v>
      </c>
      <c r="P53" s="28">
        <f t="shared" si="28"/>
        <v>181891</v>
      </c>
      <c r="Q53" s="49">
        <f>(C53-B53)/B53*100</f>
        <v>12.024728853447717</v>
      </c>
      <c r="R53" s="49">
        <f t="shared" si="17"/>
        <v>6.127654106838842</v>
      </c>
      <c r="S53" s="49">
        <f t="shared" si="17"/>
        <v>-2.023088145381463</v>
      </c>
      <c r="T53" s="49">
        <f t="shared" si="17"/>
        <v>-2.0376766285039944</v>
      </c>
      <c r="U53" s="49">
        <f t="shared" si="17"/>
        <v>-1.3579055583937232</v>
      </c>
      <c r="V53" s="49">
        <f t="shared" si="17"/>
        <v>4.68542199488491</v>
      </c>
      <c r="W53" s="49">
        <f t="shared" si="17"/>
        <v>6.444835336655917</v>
      </c>
      <c r="X53" s="49">
        <f t="shared" si="17"/>
        <v>-4.643103052559101</v>
      </c>
      <c r="Y53" s="49">
        <f t="shared" si="17"/>
        <v>2.144559173947578</v>
      </c>
      <c r="Z53" s="49">
        <f t="shared" si="23"/>
        <v>-3.61880861492059</v>
      </c>
      <c r="AA53" s="49">
        <f t="shared" si="24"/>
        <v>-7.899932155321529</v>
      </c>
      <c r="AB53" s="49">
        <f t="shared" si="24"/>
        <v>-1.5416368028456904</v>
      </c>
      <c r="AC53" s="49">
        <f>(O53-N53)/N53*100</f>
        <v>8.271715612593606</v>
      </c>
      <c r="AD53" s="49">
        <f>(P53-O53)/O53*100</f>
        <v>13.233893409199855</v>
      </c>
    </row>
    <row r="54" spans="1:30" s="52" customFormat="1" ht="12.75">
      <c r="A54" s="269" t="s">
        <v>36</v>
      </c>
      <c r="B54" s="28">
        <f t="shared" si="14"/>
        <v>125445</v>
      </c>
      <c r="C54" s="28">
        <f t="shared" si="14"/>
        <v>142991</v>
      </c>
      <c r="D54" s="28">
        <f t="shared" si="14"/>
        <v>151913</v>
      </c>
      <c r="E54" s="28">
        <f>E18+E36</f>
        <v>149995</v>
      </c>
      <c r="F54" s="28">
        <f t="shared" si="14"/>
        <v>147127</v>
      </c>
      <c r="G54" s="28">
        <f t="shared" si="14"/>
        <v>156079</v>
      </c>
      <c r="H54" s="28">
        <f t="shared" si="29"/>
        <v>171010</v>
      </c>
      <c r="I54" s="184">
        <f t="shared" si="29"/>
        <v>167912</v>
      </c>
      <c r="J54" s="184">
        <f t="shared" si="29"/>
        <v>161670</v>
      </c>
      <c r="K54" s="183">
        <f t="shared" si="29"/>
        <v>153073</v>
      </c>
      <c r="L54" s="183">
        <f t="shared" si="29"/>
        <v>148574</v>
      </c>
      <c r="M54" s="249">
        <f>M18+M36</f>
        <v>139090</v>
      </c>
      <c r="N54" s="183">
        <f t="shared" si="28"/>
        <v>136557</v>
      </c>
      <c r="O54" s="249">
        <f>O18+O36</f>
        <v>152857</v>
      </c>
      <c r="P54" s="249">
        <f>P18+P36</f>
        <v>162250</v>
      </c>
      <c r="Q54" s="49">
        <f t="shared" si="17"/>
        <v>13.98700625772251</v>
      </c>
      <c r="R54" s="49">
        <f t="shared" si="17"/>
        <v>6.23955353833458</v>
      </c>
      <c r="S54" s="49">
        <f t="shared" si="17"/>
        <v>-1.262564757459862</v>
      </c>
      <c r="T54" s="49">
        <f t="shared" si="17"/>
        <v>-1.9120637354578487</v>
      </c>
      <c r="U54" s="49">
        <f t="shared" si="17"/>
        <v>6.0845392076233455</v>
      </c>
      <c r="V54" s="49">
        <f t="shared" si="17"/>
        <v>9.566309368973403</v>
      </c>
      <c r="W54" s="49">
        <f t="shared" si="17"/>
        <v>-1.8115899654990937</v>
      </c>
      <c r="X54" s="49">
        <f t="shared" si="17"/>
        <v>-3.7174234122635665</v>
      </c>
      <c r="Y54" s="49">
        <f t="shared" si="17"/>
        <v>-5.317622317065627</v>
      </c>
      <c r="Z54" s="49">
        <f t="shared" si="23"/>
        <v>-2.939120550325662</v>
      </c>
      <c r="AA54" s="49">
        <f>(M54-L54)/L54*100</f>
        <v>-6.383351057385546</v>
      </c>
      <c r="AB54" s="49">
        <f t="shared" si="24"/>
        <v>-1.8211230138759076</v>
      </c>
      <c r="AC54" s="49">
        <f>(O54-N54)/N54*100</f>
        <v>11.936407507487717</v>
      </c>
      <c r="AD54" s="49">
        <f>(P54-O54)/O54*100</f>
        <v>6.144959013980387</v>
      </c>
    </row>
    <row r="55" spans="1:30" s="52" customFormat="1" ht="12.75">
      <c r="A55" s="126" t="s">
        <v>37</v>
      </c>
      <c r="B55" s="46">
        <f aca="true" t="shared" si="30" ref="B55:G55">SUM(B43:B54)</f>
        <v>3272379</v>
      </c>
      <c r="C55" s="46">
        <f t="shared" si="30"/>
        <v>3108846</v>
      </c>
      <c r="D55" s="46">
        <f t="shared" si="30"/>
        <v>3043320</v>
      </c>
      <c r="E55" s="46">
        <f t="shared" si="30"/>
        <v>3207988</v>
      </c>
      <c r="F55" s="46">
        <f t="shared" si="30"/>
        <v>3389767</v>
      </c>
      <c r="G55" s="46">
        <f t="shared" si="30"/>
        <v>3352026</v>
      </c>
      <c r="H55" s="46">
        <f aca="true" t="shared" si="31" ref="H55:N55">SUM(H43:H54)</f>
        <v>3512680</v>
      </c>
      <c r="I55" s="46">
        <f t="shared" si="31"/>
        <v>3634969</v>
      </c>
      <c r="J55" s="46">
        <f t="shared" si="31"/>
        <v>3368101</v>
      </c>
      <c r="K55" s="46">
        <f t="shared" si="31"/>
        <v>3472079</v>
      </c>
      <c r="L55" s="46">
        <f t="shared" si="31"/>
        <v>3618668</v>
      </c>
      <c r="M55" s="46">
        <f t="shared" si="31"/>
        <v>3678967</v>
      </c>
      <c r="N55" s="46">
        <f t="shared" si="31"/>
        <v>3491890</v>
      </c>
      <c r="O55" s="46">
        <f>SUM(O43:O54)</f>
        <v>3662628</v>
      </c>
      <c r="P55" s="46">
        <f>SUM(P43:P54)</f>
        <v>3798312</v>
      </c>
      <c r="Q55" s="131">
        <f t="shared" si="17"/>
        <v>-4.997373470493486</v>
      </c>
      <c r="R55" s="131">
        <f>(D55-C55)/C55*100</f>
        <v>-2.1077274332662346</v>
      </c>
      <c r="S55" s="40">
        <f t="shared" si="17"/>
        <v>5.410801361670807</v>
      </c>
      <c r="T55" s="40">
        <f t="shared" si="17"/>
        <v>5.6664488769908115</v>
      </c>
      <c r="U55" s="40">
        <f>(G55-F55)/F55*100</f>
        <v>-1.1133803591810292</v>
      </c>
      <c r="V55" s="40">
        <f t="shared" si="17"/>
        <v>4.792743254378099</v>
      </c>
      <c r="W55" s="40">
        <f t="shared" si="17"/>
        <v>3.481358962387693</v>
      </c>
      <c r="X55" s="40">
        <f>(J55-I55)/I55*100</f>
        <v>-7.341685720015769</v>
      </c>
      <c r="Y55" s="40">
        <f>(K55-J55)/J55*100</f>
        <v>3.0871402015557137</v>
      </c>
      <c r="Z55" s="40">
        <f t="shared" si="23"/>
        <v>4.221937346471667</v>
      </c>
      <c r="AA55" s="40">
        <f>(M55-L55)/L55*100</f>
        <v>1.6663313683377419</v>
      </c>
      <c r="AB55" s="40">
        <f>(N55-M55)/M55*100</f>
        <v>-5.085041534756903</v>
      </c>
      <c r="AC55" s="40">
        <f>(O55-N55)/N55*100</f>
        <v>4.889558376695715</v>
      </c>
      <c r="AD55" s="40">
        <f>(P55-O55)/O55*100</f>
        <v>3.7045531241502005</v>
      </c>
    </row>
    <row r="56" spans="1:19" s="52" customFormat="1" ht="12.75">
      <c r="A56" s="232"/>
      <c r="B56" s="27"/>
      <c r="C56" s="27"/>
      <c r="D56" s="27"/>
      <c r="E56" s="27"/>
      <c r="F56" s="27"/>
      <c r="G56" s="27"/>
      <c r="H56" s="27"/>
      <c r="I56" s="181"/>
      <c r="J56" s="27"/>
      <c r="K56" s="27"/>
      <c r="L56" s="27"/>
      <c r="M56" s="27"/>
      <c r="N56" s="27"/>
      <c r="O56" s="27"/>
      <c r="P56" s="27"/>
      <c r="Q56" s="130"/>
      <c r="R56" s="19"/>
      <c r="S56" s="19"/>
    </row>
    <row r="57" spans="1:19" s="52" customFormat="1" ht="12.75">
      <c r="A57" s="232"/>
      <c r="B57" s="27"/>
      <c r="C57" s="27"/>
      <c r="D57" s="27"/>
      <c r="E57" s="27"/>
      <c r="F57" s="27"/>
      <c r="G57" s="27"/>
      <c r="H57" s="27"/>
      <c r="I57" s="181"/>
      <c r="J57" s="27"/>
      <c r="K57" s="27"/>
      <c r="L57" s="27"/>
      <c r="M57" s="291"/>
      <c r="N57" s="291"/>
      <c r="O57" s="291"/>
      <c r="P57" s="291"/>
      <c r="Q57" s="130"/>
      <c r="R57" s="19"/>
      <c r="S57" s="19"/>
    </row>
    <row r="58" spans="1:19" s="129" customFormat="1" ht="14.25">
      <c r="A58" s="233"/>
      <c r="B58"/>
      <c r="C58"/>
      <c r="D58"/>
      <c r="E58"/>
      <c r="F58"/>
      <c r="G58"/>
      <c r="H58"/>
      <c r="I58" s="141"/>
      <c r="J58"/>
      <c r="K58"/>
      <c r="L58"/>
      <c r="M58" s="292"/>
      <c r="N58" s="293"/>
      <c r="O58" s="293"/>
      <c r="P58" s="293"/>
      <c r="Q58"/>
      <c r="R58"/>
      <c r="S58"/>
    </row>
    <row r="59" spans="1:9" s="129" customFormat="1" ht="12.75" customHeight="1">
      <c r="A59" s="234"/>
      <c r="B59" s="132"/>
      <c r="I59" s="142"/>
    </row>
    <row r="60" spans="1:9" s="129" customFormat="1" ht="12.75" customHeight="1">
      <c r="A60" s="234"/>
      <c r="B60" s="132"/>
      <c r="I60" s="142"/>
    </row>
    <row r="61" spans="1:9" s="129" customFormat="1" ht="12.75">
      <c r="A61" s="234"/>
      <c r="B61" s="132"/>
      <c r="I61" s="142"/>
    </row>
    <row r="62" spans="1:9" s="129" customFormat="1" ht="12.75">
      <c r="A62" s="234"/>
      <c r="B62" s="132"/>
      <c r="I62" s="142"/>
    </row>
    <row r="63" spans="1:9" s="129" customFormat="1" ht="12" customHeight="1">
      <c r="A63" s="234"/>
      <c r="B63" s="132"/>
      <c r="I63" s="142"/>
    </row>
    <row r="64" spans="1:2" ht="12.75">
      <c r="A64" s="235"/>
      <c r="B64" s="26"/>
    </row>
    <row r="65" spans="1:2" ht="12.75">
      <c r="A65" s="235"/>
      <c r="B65" s="26"/>
    </row>
    <row r="66" spans="1:2" ht="12.75">
      <c r="A66" s="235"/>
      <c r="B66" s="26"/>
    </row>
    <row r="67" spans="1:2" ht="12.75">
      <c r="A67" s="235"/>
      <c r="B67" s="26"/>
    </row>
    <row r="68" spans="1:2" ht="12.75">
      <c r="A68" s="235"/>
      <c r="B68" s="26"/>
    </row>
    <row r="69" spans="1:2" ht="12.75">
      <c r="A69" s="235"/>
      <c r="B69" s="26"/>
    </row>
    <row r="70" spans="1:2" ht="12.75">
      <c r="A70" s="235"/>
      <c r="B70" s="26"/>
    </row>
    <row r="71" spans="1:2" ht="12.75">
      <c r="A71" s="235"/>
      <c r="B71" s="26"/>
    </row>
    <row r="72" spans="1:2" ht="12.75">
      <c r="A72" s="235"/>
      <c r="B72" s="26"/>
    </row>
    <row r="73" spans="1:2" ht="12.75">
      <c r="A73" s="235"/>
      <c r="B73" s="26"/>
    </row>
    <row r="76" ht="12.75">
      <c r="A76" s="231"/>
    </row>
    <row r="77" ht="12.75">
      <c r="A77" s="231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6" max="65535" man="1"/>
  </colBreaks>
  <ignoredErrors>
    <ignoredError sqref="B37:P37 B19:P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26"/>
  <sheetViews>
    <sheetView view="pageBreakPreview" zoomScale="85" zoomScaleNormal="70" zoomScaleSheetLayoutView="85" zoomScalePageLayoutView="0" workbookViewId="0" topLeftCell="A1">
      <pane xSplit="1" ySplit="2" topLeftCell="B215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P235" sqref="P235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4" t="s">
        <v>94</v>
      </c>
      <c r="B2" s="175"/>
      <c r="C2" s="186"/>
      <c r="D2" s="187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51"/>
      <c r="S3" s="351"/>
      <c r="T3" s="351"/>
      <c r="U3" s="351"/>
      <c r="V3" s="351"/>
      <c r="W3" s="351"/>
      <c r="X3" s="353"/>
      <c r="Y3" s="353"/>
      <c r="AM3" s="45"/>
      <c r="AN3" s="45"/>
      <c r="AO3" s="45"/>
      <c r="AP3" s="45"/>
    </row>
    <row r="4" spans="1:42" s="59" customFormat="1" ht="16.5" thickBot="1">
      <c r="A4" s="315"/>
      <c r="B4" s="351">
        <v>2001</v>
      </c>
      <c r="C4" s="351"/>
      <c r="D4" s="351"/>
      <c r="E4" s="351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4"/>
      <c r="S4" s="354"/>
      <c r="T4" s="354"/>
      <c r="U4" s="354"/>
      <c r="V4" s="354"/>
      <c r="W4" s="354"/>
      <c r="X4" s="354"/>
      <c r="Y4" s="105"/>
      <c r="AM4" s="45"/>
      <c r="AN4" s="45"/>
      <c r="AO4" s="45"/>
      <c r="AP4" s="45"/>
    </row>
    <row r="5" spans="1:42" s="63" customFormat="1" ht="16.5" thickBot="1">
      <c r="A5" s="96"/>
      <c r="B5" s="352" t="s">
        <v>66</v>
      </c>
      <c r="C5" s="349"/>
      <c r="D5" s="349" t="s">
        <v>67</v>
      </c>
      <c r="E5" s="349"/>
      <c r="F5" s="349" t="s">
        <v>68</v>
      </c>
      <c r="G5" s="349"/>
      <c r="H5" s="349" t="s">
        <v>69</v>
      </c>
      <c r="I5" s="349"/>
      <c r="J5" s="349" t="s">
        <v>70</v>
      </c>
      <c r="K5" s="349"/>
      <c r="L5" s="349" t="s">
        <v>78</v>
      </c>
      <c r="M5" s="349"/>
      <c r="N5" s="349" t="s">
        <v>79</v>
      </c>
      <c r="O5" s="349"/>
      <c r="P5" s="349" t="s">
        <v>71</v>
      </c>
      <c r="Q5" s="349"/>
      <c r="R5" s="349" t="s">
        <v>72</v>
      </c>
      <c r="S5" s="349"/>
      <c r="T5" s="349" t="s">
        <v>73</v>
      </c>
      <c r="U5" s="349"/>
      <c r="V5" s="349" t="s">
        <v>74</v>
      </c>
      <c r="W5" s="349"/>
      <c r="X5" s="349" t="s">
        <v>75</v>
      </c>
      <c r="Y5" s="350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5"/>
      <c r="AC8" s="145"/>
      <c r="AD8" s="145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6" customFormat="1" ht="15.75">
      <c r="A9" s="5" t="s">
        <v>80</v>
      </c>
      <c r="B9" s="220">
        <f aca="true" t="shared" si="0" ref="B9:X9">B7+B8</f>
        <v>392.95000000000005</v>
      </c>
      <c r="C9" s="190">
        <f>+B9/Index!$B$13</f>
        <v>671.3949363887684</v>
      </c>
      <c r="D9" s="220">
        <f t="shared" si="0"/>
        <v>341.26</v>
      </c>
      <c r="E9" s="190">
        <f>+D9/Index!$B$13</f>
        <v>583.0773278840338</v>
      </c>
      <c r="F9" s="220">
        <f t="shared" si="0"/>
        <v>355.54999999999995</v>
      </c>
      <c r="G9" s="190">
        <f>+F9/Index!$B$13</f>
        <v>607.4932424812994</v>
      </c>
      <c r="H9" s="220">
        <f t="shared" si="0"/>
        <v>378.36</v>
      </c>
      <c r="I9" s="190">
        <f>+H9/Index!$B$13</f>
        <v>646.46644135909</v>
      </c>
      <c r="J9" s="220">
        <f t="shared" si="0"/>
        <v>415.66</v>
      </c>
      <c r="K9" s="190">
        <f>+J9/Index!$B$13</f>
        <v>710.1972751224214</v>
      </c>
      <c r="L9" s="220">
        <f t="shared" si="0"/>
        <v>472.37</v>
      </c>
      <c r="M9" s="190">
        <f>+L9/Index!$B$13</f>
        <v>807.0920628628643</v>
      </c>
      <c r="N9" s="220">
        <f t="shared" si="0"/>
        <v>497.97</v>
      </c>
      <c r="O9" s="190">
        <f>+N9/Index!$B$13</f>
        <v>850.8322597620944</v>
      </c>
      <c r="P9" s="220">
        <f t="shared" si="0"/>
        <v>527.6700000000001</v>
      </c>
      <c r="Q9" s="190">
        <f>+P9/Index!$B$13</f>
        <v>901.5777225709669</v>
      </c>
      <c r="R9" s="220">
        <f t="shared" si="0"/>
        <v>524.34</v>
      </c>
      <c r="S9" s="190">
        <f>+R9/Index!$B$13</f>
        <v>895.8880797711842</v>
      </c>
      <c r="T9" s="220">
        <f t="shared" si="0"/>
        <v>474.03</v>
      </c>
      <c r="U9" s="190">
        <f>+T9/Index!$B$13</f>
        <v>809.9283412555487</v>
      </c>
      <c r="V9" s="220">
        <f t="shared" si="0"/>
        <v>460.93</v>
      </c>
      <c r="W9" s="190">
        <f>+V9/Index!$B$13</f>
        <v>787.5456623735208</v>
      </c>
      <c r="X9" s="220">
        <f t="shared" si="0"/>
        <v>385.21999999999997</v>
      </c>
      <c r="Y9" s="190">
        <f>+X9/Index!$B$13</f>
        <v>658.1874472469304</v>
      </c>
      <c r="AB9" s="243"/>
      <c r="AC9" s="243"/>
      <c r="AD9" s="243"/>
      <c r="AI9" s="190">
        <v>430.7</v>
      </c>
      <c r="AJ9" s="220">
        <v>403.06</v>
      </c>
      <c r="AK9" s="196">
        <v>412.87</v>
      </c>
      <c r="AL9" s="220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5"/>
      <c r="AC10" s="146"/>
      <c r="AD10" s="146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5"/>
      <c r="AC11" s="146"/>
      <c r="AD11" s="146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51">
        <v>2002</v>
      </c>
      <c r="C12" s="351"/>
      <c r="D12" s="351"/>
      <c r="E12" s="351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4"/>
      <c r="S12" s="354"/>
      <c r="T12" s="354"/>
      <c r="U12" s="354"/>
      <c r="V12" s="354"/>
      <c r="W12" s="354"/>
      <c r="X12" s="354"/>
      <c r="Y12" s="106"/>
      <c r="Z12" s="25"/>
      <c r="AA12" s="25"/>
      <c r="AB12" s="147"/>
      <c r="AC12" s="146"/>
      <c r="AD12" s="146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52" t="s">
        <v>66</v>
      </c>
      <c r="C13" s="349"/>
      <c r="D13" s="349" t="s">
        <v>67</v>
      </c>
      <c r="E13" s="349"/>
      <c r="F13" s="349" t="s">
        <v>68</v>
      </c>
      <c r="G13" s="349"/>
      <c r="H13" s="349" t="s">
        <v>69</v>
      </c>
      <c r="I13" s="349"/>
      <c r="J13" s="349" t="s">
        <v>70</v>
      </c>
      <c r="K13" s="349"/>
      <c r="L13" s="349" t="s">
        <v>78</v>
      </c>
      <c r="M13" s="349"/>
      <c r="N13" s="349" t="s">
        <v>79</v>
      </c>
      <c r="O13" s="349"/>
      <c r="P13" s="349" t="s">
        <v>71</v>
      </c>
      <c r="Q13" s="349"/>
      <c r="R13" s="349" t="s">
        <v>72</v>
      </c>
      <c r="S13" s="349"/>
      <c r="T13" s="349" t="s">
        <v>73</v>
      </c>
      <c r="U13" s="349"/>
      <c r="V13" s="349" t="s">
        <v>74</v>
      </c>
      <c r="W13" s="349"/>
      <c r="X13" s="349" t="s">
        <v>75</v>
      </c>
      <c r="Y13" s="350"/>
      <c r="AB13" s="148"/>
      <c r="AC13" s="148"/>
      <c r="AD13" s="148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49"/>
      <c r="AC14" s="149"/>
      <c r="AD14" s="149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5"/>
      <c r="AC15" s="146"/>
      <c r="AD15" s="146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5"/>
      <c r="AC16" s="146"/>
      <c r="AD16" s="146"/>
      <c r="AE16" s="38"/>
      <c r="AF16" s="39"/>
      <c r="AG16" s="38"/>
      <c r="AH16" s="38"/>
      <c r="AI16" s="38"/>
      <c r="AJ16" s="38"/>
      <c r="AK16" s="38"/>
      <c r="AL16" s="38"/>
    </row>
    <row r="17" spans="1:38" s="196" customFormat="1" ht="15.75">
      <c r="A17" s="5" t="s">
        <v>80</v>
      </c>
      <c r="B17" s="97">
        <f>B15+B16</f>
        <v>395.39</v>
      </c>
      <c r="C17" s="190">
        <f>+B17/Index!$B$13</f>
        <v>675.5639239057263</v>
      </c>
      <c r="D17" s="97">
        <f aca="true" t="shared" si="1" ref="D17:X17">D15+D16</f>
        <v>396.04</v>
      </c>
      <c r="E17" s="190">
        <f>+D17/Index!$B$13</f>
        <v>676.6745148426209</v>
      </c>
      <c r="F17" s="97">
        <f t="shared" si="1"/>
        <v>427.56</v>
      </c>
      <c r="G17" s="190">
        <f>+F17/Index!$B$13</f>
        <v>730.5296322747978</v>
      </c>
      <c r="H17" s="97">
        <f t="shared" si="1"/>
        <v>429.38</v>
      </c>
      <c r="I17" s="190">
        <f>+H17/Index!$B$13</f>
        <v>733.6392868981025</v>
      </c>
      <c r="J17" s="97">
        <f t="shared" si="1"/>
        <v>428.37</v>
      </c>
      <c r="K17" s="190">
        <f>+J17/Index!$B$13</f>
        <v>731.9135994423126</v>
      </c>
      <c r="L17" s="97">
        <f t="shared" si="1"/>
        <v>475.17</v>
      </c>
      <c r="M17" s="190">
        <f>+L17/Index!$B$13</f>
        <v>811.8761468987176</v>
      </c>
      <c r="N17" s="97">
        <f t="shared" si="1"/>
        <v>490.78999999999996</v>
      </c>
      <c r="O17" s="190">
        <f>+N17/Index!$B$13</f>
        <v>838.5645014130134</v>
      </c>
      <c r="P17" s="97">
        <f t="shared" si="1"/>
        <v>509.62</v>
      </c>
      <c r="Q17" s="190">
        <f>+P17/Index!$B$13</f>
        <v>870.7374665541269</v>
      </c>
      <c r="R17" s="97">
        <f t="shared" si="1"/>
        <v>513.04</v>
      </c>
      <c r="S17" s="190">
        <f>+R17/Index!$B$13</f>
        <v>876.5808834836333</v>
      </c>
      <c r="T17" s="97">
        <f t="shared" si="1"/>
        <v>464.18999999999994</v>
      </c>
      <c r="U17" s="190">
        <f>+T17/Index!$B$13</f>
        <v>793.1157030724071</v>
      </c>
      <c r="V17" s="97">
        <f t="shared" si="1"/>
        <v>461.78</v>
      </c>
      <c r="W17" s="190">
        <f>+V17/Index!$B$13</f>
        <v>788.9979735986906</v>
      </c>
      <c r="X17" s="97">
        <f t="shared" si="1"/>
        <v>457.21999999999997</v>
      </c>
      <c r="Y17" s="190">
        <f>+X17/Index!$B$13</f>
        <v>781.2067510260151</v>
      </c>
      <c r="Z17" s="220"/>
      <c r="AA17" s="220"/>
      <c r="AB17" s="243"/>
      <c r="AC17" s="244"/>
      <c r="AD17" s="244"/>
      <c r="AE17" s="245"/>
      <c r="AF17" s="246"/>
      <c r="AG17" s="245"/>
      <c r="AH17" s="245"/>
      <c r="AI17" s="245"/>
      <c r="AJ17" s="245"/>
      <c r="AK17" s="245"/>
      <c r="AL17" s="245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5"/>
      <c r="AC18" s="145"/>
      <c r="AD18" s="145"/>
    </row>
    <row r="19" ht="14.25" customHeight="1">
      <c r="A19" s="11"/>
    </row>
    <row r="20" spans="1:25" s="64" customFormat="1" ht="14.25" customHeight="1" thickBot="1">
      <c r="A20" s="65"/>
      <c r="B20" s="356">
        <v>2003</v>
      </c>
      <c r="C20" s="356"/>
      <c r="D20" s="356"/>
      <c r="E20" s="356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8"/>
      <c r="S20" s="358"/>
      <c r="T20" s="358"/>
      <c r="U20" s="358"/>
      <c r="V20" s="358"/>
      <c r="W20" s="358"/>
      <c r="X20" s="358"/>
      <c r="Y20" s="107"/>
    </row>
    <row r="21" spans="1:42" s="63" customFormat="1" ht="16.5" thickBot="1">
      <c r="A21" s="96"/>
      <c r="B21" s="352" t="s">
        <v>66</v>
      </c>
      <c r="C21" s="349"/>
      <c r="D21" s="349" t="s">
        <v>67</v>
      </c>
      <c r="E21" s="349"/>
      <c r="F21" s="349" t="s">
        <v>68</v>
      </c>
      <c r="G21" s="349"/>
      <c r="H21" s="349" t="s">
        <v>69</v>
      </c>
      <c r="I21" s="349"/>
      <c r="J21" s="349" t="s">
        <v>70</v>
      </c>
      <c r="K21" s="349"/>
      <c r="L21" s="349" t="s">
        <v>78</v>
      </c>
      <c r="M21" s="349"/>
      <c r="N21" s="349" t="s">
        <v>79</v>
      </c>
      <c r="O21" s="349"/>
      <c r="P21" s="349" t="s">
        <v>71</v>
      </c>
      <c r="Q21" s="349"/>
      <c r="R21" s="349" t="s">
        <v>72</v>
      </c>
      <c r="S21" s="349"/>
      <c r="T21" s="349" t="s">
        <v>73</v>
      </c>
      <c r="U21" s="349"/>
      <c r="V21" s="349" t="s">
        <v>74</v>
      </c>
      <c r="W21" s="349"/>
      <c r="X21" s="349" t="s">
        <v>75</v>
      </c>
      <c r="Y21" s="350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6" customFormat="1" ht="14.25" customHeight="1">
      <c r="A25" s="5" t="s">
        <v>80</v>
      </c>
      <c r="B25" s="97">
        <f>B23+B24</f>
        <v>430.71000000000004</v>
      </c>
      <c r="C25" s="190">
        <f>+B25/Index!$B$13</f>
        <v>735.9117268151329</v>
      </c>
      <c r="D25" s="97">
        <f aca="true" t="shared" si="2" ref="D25:X25">D23+D24</f>
        <v>403.06</v>
      </c>
      <c r="E25" s="190">
        <f>+D25/Index!$B$13</f>
        <v>688.6688969610815</v>
      </c>
      <c r="F25" s="97">
        <f t="shared" si="2"/>
        <v>412.87</v>
      </c>
      <c r="G25" s="190">
        <f>+F25/Index!$B$13</f>
        <v>705.4302771009818</v>
      </c>
      <c r="H25" s="97">
        <f t="shared" si="2"/>
        <v>394.71</v>
      </c>
      <c r="I25" s="190">
        <f>+H25/Index!$B$13</f>
        <v>674.4020749255905</v>
      </c>
      <c r="J25" s="97">
        <f t="shared" si="2"/>
        <v>399.6</v>
      </c>
      <c r="K25" s="190">
        <f>+J25/Index!$B$13</f>
        <v>682.75713597392</v>
      </c>
      <c r="L25" s="97">
        <f t="shared" si="2"/>
        <v>437.94</v>
      </c>
      <c r="M25" s="190">
        <f>+L25/Index!$B$13</f>
        <v>748.2649152362825</v>
      </c>
      <c r="N25" s="97">
        <f t="shared" si="2"/>
        <v>479.1</v>
      </c>
      <c r="O25" s="190">
        <f>+N25/Index!$B$13</f>
        <v>818.590950563326</v>
      </c>
      <c r="P25" s="97">
        <f t="shared" si="2"/>
        <v>507.99</v>
      </c>
      <c r="Q25" s="190">
        <f>+P25/Index!$B$13</f>
        <v>867.9524462046837</v>
      </c>
      <c r="R25" s="97">
        <f t="shared" si="2"/>
        <v>466.68999999999994</v>
      </c>
      <c r="S25" s="190">
        <f>+R25/Index!$B$13</f>
        <v>797.3872066758476</v>
      </c>
      <c r="T25" s="97">
        <f t="shared" si="2"/>
        <v>413.43</v>
      </c>
      <c r="U25" s="190">
        <f>+T25/Index!$B$13</f>
        <v>706.3870939081525</v>
      </c>
      <c r="V25" s="97">
        <f t="shared" si="2"/>
        <v>393.14</v>
      </c>
      <c r="W25" s="190">
        <f>+V25/Index!$B$13</f>
        <v>671.7195706626298</v>
      </c>
      <c r="X25" s="97">
        <f t="shared" si="2"/>
        <v>391.58000000000004</v>
      </c>
      <c r="Y25" s="190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51">
        <v>2004</v>
      </c>
      <c r="C28" s="351"/>
      <c r="D28" s="351"/>
      <c r="E28" s="351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354"/>
      <c r="T28" s="354"/>
      <c r="U28" s="354"/>
      <c r="V28" s="354"/>
      <c r="W28" s="354"/>
      <c r="X28" s="354"/>
      <c r="Y28" s="108"/>
    </row>
    <row r="29" spans="1:42" s="63" customFormat="1" ht="16.5" thickBot="1">
      <c r="A29" s="96"/>
      <c r="B29" s="352" t="s">
        <v>66</v>
      </c>
      <c r="C29" s="349"/>
      <c r="D29" s="349" t="s">
        <v>67</v>
      </c>
      <c r="E29" s="349"/>
      <c r="F29" s="349" t="s">
        <v>68</v>
      </c>
      <c r="G29" s="349"/>
      <c r="H29" s="349" t="s">
        <v>69</v>
      </c>
      <c r="I29" s="349"/>
      <c r="J29" s="349" t="s">
        <v>70</v>
      </c>
      <c r="K29" s="349"/>
      <c r="L29" s="349" t="s">
        <v>78</v>
      </c>
      <c r="M29" s="349"/>
      <c r="N29" s="349" t="s">
        <v>79</v>
      </c>
      <c r="O29" s="349"/>
      <c r="P29" s="349" t="s">
        <v>71</v>
      </c>
      <c r="Q29" s="349"/>
      <c r="R29" s="349" t="s">
        <v>72</v>
      </c>
      <c r="S29" s="349"/>
      <c r="T29" s="349" t="s">
        <v>73</v>
      </c>
      <c r="U29" s="349"/>
      <c r="V29" s="349" t="s">
        <v>74</v>
      </c>
      <c r="W29" s="349"/>
      <c r="X29" s="349" t="s">
        <v>75</v>
      </c>
      <c r="Y29" s="350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6" customFormat="1" ht="14.25" customHeight="1">
      <c r="A33" s="5" t="s">
        <v>80</v>
      </c>
      <c r="B33" s="97">
        <f aca="true" t="shared" si="3" ref="B33:X33">B31+B32</f>
        <v>385.57</v>
      </c>
      <c r="C33" s="190">
        <f>+B33/Index!$B$13</f>
        <v>658.7854577514122</v>
      </c>
      <c r="D33" s="97">
        <f t="shared" si="3"/>
        <v>335.63</v>
      </c>
      <c r="E33" s="190">
        <f>+D33/Index!$B$13</f>
        <v>573.457901769086</v>
      </c>
      <c r="F33" s="97">
        <f t="shared" si="3"/>
        <v>375.67</v>
      </c>
      <c r="G33" s="190">
        <f>+F33/Index!$B$13</f>
        <v>641.8703034817881</v>
      </c>
      <c r="H33" s="97">
        <f t="shared" si="3"/>
        <v>376.82</v>
      </c>
      <c r="I33" s="190">
        <f>+H33/Index!$B$13</f>
        <v>643.8351951393706</v>
      </c>
      <c r="J33" s="97">
        <f t="shared" si="3"/>
        <v>380.23</v>
      </c>
      <c r="K33" s="190">
        <f>+J33/Index!$B$13</f>
        <v>649.6615260544635</v>
      </c>
      <c r="L33" s="97">
        <f t="shared" si="3"/>
        <v>412.74</v>
      </c>
      <c r="M33" s="190">
        <f>+L33/Index!$B$13</f>
        <v>705.2081589136029</v>
      </c>
      <c r="N33" s="97">
        <f t="shared" si="3"/>
        <v>441.56</v>
      </c>
      <c r="O33" s="190">
        <f>+N33/Index!$B$13</f>
        <v>754.4500524540643</v>
      </c>
      <c r="P33" s="97">
        <f t="shared" si="3"/>
        <v>484.07</v>
      </c>
      <c r="Q33" s="190">
        <f>+P33/Index!$B$13</f>
        <v>827.0826997269655</v>
      </c>
      <c r="R33" s="97">
        <f t="shared" si="3"/>
        <v>465.26</v>
      </c>
      <c r="S33" s="190">
        <f>+R33/Index!$B$13</f>
        <v>794.9439066146797</v>
      </c>
      <c r="T33" s="97">
        <f t="shared" si="3"/>
        <v>415.54</v>
      </c>
      <c r="U33" s="190">
        <f>+T33/Index!$B$13</f>
        <v>709.9922429494562</v>
      </c>
      <c r="V33" s="97">
        <f t="shared" si="3"/>
        <v>377.96000000000004</v>
      </c>
      <c r="W33" s="190">
        <f>+V33/Index!$B$13</f>
        <v>645.7830007825396</v>
      </c>
      <c r="X33" s="97">
        <f t="shared" si="3"/>
        <v>365.85</v>
      </c>
      <c r="Y33" s="190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51">
        <v>2005</v>
      </c>
      <c r="C36" s="351"/>
      <c r="D36" s="351"/>
      <c r="E36" s="351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4"/>
      <c r="S36" s="354"/>
      <c r="T36" s="354"/>
      <c r="U36" s="354"/>
      <c r="V36" s="354"/>
      <c r="W36" s="354"/>
      <c r="X36" s="354"/>
      <c r="Y36" s="108"/>
    </row>
    <row r="37" spans="1:42" s="63" customFormat="1" ht="16.5" thickBot="1">
      <c r="A37" s="96"/>
      <c r="B37" s="352" t="s">
        <v>66</v>
      </c>
      <c r="C37" s="349"/>
      <c r="D37" s="349" t="s">
        <v>67</v>
      </c>
      <c r="E37" s="349"/>
      <c r="F37" s="349" t="s">
        <v>68</v>
      </c>
      <c r="G37" s="349"/>
      <c r="H37" s="349" t="s">
        <v>69</v>
      </c>
      <c r="I37" s="349"/>
      <c r="J37" s="349" t="s">
        <v>70</v>
      </c>
      <c r="K37" s="349"/>
      <c r="L37" s="349" t="s">
        <v>78</v>
      </c>
      <c r="M37" s="349"/>
      <c r="N37" s="349" t="s">
        <v>79</v>
      </c>
      <c r="O37" s="349"/>
      <c r="P37" s="349" t="s">
        <v>71</v>
      </c>
      <c r="Q37" s="349"/>
      <c r="R37" s="349" t="s">
        <v>72</v>
      </c>
      <c r="S37" s="349"/>
      <c r="T37" s="349" t="s">
        <v>73</v>
      </c>
      <c r="U37" s="349"/>
      <c r="V37" s="349" t="s">
        <v>74</v>
      </c>
      <c r="W37" s="349"/>
      <c r="X37" s="349" t="s">
        <v>75</v>
      </c>
      <c r="Y37" s="350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6" customFormat="1" ht="14.25" customHeight="1">
      <c r="A41" s="5" t="s">
        <v>80</v>
      </c>
      <c r="B41" s="97">
        <f>B39+B40</f>
        <v>351.41</v>
      </c>
      <c r="C41" s="190">
        <f>+B41/Index!$B$13</f>
        <v>600.419632514002</v>
      </c>
      <c r="D41" s="97">
        <f aca="true" t="shared" si="4" ref="D41:X41">D39+D40</f>
        <v>323.35</v>
      </c>
      <c r="E41" s="190">
        <f>+D41/Index!$B$13</f>
        <v>552.4762760689865</v>
      </c>
      <c r="F41" s="97">
        <f t="shared" si="4"/>
        <v>347.26</v>
      </c>
      <c r="G41" s="190">
        <f>+F41/Index!$B$13</f>
        <v>593.3289365322909</v>
      </c>
      <c r="H41" s="97">
        <f t="shared" si="4"/>
        <v>337.56</v>
      </c>
      <c r="I41" s="190">
        <f>+H41/Index!$B$13</f>
        <v>576.755502550942</v>
      </c>
      <c r="J41" s="97">
        <f t="shared" si="4"/>
        <v>370.90999999999997</v>
      </c>
      <c r="K41" s="190">
        <f>+J41/Index!$B$13</f>
        <v>633.7373606208374</v>
      </c>
      <c r="L41" s="97">
        <f t="shared" si="4"/>
        <v>400.93</v>
      </c>
      <c r="M41" s="190">
        <f>+L41/Index!$B$13</f>
        <v>685.0295758909502</v>
      </c>
      <c r="N41" s="97">
        <f t="shared" si="4"/>
        <v>413.31</v>
      </c>
      <c r="O41" s="190">
        <f>+N41/Index!$B$13</f>
        <v>706.1820617351873</v>
      </c>
      <c r="P41" s="97">
        <f t="shared" si="4"/>
        <v>479.27</v>
      </c>
      <c r="Q41" s="190">
        <f>+P41/Index!$B$13</f>
        <v>818.8814128083599</v>
      </c>
      <c r="R41" s="97">
        <f t="shared" si="4"/>
        <v>455.36</v>
      </c>
      <c r="S41" s="190">
        <f>+R41/Index!$B$13</f>
        <v>778.0287523450555</v>
      </c>
      <c r="T41" s="97">
        <f t="shared" si="4"/>
        <v>412.17</v>
      </c>
      <c r="U41" s="190">
        <f>+T41/Index!$B$13</f>
        <v>704.2342560920185</v>
      </c>
      <c r="V41" s="97">
        <f t="shared" si="4"/>
        <v>411.12</v>
      </c>
      <c r="W41" s="190">
        <f>+V41/Index!$B$13</f>
        <v>702.4402245785735</v>
      </c>
      <c r="X41" s="97">
        <f t="shared" si="4"/>
        <v>400.96999999999997</v>
      </c>
      <c r="Y41" s="190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51">
        <v>2006</v>
      </c>
      <c r="C44" s="351"/>
      <c r="D44" s="351"/>
      <c r="E44" s="351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4"/>
      <c r="S44" s="354"/>
      <c r="T44" s="354"/>
      <c r="U44" s="354"/>
      <c r="V44" s="354"/>
      <c r="W44" s="354"/>
      <c r="X44" s="354"/>
    </row>
    <row r="45" spans="1:42" s="63" customFormat="1" ht="16.5" thickBot="1">
      <c r="A45" s="96"/>
      <c r="B45" s="352" t="s">
        <v>66</v>
      </c>
      <c r="C45" s="349"/>
      <c r="D45" s="349" t="s">
        <v>67</v>
      </c>
      <c r="E45" s="349"/>
      <c r="F45" s="349" t="s">
        <v>68</v>
      </c>
      <c r="G45" s="349"/>
      <c r="H45" s="349" t="s">
        <v>69</v>
      </c>
      <c r="I45" s="349"/>
      <c r="J45" s="349" t="s">
        <v>70</v>
      </c>
      <c r="K45" s="349"/>
      <c r="L45" s="349" t="s">
        <v>78</v>
      </c>
      <c r="M45" s="349"/>
      <c r="N45" s="349" t="s">
        <v>79</v>
      </c>
      <c r="O45" s="349"/>
      <c r="P45" s="349" t="s">
        <v>71</v>
      </c>
      <c r="Q45" s="349"/>
      <c r="R45" s="349" t="s">
        <v>72</v>
      </c>
      <c r="S45" s="349"/>
      <c r="T45" s="349" t="s">
        <v>73</v>
      </c>
      <c r="U45" s="349"/>
      <c r="V45" s="349" t="s">
        <v>74</v>
      </c>
      <c r="W45" s="349"/>
      <c r="X45" s="349" t="s">
        <v>75</v>
      </c>
      <c r="Y45" s="350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6" customFormat="1" ht="14.25" customHeight="1">
      <c r="A49" s="5" t="s">
        <v>80</v>
      </c>
      <c r="B49" s="97">
        <f aca="true" t="shared" si="5" ref="B49:X49">B47+B48</f>
        <v>386.07</v>
      </c>
      <c r="C49" s="190">
        <f>+B49/Index!$B$13</f>
        <v>659.6397584721003</v>
      </c>
      <c r="D49" s="97">
        <f t="shared" si="5"/>
        <v>348.77</v>
      </c>
      <c r="E49" s="190">
        <f>+D49/Index!$B$13</f>
        <v>595.9089247087688</v>
      </c>
      <c r="F49" s="97">
        <f t="shared" si="5"/>
        <v>363.27</v>
      </c>
      <c r="G49" s="190">
        <f>+F49/Index!$B$13</f>
        <v>620.6836456087234</v>
      </c>
      <c r="H49" s="97">
        <f t="shared" si="5"/>
        <v>360.48</v>
      </c>
      <c r="I49" s="190">
        <f>+H49/Index!$B$13</f>
        <v>615.9166475872839</v>
      </c>
      <c r="J49" s="97">
        <f t="shared" si="5"/>
        <v>394.56</v>
      </c>
      <c r="K49" s="190">
        <f>+J49/Index!$B$13</f>
        <v>674.145784709384</v>
      </c>
      <c r="L49" s="97">
        <f t="shared" si="5"/>
        <v>420.02</v>
      </c>
      <c r="M49" s="190">
        <f>+L49/Index!$B$13</f>
        <v>717.6467774068215</v>
      </c>
      <c r="N49" s="240">
        <f t="shared" si="5"/>
        <v>454</v>
      </c>
      <c r="O49" s="190">
        <f>+N49/Index!$B$13</f>
        <v>775.7050543847839</v>
      </c>
      <c r="P49" s="240">
        <f t="shared" si="5"/>
        <v>492.26</v>
      </c>
      <c r="Q49" s="190">
        <f>+P49/Index!$B$13</f>
        <v>841.0761455318365</v>
      </c>
      <c r="R49" s="240">
        <f t="shared" si="5"/>
        <v>475.19</v>
      </c>
      <c r="S49" s="190">
        <f>+R49/Index!$B$13</f>
        <v>811.9103189275451</v>
      </c>
      <c r="T49" s="240">
        <f t="shared" si="5"/>
        <v>434.07</v>
      </c>
      <c r="U49" s="190">
        <f>+T49/Index!$B$13</f>
        <v>741.6526276581567</v>
      </c>
      <c r="V49" s="240">
        <f t="shared" si="5"/>
        <v>393.11</v>
      </c>
      <c r="W49" s="190">
        <f>+V49/Index!$B$13</f>
        <v>671.6683126193886</v>
      </c>
      <c r="X49" s="240">
        <f t="shared" si="5"/>
        <v>404.92</v>
      </c>
      <c r="Y49" s="190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51">
        <v>2007</v>
      </c>
      <c r="C52" s="351"/>
      <c r="D52" s="351"/>
      <c r="E52" s="351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4"/>
      <c r="S52" s="354"/>
      <c r="T52" s="354"/>
      <c r="U52" s="354"/>
      <c r="V52" s="354"/>
      <c r="W52" s="354"/>
      <c r="X52" s="354"/>
    </row>
    <row r="53" spans="1:42" s="63" customFormat="1" ht="16.5" thickBot="1">
      <c r="A53" s="96"/>
      <c r="B53" s="352" t="s">
        <v>66</v>
      </c>
      <c r="C53" s="349"/>
      <c r="D53" s="349" t="s">
        <v>67</v>
      </c>
      <c r="E53" s="349"/>
      <c r="F53" s="349" t="s">
        <v>68</v>
      </c>
      <c r="G53" s="349"/>
      <c r="H53" s="349" t="s">
        <v>69</v>
      </c>
      <c r="I53" s="349"/>
      <c r="J53" s="349" t="s">
        <v>70</v>
      </c>
      <c r="K53" s="349"/>
      <c r="L53" s="349" t="s">
        <v>78</v>
      </c>
      <c r="M53" s="349"/>
      <c r="N53" s="349" t="s">
        <v>79</v>
      </c>
      <c r="O53" s="349"/>
      <c r="P53" s="349" t="s">
        <v>71</v>
      </c>
      <c r="Q53" s="349"/>
      <c r="R53" s="349" t="s">
        <v>72</v>
      </c>
      <c r="S53" s="349"/>
      <c r="T53" s="349" t="s">
        <v>73</v>
      </c>
      <c r="U53" s="349"/>
      <c r="V53" s="349" t="s">
        <v>74</v>
      </c>
      <c r="W53" s="349"/>
      <c r="X53" s="349" t="s">
        <v>75</v>
      </c>
      <c r="Y53" s="350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6" customFormat="1" ht="14.25" customHeight="1">
      <c r="A57" s="5" t="s">
        <v>80</v>
      </c>
      <c r="B57" s="97">
        <f>B55+B56</f>
        <v>379.75</v>
      </c>
      <c r="C57" s="190">
        <f>+B57/Index!$B$13</f>
        <v>648.8413973626028</v>
      </c>
      <c r="D57" s="97">
        <f>D55+D56</f>
        <v>357.41999999999996</v>
      </c>
      <c r="E57" s="190">
        <f>+D57/Index!$B$13</f>
        <v>610.6883271766728</v>
      </c>
      <c r="F57" s="97">
        <v>384.3</v>
      </c>
      <c r="G57" s="190">
        <f>+F57/Index!$B$13</f>
        <v>656.6155339208644</v>
      </c>
      <c r="H57" s="97">
        <v>382.3</v>
      </c>
      <c r="I57" s="190">
        <f>+H57/Index!$B$13</f>
        <v>653.1983310381121</v>
      </c>
      <c r="J57" s="97">
        <v>438.6</v>
      </c>
      <c r="K57" s="190">
        <f>+J57/Index!$B$13</f>
        <v>749.3925921875908</v>
      </c>
      <c r="L57" s="97">
        <v>429.8</v>
      </c>
      <c r="M57" s="190">
        <f>+L57/Index!$B$13</f>
        <v>734.3568995034805</v>
      </c>
      <c r="N57" s="240">
        <v>477.07</v>
      </c>
      <c r="O57" s="190">
        <f>+N57/Index!$B$13</f>
        <v>815.1224896373323</v>
      </c>
      <c r="P57" s="240">
        <v>525.9</v>
      </c>
      <c r="Q57" s="190">
        <f>+P57/Index!$B$13</f>
        <v>898.5534980197309</v>
      </c>
      <c r="R57" s="240">
        <v>488.06</v>
      </c>
      <c r="S57" s="190">
        <f>+R57/Index!$B$13</f>
        <v>833.9000194780565</v>
      </c>
      <c r="T57" s="240">
        <v>438.9</v>
      </c>
      <c r="U57" s="190">
        <f>+T57/Index!$B$13</f>
        <v>749.9051726200037</v>
      </c>
      <c r="V57" s="240">
        <v>418.7</v>
      </c>
      <c r="W57" s="189">
        <f>+V57/Index!$B$13</f>
        <v>715.3914235042049</v>
      </c>
      <c r="X57" s="240">
        <v>407.69</v>
      </c>
      <c r="Y57" s="189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51">
        <v>2008</v>
      </c>
      <c r="C60" s="351"/>
      <c r="D60" s="351"/>
      <c r="E60" s="351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4"/>
      <c r="S60" s="354"/>
      <c r="T60" s="354"/>
      <c r="U60" s="354"/>
      <c r="V60" s="354"/>
      <c r="W60" s="354"/>
      <c r="X60" s="354"/>
    </row>
    <row r="61" spans="1:42" s="63" customFormat="1" ht="16.5" thickBot="1">
      <c r="A61" s="96"/>
      <c r="B61" s="352" t="s">
        <v>66</v>
      </c>
      <c r="C61" s="349"/>
      <c r="D61" s="349" t="s">
        <v>67</v>
      </c>
      <c r="E61" s="349"/>
      <c r="F61" s="349" t="s">
        <v>68</v>
      </c>
      <c r="G61" s="349"/>
      <c r="H61" s="349" t="s">
        <v>69</v>
      </c>
      <c r="I61" s="349"/>
      <c r="J61" s="349" t="s">
        <v>70</v>
      </c>
      <c r="K61" s="349"/>
      <c r="L61" s="349" t="s">
        <v>78</v>
      </c>
      <c r="M61" s="349"/>
      <c r="N61" s="349" t="s">
        <v>79</v>
      </c>
      <c r="O61" s="349"/>
      <c r="P61" s="349" t="s">
        <v>71</v>
      </c>
      <c r="Q61" s="349"/>
      <c r="R61" s="349" t="s">
        <v>72</v>
      </c>
      <c r="S61" s="349"/>
      <c r="T61" s="349" t="s">
        <v>73</v>
      </c>
      <c r="U61" s="349"/>
      <c r="V61" s="349" t="s">
        <v>74</v>
      </c>
      <c r="W61" s="349"/>
      <c r="X61" s="349" t="s">
        <v>75</v>
      </c>
      <c r="Y61" s="350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6" customFormat="1" ht="14.25" customHeight="1">
      <c r="A65" s="5" t="s">
        <v>80</v>
      </c>
      <c r="B65" s="240">
        <f>+C65*Index!$B$13</f>
        <v>407.56140264</v>
      </c>
      <c r="C65" s="190">
        <v>696.36</v>
      </c>
      <c r="D65" s="240">
        <f>+E65*Index!$B$13</f>
        <v>339.08434464</v>
      </c>
      <c r="E65" s="190">
        <v>579.36</v>
      </c>
      <c r="F65" s="240">
        <f>+G65*Index!$B$13</f>
        <v>364.2452739</v>
      </c>
      <c r="G65" s="190">
        <v>622.35</v>
      </c>
      <c r="H65" s="190">
        <f>(I65*0.585274)</f>
        <v>346.3944169</v>
      </c>
      <c r="I65" s="190">
        <v>591.85</v>
      </c>
      <c r="J65" s="190">
        <f>(K65*0.585274)</f>
        <v>412.31382751999996</v>
      </c>
      <c r="K65" s="190">
        <v>704.48</v>
      </c>
      <c r="L65" s="190">
        <f>(M65*0.585274)</f>
        <v>437.34014376</v>
      </c>
      <c r="M65" s="190">
        <v>747.24</v>
      </c>
      <c r="N65" s="190">
        <f>(O65*0.585274)</f>
        <v>466.29364854</v>
      </c>
      <c r="O65" s="190">
        <v>796.71</v>
      </c>
      <c r="P65" s="190">
        <f>(Q65*0.585274)</f>
        <v>495.91436568</v>
      </c>
      <c r="Q65" s="190">
        <v>847.32</v>
      </c>
      <c r="R65" s="190">
        <f>(S65*0.585274)</f>
        <v>474.1889948</v>
      </c>
      <c r="S65" s="190">
        <v>810.2</v>
      </c>
      <c r="T65" s="190">
        <f>(U65*0.585274)</f>
        <v>433.94555456</v>
      </c>
      <c r="U65" s="190">
        <v>741.44</v>
      </c>
      <c r="V65" s="190">
        <f>(W65*0.585274)</f>
        <v>432.78671204</v>
      </c>
      <c r="W65" s="189">
        <v>739.46</v>
      </c>
      <c r="X65" s="190">
        <f>(Y65*0.585274)</f>
        <v>418.58211206</v>
      </c>
      <c r="Y65" s="189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51">
        <v>2009</v>
      </c>
      <c r="C68" s="351"/>
      <c r="D68" s="351"/>
      <c r="E68" s="351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4"/>
      <c r="S68" s="354"/>
      <c r="T68" s="354"/>
      <c r="U68" s="354"/>
      <c r="V68" s="354"/>
      <c r="W68" s="354"/>
      <c r="X68" s="354"/>
    </row>
    <row r="69" spans="1:42" s="63" customFormat="1" ht="16.5" thickBot="1">
      <c r="A69" s="96"/>
      <c r="B69" s="352" t="s">
        <v>66</v>
      </c>
      <c r="C69" s="349"/>
      <c r="D69" s="349" t="s">
        <v>67</v>
      </c>
      <c r="E69" s="349"/>
      <c r="F69" s="349" t="s">
        <v>68</v>
      </c>
      <c r="G69" s="349"/>
      <c r="H69" s="349" t="s">
        <v>69</v>
      </c>
      <c r="I69" s="349"/>
      <c r="J69" s="349" t="s">
        <v>70</v>
      </c>
      <c r="K69" s="349"/>
      <c r="L69" s="349" t="s">
        <v>78</v>
      </c>
      <c r="M69" s="349"/>
      <c r="N69" s="349" t="s">
        <v>79</v>
      </c>
      <c r="O69" s="349"/>
      <c r="P69" s="349" t="s">
        <v>71</v>
      </c>
      <c r="Q69" s="349"/>
      <c r="R69" s="349" t="s">
        <v>72</v>
      </c>
      <c r="S69" s="349"/>
      <c r="T69" s="349" t="s">
        <v>73</v>
      </c>
      <c r="U69" s="349"/>
      <c r="V69" s="349" t="s">
        <v>74</v>
      </c>
      <c r="W69" s="349"/>
      <c r="X69" s="349" t="s">
        <v>75</v>
      </c>
      <c r="Y69" s="350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0">
        <v>359.36</v>
      </c>
      <c r="T72" s="124">
        <f>(U72*0.585274)</f>
        <v>182.41820031999998</v>
      </c>
      <c r="U72" s="170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6" customFormat="1" ht="14.25" customHeight="1">
      <c r="A73" s="5" t="s">
        <v>80</v>
      </c>
      <c r="B73" s="240">
        <f>+C73*Index!$B$13</f>
        <v>387.98398733999994</v>
      </c>
      <c r="C73" s="190">
        <v>662.91</v>
      </c>
      <c r="D73" s="240">
        <f>+E73*Index!$B$13</f>
        <v>374.85629152</v>
      </c>
      <c r="E73" s="190">
        <v>640.48</v>
      </c>
      <c r="F73" s="240">
        <f>+G73*Index!$B$13</f>
        <v>371.20418176</v>
      </c>
      <c r="G73" s="190">
        <v>634.24</v>
      </c>
      <c r="H73" s="190">
        <f>(I73*0.585274)</f>
        <v>346.64608472</v>
      </c>
      <c r="I73" s="190">
        <v>592.28</v>
      </c>
      <c r="J73" s="190">
        <f>(K73*0.585274)</f>
        <v>375.40644907999996</v>
      </c>
      <c r="K73" s="190">
        <v>641.42</v>
      </c>
      <c r="L73" s="190">
        <f>(M73*0.585274)</f>
        <v>393.33924443999996</v>
      </c>
      <c r="M73" s="190">
        <v>672.06</v>
      </c>
      <c r="N73" s="190">
        <f>(O73*0.585274)</f>
        <v>447.50050039999996</v>
      </c>
      <c r="O73" s="190">
        <v>764.6</v>
      </c>
      <c r="P73" s="190">
        <f>(Q73*0.585274)</f>
        <v>471.21580287999996</v>
      </c>
      <c r="Q73" s="190">
        <v>805.12</v>
      </c>
      <c r="R73" s="190">
        <f>(S73*0.585274)</f>
        <v>424.35876643999995</v>
      </c>
      <c r="S73" s="190">
        <v>725.06</v>
      </c>
      <c r="T73" s="190">
        <f>(U73*0.585274)</f>
        <v>396.89771035999996</v>
      </c>
      <c r="U73" s="190">
        <v>678.14</v>
      </c>
      <c r="V73" s="190">
        <f>(W73*0.585274)</f>
        <v>398.17360768</v>
      </c>
      <c r="W73" s="189">
        <v>680.32</v>
      </c>
      <c r="X73" s="190">
        <f>(Y73*0.585274)</f>
        <v>377.27347313999996</v>
      </c>
      <c r="Y73" s="189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51">
        <v>2010</v>
      </c>
      <c r="C76" s="351"/>
      <c r="D76" s="351"/>
      <c r="E76" s="351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4"/>
      <c r="S76" s="354"/>
      <c r="T76" s="354"/>
      <c r="U76" s="354"/>
      <c r="V76" s="354"/>
      <c r="W76" s="354"/>
      <c r="X76" s="354"/>
      <c r="Y76" s="26"/>
    </row>
    <row r="77" spans="1:42" s="63" customFormat="1" ht="16.5" thickBot="1">
      <c r="A77" s="96"/>
      <c r="B77" s="352" t="s">
        <v>66</v>
      </c>
      <c r="C77" s="349"/>
      <c r="D77" s="349" t="s">
        <v>67</v>
      </c>
      <c r="E77" s="349"/>
      <c r="F77" s="349" t="s">
        <v>68</v>
      </c>
      <c r="G77" s="349"/>
      <c r="H77" s="349" t="s">
        <v>69</v>
      </c>
      <c r="I77" s="349"/>
      <c r="J77" s="349" t="s">
        <v>70</v>
      </c>
      <c r="K77" s="349"/>
      <c r="L77" s="349" t="s">
        <v>78</v>
      </c>
      <c r="M77" s="349"/>
      <c r="N77" s="349" t="s">
        <v>79</v>
      </c>
      <c r="O77" s="349"/>
      <c r="P77" s="349" t="s">
        <v>71</v>
      </c>
      <c r="Q77" s="349"/>
      <c r="R77" s="349" t="s">
        <v>72</v>
      </c>
      <c r="S77" s="349"/>
      <c r="T77" s="349" t="s">
        <v>73</v>
      </c>
      <c r="U77" s="349"/>
      <c r="V77" s="349" t="s">
        <v>74</v>
      </c>
      <c r="W77" s="349"/>
      <c r="X77" s="349" t="s">
        <v>75</v>
      </c>
      <c r="Y77" s="350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0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0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0">
        <v>375.28947086270796</v>
      </c>
      <c r="T79" s="106">
        <f>+U79*Index!$B$13</f>
        <v>217.5737379114649</v>
      </c>
      <c r="U79" s="170">
        <v>371.7468022011313</v>
      </c>
      <c r="V79" s="106">
        <f>+W79*Index!$B$13</f>
        <v>183.75302879599806</v>
      </c>
      <c r="W79" s="170">
        <v>313.9606898580803</v>
      </c>
      <c r="X79" s="106">
        <f>+Y79*Index!$B$13</f>
        <v>151.15323092112413</v>
      </c>
      <c r="Y79" s="170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0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0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0">
        <v>353.5347274553964</v>
      </c>
      <c r="T80" s="106">
        <f>+U80*Index!$B$13</f>
        <v>191.05043836828057</v>
      </c>
      <c r="U80" s="170">
        <v>326.4290543715945</v>
      </c>
      <c r="V80" s="106">
        <f>+W80*Index!$B$13</f>
        <v>198.55037224521757</v>
      </c>
      <c r="W80" s="170">
        <v>339.24345220395503</v>
      </c>
      <c r="X80" s="106">
        <f>+Y80*Index!$B$13</f>
        <v>230.6184580381362</v>
      </c>
      <c r="Y80" s="170">
        <v>394.0350298119107</v>
      </c>
    </row>
    <row r="81" spans="1:25" s="196" customFormat="1" ht="14.25" customHeight="1">
      <c r="A81" s="5" t="s">
        <v>80</v>
      </c>
      <c r="B81" s="240">
        <f>+C81*Index!$B$13</f>
        <v>377.75925056</v>
      </c>
      <c r="C81" s="218">
        <v>645.44</v>
      </c>
      <c r="D81" s="240">
        <f>+E81*Index!$B$13</f>
        <v>359.44972319762803</v>
      </c>
      <c r="E81" s="190">
        <v>614.1563151577348</v>
      </c>
      <c r="F81" s="240">
        <f>+G81*Index!$B$13</f>
        <v>369.70485584749207</v>
      </c>
      <c r="G81" s="190">
        <v>631.6782495847964</v>
      </c>
      <c r="H81" s="240">
        <f>+I81*Index!$B$13</f>
        <v>373.1619702079902</v>
      </c>
      <c r="I81" s="190">
        <v>637.5850801641457</v>
      </c>
      <c r="J81" s="240">
        <f>+K81*Index!$B$13</f>
        <v>373.75359184699</v>
      </c>
      <c r="K81" s="190">
        <v>638.5959257492901</v>
      </c>
      <c r="L81" s="240">
        <f>+M81*Index!$B$13</f>
        <v>415.23434478</v>
      </c>
      <c r="M81" s="190">
        <v>709.47</v>
      </c>
      <c r="N81" s="240">
        <f>+O81*Index!$B$13</f>
        <v>441.87002911210953</v>
      </c>
      <c r="O81" s="190">
        <v>754.9797686418832</v>
      </c>
      <c r="P81" s="240">
        <f>+Q81*Index!$B$13</f>
        <v>463.761390462172</v>
      </c>
      <c r="Q81" s="190">
        <v>792.3833801982867</v>
      </c>
      <c r="R81" s="240">
        <f>+S81*Index!$B$13</f>
        <v>446.3977158746461</v>
      </c>
      <c r="S81" s="218">
        <v>762.7157807704531</v>
      </c>
      <c r="T81" s="240">
        <f>+U81*Index!$B$13</f>
        <v>425.0239708792079</v>
      </c>
      <c r="U81" s="218">
        <v>726.1965692636405</v>
      </c>
      <c r="V81" s="240">
        <f>+W81*Index!$B$13</f>
        <v>394.33837644746507</v>
      </c>
      <c r="W81" s="242">
        <v>673.7671183880799</v>
      </c>
      <c r="X81" s="240">
        <f>+Y81*Index!$B$13</f>
        <v>390.83310620296726</v>
      </c>
      <c r="Y81" s="242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0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0">
        <v>73.63815778074726</v>
      </c>
      <c r="T82" s="106">
        <f>+U82*Index!$B$13</f>
        <v>45.999581473550606</v>
      </c>
      <c r="U82" s="170">
        <v>78.59495120840941</v>
      </c>
      <c r="V82" s="106">
        <f>+W82*Index!$B$13</f>
        <v>40.91729021439349</v>
      </c>
      <c r="W82" s="193">
        <v>69.91134103752002</v>
      </c>
      <c r="X82" s="106">
        <f>+Y82*Index!$B$13</f>
        <v>36.65965372564556</v>
      </c>
      <c r="Y82" s="193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51">
        <v>2011</v>
      </c>
      <c r="C84" s="351"/>
      <c r="D84" s="351"/>
      <c r="E84" s="351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4"/>
      <c r="S84" s="354"/>
      <c r="T84" s="354"/>
      <c r="U84" s="354"/>
      <c r="V84" s="354"/>
      <c r="W84" s="354"/>
      <c r="X84" s="354"/>
      <c r="Y84" s="26"/>
    </row>
    <row r="85" spans="1:42" s="63" customFormat="1" ht="16.5" thickBot="1">
      <c r="A85" s="96"/>
      <c r="B85" s="352" t="s">
        <v>66</v>
      </c>
      <c r="C85" s="349"/>
      <c r="D85" s="349" t="s">
        <v>67</v>
      </c>
      <c r="E85" s="349"/>
      <c r="F85" s="349" t="s">
        <v>68</v>
      </c>
      <c r="G85" s="349"/>
      <c r="H85" s="349" t="s">
        <v>69</v>
      </c>
      <c r="I85" s="349"/>
      <c r="J85" s="349" t="s">
        <v>70</v>
      </c>
      <c r="K85" s="349"/>
      <c r="L85" s="349" t="s">
        <v>78</v>
      </c>
      <c r="M85" s="349"/>
      <c r="N85" s="349" t="s">
        <v>79</v>
      </c>
      <c r="O85" s="349"/>
      <c r="P85" s="349" t="s">
        <v>71</v>
      </c>
      <c r="Q85" s="349"/>
      <c r="R85" s="349" t="s">
        <v>72</v>
      </c>
      <c r="S85" s="349"/>
      <c r="T85" s="349" t="s">
        <v>73</v>
      </c>
      <c r="U85" s="349"/>
      <c r="V85" s="349" t="s">
        <v>74</v>
      </c>
      <c r="W85" s="349"/>
      <c r="X85" s="349" t="s">
        <v>75</v>
      </c>
      <c r="Y85" s="350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0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0">
        <v>300.76092126683875</v>
      </c>
      <c r="H87" s="106">
        <f>+I87*Index!$B$13</f>
        <v>191.64635329942607</v>
      </c>
      <c r="I87" s="170">
        <v>327.4472354818873</v>
      </c>
      <c r="J87" s="106">
        <f>+K87*Index!$B$13</f>
        <v>197.71726267999998</v>
      </c>
      <c r="K87" s="170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0">
        <v>395.6167794841694</v>
      </c>
      <c r="T87" s="106">
        <f>+U87*Index!$B$13</f>
        <v>228.92306795794684</v>
      </c>
      <c r="U87" s="170">
        <v>391.1382838772043</v>
      </c>
      <c r="V87" s="106">
        <f>+W87*Index!$B$13</f>
        <v>198.57366531649208</v>
      </c>
      <c r="W87" s="170">
        <v>339.28325077910876</v>
      </c>
      <c r="X87" s="106">
        <f>+Y87*Index!$B$13</f>
        <v>138.2909374409766</v>
      </c>
      <c r="Y87" s="170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0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0">
        <v>350.25164325212154</v>
      </c>
      <c r="H88" s="106">
        <f>+I88*Index!$B$13</f>
        <v>194.66685720395037</v>
      </c>
      <c r="I88" s="170">
        <v>332.60807280683986</v>
      </c>
      <c r="J88" s="106">
        <f>+K88*Index!$B$13</f>
        <v>196.16043384</v>
      </c>
      <c r="K88" s="170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0">
        <v>352.88938878759404</v>
      </c>
      <c r="T88" s="106">
        <f>+U88*Index!$B$13</f>
        <v>182.74748413244396</v>
      </c>
      <c r="U88" s="170">
        <v>312.2426147965636</v>
      </c>
      <c r="V88" s="106">
        <f>+W88*Index!$B$13</f>
        <v>196.60859988183873</v>
      </c>
      <c r="W88" s="170">
        <v>335.92573714506153</v>
      </c>
      <c r="X88" s="106">
        <f>+Y88*Index!$B$13</f>
        <v>225.10755692055392</v>
      </c>
      <c r="Y88" s="170">
        <v>384.61909621912804</v>
      </c>
    </row>
    <row r="89" spans="1:25" s="196" customFormat="1" ht="14.25" customHeight="1">
      <c r="A89" s="5" t="s">
        <v>80</v>
      </c>
      <c r="B89" s="240">
        <f>+C89*Index!$B$13</f>
        <v>392.1134842403926</v>
      </c>
      <c r="C89" s="218">
        <v>669.9656643561693</v>
      </c>
      <c r="D89" s="240">
        <f>+E89*Index!$B$13</f>
        <v>346.83478326473715</v>
      </c>
      <c r="E89" s="190">
        <v>592.6024106055236</v>
      </c>
      <c r="F89" s="240">
        <f>+G89*Index!$B$13</f>
        <v>392.9738300548637</v>
      </c>
      <c r="G89" s="218">
        <v>671.4356524548566</v>
      </c>
      <c r="H89" s="240">
        <f>+I89*Index!$B$13</f>
        <v>400.5055822821007</v>
      </c>
      <c r="I89" s="218">
        <v>684.3044151664019</v>
      </c>
      <c r="J89" s="240">
        <f>+K89*Index!$B$13</f>
        <v>409.38745752</v>
      </c>
      <c r="K89" s="218">
        <v>699.48</v>
      </c>
      <c r="L89" s="240">
        <f>+M89*Index!$B$13</f>
        <v>427.9775217769901</v>
      </c>
      <c r="M89" s="190">
        <v>731.2430105847691</v>
      </c>
      <c r="N89" s="240">
        <f>+O89*Index!$B$13</f>
        <v>447.29510896100584</v>
      </c>
      <c r="O89" s="190">
        <v>764.2490678912883</v>
      </c>
      <c r="P89" s="240">
        <f>+Q89*Index!$B$13</f>
        <v>463.6818019377619</v>
      </c>
      <c r="Q89" s="190">
        <v>792.2473951307626</v>
      </c>
      <c r="R89" s="240">
        <f>+S89*Index!$B$13</f>
        <v>453.5717445308158</v>
      </c>
      <c r="S89" s="240">
        <v>774.9733364728586</v>
      </c>
      <c r="T89" s="240">
        <f>+U89*Index!$B$13</f>
        <v>425.13245634710194</v>
      </c>
      <c r="U89" s="218">
        <v>726.3819276904526</v>
      </c>
      <c r="V89" s="240">
        <f>+W89*Index!$B$13</f>
        <v>408.07869512105196</v>
      </c>
      <c r="W89" s="218">
        <v>697.2438466787385</v>
      </c>
      <c r="X89" s="240">
        <f>+Y89*Index!$B$13</f>
        <v>373.02036721384223</v>
      </c>
      <c r="Y89" s="218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0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0">
        <v>68.44181809653627</v>
      </c>
      <c r="H90" s="106">
        <f>+I90*Index!$B$13</f>
        <v>43.211350826906205</v>
      </c>
      <c r="I90" s="170">
        <v>73.83097630666356</v>
      </c>
      <c r="J90" s="106">
        <f>+K90*Index!$B$13</f>
        <v>43.924813699999994</v>
      </c>
      <c r="K90" s="170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0">
        <v>78.12106896038611</v>
      </c>
      <c r="V90" s="106">
        <f>+W90*Index!$B$13</f>
        <v>39.77884562005755</v>
      </c>
      <c r="W90" s="170">
        <v>67.96619296271072</v>
      </c>
      <c r="X90" s="106">
        <f>+Y90*Index!$B$13</f>
        <v>33.45491317901088</v>
      </c>
      <c r="Y90" s="170">
        <v>57.16111287877282</v>
      </c>
    </row>
    <row r="91" spans="1:25" ht="14.25" customHeight="1">
      <c r="A91" s="11"/>
      <c r="B91" s="106"/>
      <c r="C91" s="170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0"/>
      <c r="T91" s="106"/>
      <c r="U91" s="170"/>
      <c r="V91" s="106"/>
      <c r="W91" s="193"/>
      <c r="X91" s="106"/>
      <c r="Y91" s="193"/>
    </row>
    <row r="92" spans="1:25" ht="14.25" customHeight="1" thickBot="1">
      <c r="A92" s="11"/>
      <c r="B92" s="351">
        <v>2012</v>
      </c>
      <c r="C92" s="351"/>
      <c r="D92" s="351"/>
      <c r="E92" s="351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4"/>
      <c r="S92" s="354"/>
      <c r="T92" s="354"/>
      <c r="U92" s="354"/>
      <c r="V92" s="354"/>
      <c r="W92" s="354"/>
      <c r="X92" s="354"/>
      <c r="Y92" s="26"/>
    </row>
    <row r="93" spans="1:42" s="63" customFormat="1" ht="16.5" thickBot="1">
      <c r="A93" s="96"/>
      <c r="B93" s="352" t="s">
        <v>66</v>
      </c>
      <c r="C93" s="349"/>
      <c r="D93" s="349" t="s">
        <v>67</v>
      </c>
      <c r="E93" s="349"/>
      <c r="F93" s="349" t="s">
        <v>68</v>
      </c>
      <c r="G93" s="349"/>
      <c r="H93" s="349" t="s">
        <v>69</v>
      </c>
      <c r="I93" s="349"/>
      <c r="J93" s="349" t="s">
        <v>70</v>
      </c>
      <c r="K93" s="349"/>
      <c r="L93" s="349" t="s">
        <v>78</v>
      </c>
      <c r="M93" s="349"/>
      <c r="N93" s="349" t="s">
        <v>79</v>
      </c>
      <c r="O93" s="349"/>
      <c r="P93" s="349" t="s">
        <v>71</v>
      </c>
      <c r="Q93" s="349"/>
      <c r="R93" s="349" t="s">
        <v>72</v>
      </c>
      <c r="S93" s="349"/>
      <c r="T93" s="349" t="s">
        <v>73</v>
      </c>
      <c r="U93" s="349"/>
      <c r="V93" s="349" t="s">
        <v>74</v>
      </c>
      <c r="W93" s="349"/>
      <c r="X93" s="349" t="s">
        <v>75</v>
      </c>
      <c r="Y93" s="350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0">
        <v>245.22</v>
      </c>
      <c r="D95" s="106">
        <f>+E95*Index!$B$13</f>
        <v>132.564561</v>
      </c>
      <c r="E95" s="170">
        <v>226.5</v>
      </c>
      <c r="F95" s="216" t="s">
        <v>86</v>
      </c>
      <c r="G95" s="216" t="s">
        <v>86</v>
      </c>
      <c r="H95" s="39">
        <f>+I95*Index!$B$13</f>
        <v>173.55715196</v>
      </c>
      <c r="I95" s="217">
        <v>296.54</v>
      </c>
      <c r="J95" s="106">
        <f>+K95*Index!$B$13</f>
        <v>228.14209436411352</v>
      </c>
      <c r="K95" s="170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0">
        <v>440.61808674825005</v>
      </c>
      <c r="T95" s="106">
        <f>+U95*Index!$B$13</f>
        <v>247.19457894103547</v>
      </c>
      <c r="U95" s="170">
        <v>422.35701387903015</v>
      </c>
      <c r="V95" s="106">
        <f>+W95*Index!$B$13</f>
        <v>205.6741147490132</v>
      </c>
      <c r="W95" s="170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0">
        <v>368.31</v>
      </c>
      <c r="D96" s="106">
        <f>+E96*Index!$B$13</f>
        <v>199.37358809999998</v>
      </c>
      <c r="E96" s="170">
        <v>340.65</v>
      </c>
      <c r="F96" s="216" t="s">
        <v>86</v>
      </c>
      <c r="G96" s="216" t="s">
        <v>86</v>
      </c>
      <c r="H96" s="39">
        <f>+I96*Index!$B$13</f>
        <v>166.7152989</v>
      </c>
      <c r="I96" s="217">
        <v>284.85</v>
      </c>
      <c r="J96" s="106">
        <f>+K96*Index!$B$13</f>
        <v>206.8249485931664</v>
      </c>
      <c r="K96" s="170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0">
        <v>397.5608871724143</v>
      </c>
      <c r="T96" s="106">
        <f>+U96*Index!$B$13</f>
        <v>210.074182495564</v>
      </c>
      <c r="U96" s="170">
        <v>358.9330510078425</v>
      </c>
      <c r="V96" s="106">
        <f>+W96*Index!$B$13</f>
        <v>218.80946175246683</v>
      </c>
      <c r="W96" s="170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69">
        <v>629.59</v>
      </c>
      <c r="D97" s="122">
        <f>+E97*Index!$B$13</f>
        <v>341.6244338</v>
      </c>
      <c r="E97" s="169">
        <v>583.7</v>
      </c>
      <c r="F97" s="122">
        <f>+G97*Index!$B$13</f>
        <v>387.9069459172852</v>
      </c>
      <c r="G97" s="240">
        <v>662.7783669141039</v>
      </c>
      <c r="H97" s="122">
        <f>+I97*Index!$B$13</f>
        <v>353.79813299999995</v>
      </c>
      <c r="I97" s="218">
        <v>604.5</v>
      </c>
      <c r="J97" s="95">
        <f>+K97*Index!$B$13</f>
        <v>453.1751781136879</v>
      </c>
      <c r="K97" s="169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0">
        <v>811.8</v>
      </c>
      <c r="P97" s="95">
        <f>+Q97*Index!$B$13</f>
        <v>502.38908899379925</v>
      </c>
      <c r="Q97" s="190">
        <v>858.3827215864694</v>
      </c>
      <c r="R97" s="95">
        <f>+S97*Index!$B$13</f>
        <v>505.8863612285111</v>
      </c>
      <c r="S97" s="247">
        <v>864.3581659675829</v>
      </c>
      <c r="T97" s="95">
        <f>+U97*Index!$B$13</f>
        <v>472.51737472930074</v>
      </c>
      <c r="U97" s="218">
        <v>807.3438675377699</v>
      </c>
      <c r="V97" s="95">
        <f>+W97*Index!$B$13</f>
        <v>437.6463343733381</v>
      </c>
      <c r="W97" s="218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0">
        <v>63.7</v>
      </c>
      <c r="D98" s="106">
        <f>+E98*Index!$B$13</f>
        <v>32.73437482</v>
      </c>
      <c r="E98" s="170">
        <v>55.93</v>
      </c>
      <c r="F98" s="216" t="s">
        <v>86</v>
      </c>
      <c r="G98" s="216" t="s">
        <v>86</v>
      </c>
      <c r="H98" s="106">
        <f>+I98*Index!$B$13</f>
        <v>41.6715088</v>
      </c>
      <c r="I98" s="219">
        <v>71.2</v>
      </c>
      <c r="J98" s="106">
        <f>+K98*Index!$B$13</f>
        <v>50.3186617124848</v>
      </c>
      <c r="K98" s="170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0">
        <v>87.57102934236983</v>
      </c>
      <c r="V98" s="106">
        <f>+W98*Index!$B$13</f>
        <v>46.7566609002521</v>
      </c>
      <c r="W98" s="170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0"/>
      <c r="D99" s="106"/>
      <c r="E99" s="170"/>
      <c r="F99" s="216"/>
      <c r="G99" s="216"/>
      <c r="H99" s="106"/>
      <c r="I99" s="219"/>
      <c r="J99" s="106"/>
      <c r="K99" s="170"/>
      <c r="L99" s="106"/>
      <c r="M99" s="91"/>
      <c r="N99" s="106"/>
      <c r="O99" s="91"/>
      <c r="P99" s="106"/>
      <c r="Q99" s="91"/>
      <c r="R99" s="106"/>
      <c r="S99" s="39"/>
      <c r="T99" s="106"/>
      <c r="U99" s="170"/>
      <c r="V99" s="106"/>
      <c r="W99" s="170"/>
      <c r="X99" s="106"/>
      <c r="Y99" s="106"/>
    </row>
    <row r="100" spans="1:25" ht="14.25" customHeight="1" thickBot="1">
      <c r="A100" s="11"/>
      <c r="B100" s="351">
        <v>2013</v>
      </c>
      <c r="C100" s="351"/>
      <c r="D100" s="351"/>
      <c r="E100" s="351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4"/>
      <c r="S100" s="354"/>
      <c r="T100" s="354"/>
      <c r="U100" s="354"/>
      <c r="V100" s="354"/>
      <c r="W100" s="354"/>
      <c r="X100" s="354"/>
      <c r="Y100" s="26"/>
    </row>
    <row r="101" spans="1:42" s="63" customFormat="1" ht="16.5" thickBot="1">
      <c r="A101" s="96"/>
      <c r="B101" s="352" t="s">
        <v>66</v>
      </c>
      <c r="C101" s="349"/>
      <c r="D101" s="349" t="s">
        <v>67</v>
      </c>
      <c r="E101" s="349"/>
      <c r="F101" s="349" t="s">
        <v>68</v>
      </c>
      <c r="G101" s="349"/>
      <c r="H101" s="349" t="s">
        <v>69</v>
      </c>
      <c r="I101" s="349"/>
      <c r="J101" s="349" t="s">
        <v>70</v>
      </c>
      <c r="K101" s="349"/>
      <c r="L101" s="349" t="s">
        <v>78</v>
      </c>
      <c r="M101" s="349"/>
      <c r="N101" s="349" t="s">
        <v>79</v>
      </c>
      <c r="O101" s="349"/>
      <c r="P101" s="349" t="s">
        <v>71</v>
      </c>
      <c r="Q101" s="349"/>
      <c r="R101" s="349" t="s">
        <v>72</v>
      </c>
      <c r="S101" s="349"/>
      <c r="T101" s="349" t="s">
        <v>73</v>
      </c>
      <c r="U101" s="349"/>
      <c r="V101" s="349" t="s">
        <v>74</v>
      </c>
      <c r="W101" s="349"/>
      <c r="X101" s="349" t="s">
        <v>75</v>
      </c>
      <c r="Y101" s="350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0" t="s">
        <v>86</v>
      </c>
      <c r="C103" s="219" t="s">
        <v>86</v>
      </c>
      <c r="D103" s="39">
        <f>+E103*Index!$B$13</f>
        <v>132.74231198121709</v>
      </c>
      <c r="E103" s="170">
        <v>226.80370558271358</v>
      </c>
      <c r="F103" s="106">
        <f>+G103*Index!$B$13</f>
        <v>164.6076250160385</v>
      </c>
      <c r="G103" s="290">
        <v>281.2488253639125</v>
      </c>
      <c r="H103" s="106">
        <f>+I103*Index!$B$13</f>
        <v>161.38852743753276</v>
      </c>
      <c r="I103" s="217">
        <v>275.748670601347</v>
      </c>
      <c r="J103" s="106">
        <f>+K103*Index!$B$13</f>
        <v>193.83895959297223</v>
      </c>
      <c r="K103" s="170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0">
        <v>517.6219936950112</v>
      </c>
      <c r="R103" s="106">
        <f>+S103*Index!$B$13</f>
        <v>292.84078923541665</v>
      </c>
      <c r="S103" s="170">
        <v>500.34819458136985</v>
      </c>
      <c r="T103" s="106">
        <f>+U103*Index!$B$13</f>
        <v>270.03407626886417</v>
      </c>
      <c r="U103" s="170">
        <v>461.38061193366553</v>
      </c>
      <c r="V103" s="106">
        <f>+W103*Index!$B$13</f>
        <v>199.12131428471346</v>
      </c>
      <c r="W103" s="170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0" t="s">
        <v>86</v>
      </c>
      <c r="C104" s="219" t="s">
        <v>86</v>
      </c>
      <c r="D104" s="39">
        <f>+E104*Index!$B$13</f>
        <v>249.1841338683061</v>
      </c>
      <c r="E104" s="170">
        <v>425.7563702954618</v>
      </c>
      <c r="F104" s="106">
        <f>+G104*Index!$B$13</f>
        <v>240.43517291468575</v>
      </c>
      <c r="G104" s="290">
        <v>410.8078829995622</v>
      </c>
      <c r="H104" s="106">
        <f>+I104*Index!$B$13</f>
        <v>222.69897330927924</v>
      </c>
      <c r="I104" s="217">
        <v>380.5037867892291</v>
      </c>
      <c r="J104" s="106">
        <f>+K104*Index!$B$13</f>
        <v>217.9005783652223</v>
      </c>
      <c r="K104" s="170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0">
        <v>444.27995918449795</v>
      </c>
      <c r="R104" s="106">
        <f>+S104*Index!$B$13</f>
        <v>266.9674949846969</v>
      </c>
      <c r="S104" s="170">
        <v>456.14104673144016</v>
      </c>
      <c r="T104" s="106">
        <f>+U104*Index!$B$13</f>
        <v>239.56284647971495</v>
      </c>
      <c r="U104" s="170">
        <v>409.31742479542055</v>
      </c>
      <c r="V104" s="106">
        <f>+W104*Index!$B$13</f>
        <v>214.66645532595982</v>
      </c>
      <c r="W104" s="170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0">
        <f>+C105*Index!$B$13</f>
        <v>427.52509878</v>
      </c>
      <c r="C105" s="246">
        <v>730.47</v>
      </c>
      <c r="D105" s="247">
        <f>+E105*Index!$B$13</f>
        <v>391.9427098301072</v>
      </c>
      <c r="E105" s="169">
        <v>669.6738789526055</v>
      </c>
      <c r="F105" s="122">
        <f>+G105*Index!$B$13</f>
        <v>417.1491987733742</v>
      </c>
      <c r="G105" s="240">
        <v>712.7417222931042</v>
      </c>
      <c r="H105" s="122">
        <f>+I105*Index!$B$13</f>
        <v>397.74231600364567</v>
      </c>
      <c r="I105" s="218">
        <v>679.5830944201275</v>
      </c>
      <c r="J105" s="122">
        <f>+K105*Index!$B$13</f>
        <v>428.2775820546095</v>
      </c>
      <c r="K105" s="169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0">
        <v>936.8095294647019</v>
      </c>
      <c r="P105" s="122">
        <f>+Q105*Index!$B$13</f>
        <v>580.6936056274741</v>
      </c>
      <c r="Q105" s="218">
        <v>992.173931573031</v>
      </c>
      <c r="R105" s="122">
        <f>+S105*Index!$B$13</f>
        <v>578.2416767785842</v>
      </c>
      <c r="S105" s="247">
        <v>987.9845624076657</v>
      </c>
      <c r="T105" s="122">
        <f>+U105*Index!$B$13</f>
        <v>527.6097003992452</v>
      </c>
      <c r="U105" s="247">
        <v>901.4746945862026</v>
      </c>
      <c r="V105" s="122">
        <f>+W105*Index!$B$13</f>
        <v>424.62267444800426</v>
      </c>
      <c r="W105" s="247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0" t="s">
        <v>86</v>
      </c>
      <c r="C106" s="219" t="s">
        <v>86</v>
      </c>
      <c r="D106" s="39">
        <f>+E106*Index!$B$13</f>
        <v>36.930497430719285</v>
      </c>
      <c r="E106" s="170">
        <v>63.09950114086614</v>
      </c>
      <c r="F106" s="106">
        <f>+G106*Index!$B$13</f>
        <v>39.447569546752895</v>
      </c>
      <c r="G106" s="216">
        <v>67.40017418636894</v>
      </c>
      <c r="H106" s="106">
        <f>+I106*Index!$B$13</f>
        <v>41.49733515199023</v>
      </c>
      <c r="I106" s="219">
        <v>70.90240665396077</v>
      </c>
      <c r="J106" s="106">
        <f>+K106*Index!$B$13</f>
        <v>45.85293740542319</v>
      </c>
      <c r="K106" s="170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0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0"/>
      <c r="D107" s="106"/>
      <c r="E107" s="170"/>
      <c r="F107" s="216"/>
      <c r="G107" s="216"/>
      <c r="H107" s="106"/>
      <c r="I107" s="219"/>
      <c r="J107" s="106"/>
      <c r="K107" s="170"/>
      <c r="L107" s="106"/>
      <c r="M107" s="91"/>
      <c r="N107" s="106"/>
      <c r="O107" s="91"/>
      <c r="P107" s="106"/>
      <c r="Q107" s="91"/>
      <c r="R107" s="106"/>
      <c r="S107" s="39"/>
      <c r="T107" s="106"/>
      <c r="U107" s="170"/>
      <c r="V107" s="106"/>
      <c r="W107" s="170"/>
      <c r="X107" s="106"/>
      <c r="Y107" s="106"/>
    </row>
    <row r="108" spans="1:25" ht="14.25" customHeight="1" thickBot="1">
      <c r="A108" s="11"/>
      <c r="B108" s="351">
        <v>2014</v>
      </c>
      <c r="C108" s="351"/>
      <c r="D108" s="351"/>
      <c r="E108" s="351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4"/>
      <c r="S108" s="354"/>
      <c r="T108" s="354"/>
      <c r="U108" s="354"/>
      <c r="V108" s="354"/>
      <c r="W108" s="354"/>
      <c r="X108" s="354"/>
      <c r="Y108" s="26"/>
    </row>
    <row r="109" spans="1:42" s="63" customFormat="1" ht="16.5" thickBot="1">
      <c r="A109" s="96"/>
      <c r="B109" s="352" t="s">
        <v>66</v>
      </c>
      <c r="C109" s="349"/>
      <c r="D109" s="349" t="s">
        <v>67</v>
      </c>
      <c r="E109" s="349"/>
      <c r="F109" s="349" t="s">
        <v>68</v>
      </c>
      <c r="G109" s="349"/>
      <c r="H109" s="349" t="s">
        <v>69</v>
      </c>
      <c r="I109" s="349"/>
      <c r="J109" s="349" t="s">
        <v>70</v>
      </c>
      <c r="K109" s="349"/>
      <c r="L109" s="349" t="s">
        <v>78</v>
      </c>
      <c r="M109" s="349"/>
      <c r="N109" s="349" t="s">
        <v>79</v>
      </c>
      <c r="O109" s="349"/>
      <c r="P109" s="349" t="s">
        <v>71</v>
      </c>
      <c r="Q109" s="349"/>
      <c r="R109" s="349" t="s">
        <v>72</v>
      </c>
      <c r="S109" s="349"/>
      <c r="T109" s="349" t="s">
        <v>73</v>
      </c>
      <c r="U109" s="349"/>
      <c r="V109" s="349" t="s">
        <v>74</v>
      </c>
      <c r="W109" s="349"/>
      <c r="X109" s="349" t="s">
        <v>75</v>
      </c>
      <c r="Y109" s="350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19">
        <v>245.53316920184983</v>
      </c>
      <c r="D111" s="106">
        <f>+E111*Index!$B$13</f>
        <v>146.6317316302113</v>
      </c>
      <c r="E111" s="170">
        <v>250.53518801486368</v>
      </c>
      <c r="F111" s="106">
        <f>+G111*Index!$B$13</f>
        <v>157.02107657665383</v>
      </c>
      <c r="G111" s="219">
        <v>268.28643776530964</v>
      </c>
      <c r="H111" s="39">
        <f>+I111*Index!$B$13</f>
        <v>187.57137959548325</v>
      </c>
      <c r="I111" s="217">
        <v>320.48472953776053</v>
      </c>
      <c r="J111" s="39">
        <f>+K111*Index!$B$13</f>
        <v>199.2767411557759</v>
      </c>
      <c r="K111" s="170">
        <v>340.4845271715059</v>
      </c>
      <c r="L111" s="39">
        <f>+M111*Index!$B$13</f>
        <v>251.42192294746891</v>
      </c>
      <c r="M111" s="170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0">
        <v>437.2169311399611</v>
      </c>
      <c r="R111" s="39">
        <f>+S111*Index!$B$13</f>
        <v>243.31046388643696</v>
      </c>
      <c r="S111" s="170">
        <v>415.7206092982722</v>
      </c>
      <c r="T111" s="39">
        <f>+U111*Index!$B$13</f>
        <v>233.5458784267601</v>
      </c>
      <c r="U111" s="170">
        <v>399.0368245074275</v>
      </c>
      <c r="V111" s="39">
        <f>+W111*Index!$B$13</f>
        <v>200.69374757943655</v>
      </c>
      <c r="W111" s="170">
        <v>342.90562638941174</v>
      </c>
      <c r="X111" s="39">
        <f>+Y111*Index!$B$13</f>
        <v>137.8067499701378</v>
      </c>
      <c r="Y111" s="106">
        <v>235.45681163034374</v>
      </c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19">
        <v>489.25838282373036</v>
      </c>
      <c r="D112" s="106">
        <f>+E112*Index!$B$13</f>
        <v>247.0259058633191</v>
      </c>
      <c r="E112" s="170">
        <v>422.06881881532263</v>
      </c>
      <c r="F112" s="106">
        <f>+G112*Index!$B$13</f>
        <v>257.00154529578725</v>
      </c>
      <c r="G112" s="219">
        <v>439.1132107282867</v>
      </c>
      <c r="H112" s="39">
        <f>+I112*Index!$B$13</f>
        <v>229.4858050873283</v>
      </c>
      <c r="I112" s="217">
        <v>392.0997773475813</v>
      </c>
      <c r="J112" s="39">
        <f>+K112*Index!$B$13</f>
        <v>235.6672267672316</v>
      </c>
      <c r="K112" s="170">
        <v>402.66136333961805</v>
      </c>
      <c r="L112" s="39">
        <f>+M112*Index!$B$13</f>
        <v>254.82005651109162</v>
      </c>
      <c r="M112" s="170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0">
        <v>416.1659502725147</v>
      </c>
      <c r="R112" s="39">
        <f>+S112*Index!$B$13</f>
        <v>251.94404159325848</v>
      </c>
      <c r="S112" s="170">
        <v>430.4719526123807</v>
      </c>
      <c r="T112" s="39">
        <f>+U112*Index!$B$13</f>
        <v>259.7420137952059</v>
      </c>
      <c r="U112" s="170">
        <v>443.7955791564394</v>
      </c>
      <c r="V112" s="39">
        <f>+W112*Index!$B$13</f>
        <v>256.5238106301601</v>
      </c>
      <c r="W112" s="170">
        <v>438.2969525900008</v>
      </c>
      <c r="X112" s="39">
        <f>+Y112*Index!$B$13</f>
        <v>302.82591931506755</v>
      </c>
      <c r="Y112" s="106">
        <v>517.40880222779</v>
      </c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7">
        <v>755.7339127400109</v>
      </c>
      <c r="D113" s="122">
        <f>+E113*Index!$B$13</f>
        <v>405.31408166528087</v>
      </c>
      <c r="E113" s="169">
        <v>692.52022414336</v>
      </c>
      <c r="F113" s="122">
        <f>+G113*Index!$B$13</f>
        <v>426.2072009481901</v>
      </c>
      <c r="G113" s="218">
        <v>728.2182378649832</v>
      </c>
      <c r="H113" s="122">
        <f>+I113*Index!$B$13</f>
        <v>429.71356397599055</v>
      </c>
      <c r="I113" s="218">
        <v>734.2092147882711</v>
      </c>
      <c r="J113" s="122">
        <f>+K113*Index!$B$13</f>
        <v>447.30565920232505</v>
      </c>
      <c r="K113" s="169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0">
        <v>840.965893921337</v>
      </c>
      <c r="P113" s="122">
        <f>+Q113*Index!$B$13</f>
        <v>508.7071234912913</v>
      </c>
      <c r="Q113" s="218">
        <v>869.1777244355487</v>
      </c>
      <c r="R113" s="122">
        <f>+S113*Index!$B$13</f>
        <v>505.44772864485486</v>
      </c>
      <c r="S113" s="247">
        <v>863.6087177029133</v>
      </c>
      <c r="T113" s="122">
        <f>+U113*Index!$B$13</f>
        <v>505.4089611950465</v>
      </c>
      <c r="U113" s="247">
        <v>863.5424795822923</v>
      </c>
      <c r="V113" s="122">
        <f>+W113*Index!$B$13</f>
        <v>467.4067249025136</v>
      </c>
      <c r="W113" s="247">
        <v>798.6118038773525</v>
      </c>
      <c r="X113" s="122">
        <f>+Y113*Index!$B$13</f>
        <v>449.4508681139724</v>
      </c>
      <c r="Y113" s="122">
        <v>767.9324010873069</v>
      </c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19">
        <v>66.91279649184118</v>
      </c>
      <c r="D114" s="106">
        <f>+E114*Index!$B$13</f>
        <v>37.1810364638566</v>
      </c>
      <c r="E114" s="170">
        <v>63.52757249400555</v>
      </c>
      <c r="F114" s="106">
        <f>+G114*Index!$B$13</f>
        <v>40.541460357595085</v>
      </c>
      <c r="G114" s="219">
        <v>69.26919760248207</v>
      </c>
      <c r="H114" s="106">
        <f>+I114*Index!$B$13</f>
        <v>42.82526964851259</v>
      </c>
      <c r="I114" s="219">
        <v>73.17131744877202</v>
      </c>
      <c r="J114" s="106">
        <f>+K114*Index!$B$13</f>
        <v>44.524640708086054</v>
      </c>
      <c r="K114" s="170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0">
        <v>79.33575819875229</v>
      </c>
      <c r="R114" s="106">
        <f>+S114*Index!$B$13</f>
        <v>47.46114327481608</v>
      </c>
      <c r="S114" s="39">
        <v>81.09217780871197</v>
      </c>
      <c r="T114" s="106">
        <f>+U114*Index!$B$13</f>
        <v>48.100394164763046</v>
      </c>
      <c r="U114" s="39">
        <v>82.18440280067635</v>
      </c>
      <c r="V114" s="106">
        <f>+W114*Index!$B$13</f>
        <v>39.43490543765567</v>
      </c>
      <c r="W114" s="39">
        <v>67.37853627131169</v>
      </c>
      <c r="X114" s="106">
        <f>+Y114*Index!$B$13</f>
        <v>36.97288790578038</v>
      </c>
      <c r="Y114" s="106">
        <v>63.17192956765615</v>
      </c>
      <c r="AA114" s="101"/>
    </row>
    <row r="115" spans="1:27" ht="14.25" customHeight="1">
      <c r="A115" s="11"/>
      <c r="B115" s="290"/>
      <c r="C115" s="219"/>
      <c r="D115" s="39"/>
      <c r="E115" s="170"/>
      <c r="F115" s="106"/>
      <c r="G115" s="216"/>
      <c r="H115" s="106"/>
      <c r="I115" s="219"/>
      <c r="J115" s="106"/>
      <c r="K115" s="170"/>
      <c r="L115" s="106"/>
      <c r="M115" s="91"/>
      <c r="N115" s="106"/>
      <c r="O115" s="91"/>
      <c r="P115" s="106"/>
      <c r="Q115" s="170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 thickBot="1">
      <c r="A116" s="11"/>
      <c r="B116" s="351">
        <v>2015</v>
      </c>
      <c r="C116" s="351"/>
      <c r="D116" s="351"/>
      <c r="E116" s="351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4"/>
      <c r="S116" s="354"/>
      <c r="T116" s="354"/>
      <c r="U116" s="354"/>
      <c r="V116" s="354"/>
      <c r="W116" s="354"/>
      <c r="X116" s="354"/>
      <c r="Y116" s="26"/>
    </row>
    <row r="117" spans="1:42" s="63" customFormat="1" ht="16.5" thickBot="1">
      <c r="A117" s="96"/>
      <c r="B117" s="352" t="s">
        <v>66</v>
      </c>
      <c r="C117" s="349"/>
      <c r="D117" s="349" t="s">
        <v>67</v>
      </c>
      <c r="E117" s="349"/>
      <c r="F117" s="349" t="s">
        <v>68</v>
      </c>
      <c r="G117" s="349"/>
      <c r="H117" s="349" t="s">
        <v>69</v>
      </c>
      <c r="I117" s="349"/>
      <c r="J117" s="349" t="s">
        <v>70</v>
      </c>
      <c r="K117" s="349"/>
      <c r="L117" s="349" t="s">
        <v>78</v>
      </c>
      <c r="M117" s="349"/>
      <c r="N117" s="349" t="s">
        <v>79</v>
      </c>
      <c r="O117" s="349"/>
      <c r="P117" s="349" t="s">
        <v>71</v>
      </c>
      <c r="Q117" s="349"/>
      <c r="R117" s="349" t="s">
        <v>72</v>
      </c>
      <c r="S117" s="349"/>
      <c r="T117" s="349" t="s">
        <v>73</v>
      </c>
      <c r="U117" s="349"/>
      <c r="V117" s="349" t="s">
        <v>74</v>
      </c>
      <c r="W117" s="349"/>
      <c r="X117" s="349" t="s">
        <v>75</v>
      </c>
      <c r="Y117" s="350"/>
      <c r="AI117" s="63" t="s">
        <v>49</v>
      </c>
      <c r="AJ117" s="63" t="s">
        <v>50</v>
      </c>
      <c r="AK117" s="63" t="s">
        <v>51</v>
      </c>
      <c r="AL117" s="63" t="s">
        <v>52</v>
      </c>
      <c r="AM117" s="51"/>
      <c r="AN117" s="51"/>
      <c r="AO117" s="51"/>
      <c r="AP117" s="51"/>
    </row>
    <row r="118" spans="1:42" s="27" customFormat="1" ht="15.75">
      <c r="A118" s="61"/>
      <c r="B118" s="97" t="s">
        <v>62</v>
      </c>
      <c r="C118" s="95" t="s">
        <v>63</v>
      </c>
      <c r="D118" s="97" t="s">
        <v>62</v>
      </c>
      <c r="E118" s="95" t="s">
        <v>63</v>
      </c>
      <c r="F118" s="97" t="s">
        <v>62</v>
      </c>
      <c r="G118" s="95" t="s">
        <v>63</v>
      </c>
      <c r="H118" s="97" t="s">
        <v>62</v>
      </c>
      <c r="I118" s="95" t="s">
        <v>63</v>
      </c>
      <c r="J118" s="97" t="s">
        <v>62</v>
      </c>
      <c r="K118" s="95" t="s">
        <v>63</v>
      </c>
      <c r="L118" s="97" t="s">
        <v>62</v>
      </c>
      <c r="M118" s="95" t="s">
        <v>63</v>
      </c>
      <c r="N118" s="97" t="s">
        <v>62</v>
      </c>
      <c r="O118" s="95" t="s">
        <v>63</v>
      </c>
      <c r="P118" s="97" t="s">
        <v>62</v>
      </c>
      <c r="Q118" s="95" t="s">
        <v>63</v>
      </c>
      <c r="R118" s="97" t="s">
        <v>62</v>
      </c>
      <c r="S118" s="95" t="s">
        <v>63</v>
      </c>
      <c r="T118" s="97" t="s">
        <v>62</v>
      </c>
      <c r="U118" s="95" t="s">
        <v>63</v>
      </c>
      <c r="V118" s="97" t="s">
        <v>62</v>
      </c>
      <c r="W118" s="95" t="s">
        <v>63</v>
      </c>
      <c r="X118" s="97" t="s">
        <v>62</v>
      </c>
      <c r="Y118" s="95" t="s">
        <v>63</v>
      </c>
      <c r="AM118" s="46"/>
      <c r="AN118" s="46"/>
      <c r="AO118" s="46"/>
      <c r="AP118" s="46"/>
    </row>
    <row r="119" spans="1:27" ht="14.25" customHeight="1">
      <c r="A119" s="11" t="s">
        <v>82</v>
      </c>
      <c r="B119" s="106">
        <f>+C119*Index!$B$13</f>
        <v>133.61220146</v>
      </c>
      <c r="C119" s="219">
        <v>228.29</v>
      </c>
      <c r="D119" s="106">
        <f>+E119*Index!$B$13</f>
        <v>126.41333125999999</v>
      </c>
      <c r="E119" s="170">
        <v>215.99</v>
      </c>
      <c r="F119" s="106">
        <f>+G119*Index!$B$13</f>
        <v>177.31461104</v>
      </c>
      <c r="G119" s="219">
        <v>302.96</v>
      </c>
      <c r="H119" s="106">
        <f>+I119*Index!$B$13</f>
        <v>180.35218309999996</v>
      </c>
      <c r="I119" s="217">
        <v>308.15</v>
      </c>
      <c r="J119" s="106">
        <f>+K119*Index!$B$13</f>
        <v>201.93123547999997</v>
      </c>
      <c r="K119" s="170">
        <v>345.02</v>
      </c>
      <c r="L119" s="106">
        <f>+M119*Index!$B$13</f>
        <v>229.56787376</v>
      </c>
      <c r="M119" s="170">
        <v>392.24</v>
      </c>
      <c r="N119" s="106">
        <f>+O119*Index!$B$13</f>
        <v>261.09658414</v>
      </c>
      <c r="O119" s="106">
        <v>446.11</v>
      </c>
      <c r="P119" s="106">
        <f>+Q119*Index!$B$13</f>
        <v>299.61931882</v>
      </c>
      <c r="Q119" s="170">
        <v>511.93</v>
      </c>
      <c r="R119" s="106">
        <f>+S119*Index!$B$13</f>
        <v>288.08942102</v>
      </c>
      <c r="S119" s="170">
        <v>492.23</v>
      </c>
      <c r="T119" s="106">
        <f>+U119*Index!$B$13</f>
        <v>281.50508852</v>
      </c>
      <c r="U119" s="170">
        <v>480.98</v>
      </c>
      <c r="V119" s="39"/>
      <c r="W119" s="170"/>
      <c r="X119" s="39"/>
      <c r="Y119" s="106"/>
      <c r="AA119" s="101"/>
    </row>
    <row r="120" spans="1:27" ht="14.25" customHeight="1">
      <c r="A120" s="11" t="s">
        <v>83</v>
      </c>
      <c r="B120" s="106">
        <f>+C120*Index!$B$13</f>
        <v>256.43195036</v>
      </c>
      <c r="C120" s="219">
        <v>438.14</v>
      </c>
      <c r="D120" s="106">
        <f>+E120*Index!$B$13</f>
        <v>223.75610293999998</v>
      </c>
      <c r="E120" s="170">
        <v>382.31</v>
      </c>
      <c r="F120" s="106">
        <f>+G120*Index!$B$13</f>
        <v>204.04407461999998</v>
      </c>
      <c r="G120" s="219">
        <v>348.63</v>
      </c>
      <c r="H120" s="106">
        <f>+I120*Index!$B$13</f>
        <v>190.51253974</v>
      </c>
      <c r="I120" s="217">
        <v>325.51</v>
      </c>
      <c r="J120" s="106">
        <f>+K120*Index!$B$13</f>
        <v>201.14696831999998</v>
      </c>
      <c r="K120" s="170">
        <v>343.68</v>
      </c>
      <c r="L120" s="106">
        <f>+M120*Index!$B$13</f>
        <v>209.87340365999998</v>
      </c>
      <c r="M120" s="170">
        <v>358.59</v>
      </c>
      <c r="N120" s="106">
        <f>+O120*Index!$B$13</f>
        <v>212.87585928000001</v>
      </c>
      <c r="O120" s="91">
        <v>363.72</v>
      </c>
      <c r="P120" s="106">
        <f>+Q120*Index!$B$13</f>
        <v>226.36642497999998</v>
      </c>
      <c r="Q120" s="170">
        <v>386.77</v>
      </c>
      <c r="R120" s="106">
        <f>+S120*Index!$B$13</f>
        <v>223.76195567999997</v>
      </c>
      <c r="S120" s="170">
        <v>382.32</v>
      </c>
      <c r="T120" s="106">
        <f>+U120*Index!$B$13</f>
        <v>199.17459494</v>
      </c>
      <c r="U120" s="170">
        <v>340.31</v>
      </c>
      <c r="V120" s="39"/>
      <c r="W120" s="170"/>
      <c r="X120" s="39"/>
      <c r="Y120" s="106"/>
      <c r="AA120" s="101"/>
    </row>
    <row r="121" spans="1:27" ht="14.25" customHeight="1">
      <c r="A121" s="9" t="s">
        <v>80</v>
      </c>
      <c r="B121" s="122">
        <f>+C121*Index!$B$13</f>
        <v>397.5181008</v>
      </c>
      <c r="C121" s="247">
        <v>679.2</v>
      </c>
      <c r="D121" s="122">
        <f>+E121*Index!$B$13</f>
        <v>356.91764342</v>
      </c>
      <c r="E121" s="169">
        <v>609.83</v>
      </c>
      <c r="F121" s="122">
        <f>+G121*Index!$B$13</f>
        <v>390.50651827999997</v>
      </c>
      <c r="G121" s="218">
        <v>667.22</v>
      </c>
      <c r="H121" s="122">
        <f>+I121*Index!$B$13</f>
        <v>379.08782254</v>
      </c>
      <c r="I121" s="218">
        <v>647.71</v>
      </c>
      <c r="J121" s="122">
        <f>+K121*Index!$B$13</f>
        <v>413.36146798</v>
      </c>
      <c r="K121" s="169">
        <v>706.27</v>
      </c>
      <c r="L121" s="122">
        <f>+M121*Index!$B$13</f>
        <v>449.82403818</v>
      </c>
      <c r="M121" s="123">
        <v>768.57</v>
      </c>
      <c r="N121" s="122">
        <f>+O121*Index!$B$13</f>
        <v>483.06760138</v>
      </c>
      <c r="O121" s="190">
        <v>825.37</v>
      </c>
      <c r="P121" s="122">
        <f>+Q121*Index!$B$13</f>
        <v>534.9521414799999</v>
      </c>
      <c r="Q121" s="218">
        <v>914.02</v>
      </c>
      <c r="R121" s="122">
        <f>+S121*Index!$B$13</f>
        <v>520.7826579399999</v>
      </c>
      <c r="S121" s="247">
        <v>889.81</v>
      </c>
      <c r="T121" s="122">
        <f>+U121*Index!$B$13</f>
        <v>488.80913931999993</v>
      </c>
      <c r="U121" s="247">
        <v>835.18</v>
      </c>
      <c r="V121" s="122"/>
      <c r="W121" s="247"/>
      <c r="X121" s="122"/>
      <c r="Y121" s="122"/>
      <c r="AA121" s="101"/>
    </row>
    <row r="122" spans="1:27" ht="14.25" customHeight="1">
      <c r="A122" s="11" t="s">
        <v>81</v>
      </c>
      <c r="B122" s="106">
        <f>+C122*Index!$B$13</f>
        <v>34.87062492</v>
      </c>
      <c r="C122" s="219">
        <v>59.58</v>
      </c>
      <c r="D122" s="106">
        <f>+E122*Index!$B$13</f>
        <v>36.23431333999999</v>
      </c>
      <c r="E122" s="170">
        <v>61.91</v>
      </c>
      <c r="F122" s="106">
        <f>+G122*Index!$B$13</f>
        <v>40.59460464</v>
      </c>
      <c r="G122" s="219">
        <v>69.36</v>
      </c>
      <c r="H122" s="106">
        <f>+I122*Index!$B$13</f>
        <v>41.566159479999996</v>
      </c>
      <c r="I122" s="219">
        <v>71.02</v>
      </c>
      <c r="J122" s="106">
        <f>+K122*Index!$B$13</f>
        <v>45.87962886</v>
      </c>
      <c r="K122" s="170">
        <v>78.39</v>
      </c>
      <c r="L122" s="106">
        <f>+M122*Index!$B$13</f>
        <v>45.52846446</v>
      </c>
      <c r="M122" s="91">
        <v>77.79</v>
      </c>
      <c r="N122" s="106">
        <f>+O122*Index!$B$13</f>
        <v>47.36037208</v>
      </c>
      <c r="O122" s="91">
        <v>80.92</v>
      </c>
      <c r="P122" s="106">
        <f>+Q122*Index!$B$13</f>
        <v>51.193916779999995</v>
      </c>
      <c r="Q122" s="170">
        <v>87.47</v>
      </c>
      <c r="R122" s="106">
        <f>+S122*Index!$B$13</f>
        <v>51.91965653999999</v>
      </c>
      <c r="S122" s="39">
        <v>88.71</v>
      </c>
      <c r="T122" s="106">
        <f>+U122*Index!$B$13</f>
        <v>50.187245499999996</v>
      </c>
      <c r="U122" s="39">
        <v>85.75</v>
      </c>
      <c r="V122" s="106"/>
      <c r="W122" s="39"/>
      <c r="X122" s="106"/>
      <c r="Y122" s="106"/>
      <c r="AA122" s="101"/>
    </row>
    <row r="123" spans="1:27" ht="14.25" customHeight="1">
      <c r="A123" s="11"/>
      <c r="B123" s="290"/>
      <c r="C123" s="219"/>
      <c r="D123" s="39"/>
      <c r="E123" s="170"/>
      <c r="F123" s="106"/>
      <c r="G123" s="216"/>
      <c r="H123" s="106"/>
      <c r="I123" s="219"/>
      <c r="J123" s="106"/>
      <c r="K123" s="170"/>
      <c r="L123" s="106"/>
      <c r="M123" s="91"/>
      <c r="N123" s="106"/>
      <c r="O123" s="91"/>
      <c r="P123" s="106"/>
      <c r="Q123" s="170"/>
      <c r="R123" s="106"/>
      <c r="S123" s="39"/>
      <c r="T123" s="106"/>
      <c r="U123" s="39"/>
      <c r="V123" s="106"/>
      <c r="W123" s="39"/>
      <c r="X123" s="106"/>
      <c r="Y123" s="106"/>
      <c r="AA123" s="101"/>
    </row>
    <row r="124" spans="1:25" ht="14.25" customHeight="1">
      <c r="A124" s="328" t="s">
        <v>122</v>
      </c>
      <c r="B124" s="39"/>
      <c r="C124" s="170"/>
      <c r="D124" s="106"/>
      <c r="E124" s="170"/>
      <c r="F124" s="216"/>
      <c r="G124" s="216"/>
      <c r="H124" s="106"/>
      <c r="I124" s="219"/>
      <c r="J124" s="106"/>
      <c r="K124" s="170"/>
      <c r="L124" s="106"/>
      <c r="M124" s="91"/>
      <c r="N124" s="106"/>
      <c r="O124" s="91"/>
      <c r="P124" s="106"/>
      <c r="Q124" s="91"/>
      <c r="R124" s="106"/>
      <c r="S124" s="39"/>
      <c r="T124" s="106"/>
      <c r="U124" s="170"/>
      <c r="V124" s="106"/>
      <c r="W124" s="170"/>
      <c r="X124" s="106"/>
      <c r="Y124" s="106"/>
    </row>
    <row r="125" spans="1:25" ht="14.25" customHeight="1">
      <c r="A125" s="329" t="s">
        <v>123</v>
      </c>
      <c r="B125" s="39"/>
      <c r="C125" s="170"/>
      <c r="D125" s="106"/>
      <c r="E125" s="170"/>
      <c r="F125" s="216"/>
      <c r="G125" s="216"/>
      <c r="H125" s="106"/>
      <c r="I125" s="219"/>
      <c r="J125" s="106"/>
      <c r="K125" s="170"/>
      <c r="L125" s="106"/>
      <c r="M125" s="91"/>
      <c r="N125" s="106"/>
      <c r="O125" s="91"/>
      <c r="P125" s="106"/>
      <c r="Q125" s="91"/>
      <c r="R125" s="106"/>
      <c r="S125" s="39"/>
      <c r="T125" s="106"/>
      <c r="U125" s="170"/>
      <c r="V125" s="106"/>
      <c r="W125" s="170"/>
      <c r="X125" s="106"/>
      <c r="Y125" s="106"/>
    </row>
    <row r="126" spans="1:25" ht="14.25" customHeight="1">
      <c r="A126" s="329" t="s">
        <v>124</v>
      </c>
      <c r="B126" s="39"/>
      <c r="C126" s="170"/>
      <c r="D126" s="106"/>
      <c r="E126" s="170"/>
      <c r="F126" s="216"/>
      <c r="G126" s="216"/>
      <c r="H126" s="106"/>
      <c r="I126" s="219"/>
      <c r="J126" s="106"/>
      <c r="K126" s="170"/>
      <c r="L126" s="106"/>
      <c r="M126" s="91"/>
      <c r="N126" s="106"/>
      <c r="O126" s="91"/>
      <c r="P126" s="106"/>
      <c r="Q126" s="91"/>
      <c r="R126" s="106"/>
      <c r="S126" s="39"/>
      <c r="T126" s="106"/>
      <c r="U126" s="170"/>
      <c r="V126" s="106"/>
      <c r="W126" s="170"/>
      <c r="X126" s="106"/>
      <c r="Y126" s="106"/>
    </row>
    <row r="127" spans="1:25" ht="14.25" customHeight="1">
      <c r="A127" s="114" t="s">
        <v>125</v>
      </c>
      <c r="B127" s="39"/>
      <c r="C127" s="170"/>
      <c r="D127" s="106"/>
      <c r="E127" s="170"/>
      <c r="F127" s="216"/>
      <c r="G127" s="216"/>
      <c r="H127" s="106"/>
      <c r="I127" s="219"/>
      <c r="J127" s="106"/>
      <c r="K127" s="170"/>
      <c r="L127" s="106"/>
      <c r="M127" s="91"/>
      <c r="N127" s="106"/>
      <c r="O127" s="91"/>
      <c r="P127" s="106"/>
      <c r="Q127" s="91"/>
      <c r="R127" s="106"/>
      <c r="S127" s="39"/>
      <c r="T127" s="106"/>
      <c r="U127" s="170"/>
      <c r="V127" s="106"/>
      <c r="W127" s="170"/>
      <c r="X127" s="106"/>
      <c r="Y127" s="106"/>
    </row>
    <row r="128" spans="1:25" ht="17.25" customHeight="1">
      <c r="A128" s="174" t="s">
        <v>95</v>
      </c>
      <c r="B128" s="175"/>
      <c r="C128" s="186"/>
      <c r="D128" s="187"/>
      <c r="E128" s="170"/>
      <c r="F128" s="216"/>
      <c r="G128" s="216"/>
      <c r="H128" s="106"/>
      <c r="I128" s="219"/>
      <c r="J128" s="106"/>
      <c r="K128" s="170"/>
      <c r="L128" s="106"/>
      <c r="M128" s="91"/>
      <c r="N128" s="106"/>
      <c r="O128" s="91"/>
      <c r="P128" s="106"/>
      <c r="Q128" s="91"/>
      <c r="R128" s="106"/>
      <c r="S128" s="39"/>
      <c r="T128" s="106"/>
      <c r="U128" s="170"/>
      <c r="V128" s="106"/>
      <c r="W128" s="170"/>
      <c r="X128" s="106"/>
      <c r="Y128" s="106"/>
    </row>
    <row r="129" spans="1:25" ht="14.25" customHeight="1">
      <c r="A129" s="11"/>
      <c r="B129" s="106"/>
      <c r="C129" s="170"/>
      <c r="D129" s="106"/>
      <c r="E129" s="91"/>
      <c r="F129" s="106"/>
      <c r="G129" s="170"/>
      <c r="H129" s="106"/>
      <c r="I129" s="170"/>
      <c r="J129" s="106"/>
      <c r="K129" s="170"/>
      <c r="L129" s="106"/>
      <c r="M129" s="91"/>
      <c r="N129" s="106"/>
      <c r="O129" s="91"/>
      <c r="P129" s="106"/>
      <c r="Q129" s="91"/>
      <c r="R129" s="106"/>
      <c r="S129" s="106"/>
      <c r="T129" s="106"/>
      <c r="U129" s="170"/>
      <c r="V129" s="106"/>
      <c r="W129" s="193"/>
      <c r="X129" s="106"/>
      <c r="Y129" s="106"/>
    </row>
    <row r="130" spans="2:27" s="29" customFormat="1" ht="12.75" customHeight="1" thickBot="1">
      <c r="B130" s="355" t="s">
        <v>107</v>
      </c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103"/>
      <c r="W130" s="104"/>
      <c r="Y130" s="104"/>
      <c r="AA130" s="47"/>
    </row>
    <row r="131" spans="1:42" s="63" customFormat="1" ht="16.5" thickBot="1">
      <c r="A131" s="96"/>
      <c r="B131" s="352" t="s">
        <v>66</v>
      </c>
      <c r="C131" s="349"/>
      <c r="D131" s="349" t="s">
        <v>67</v>
      </c>
      <c r="E131" s="349"/>
      <c r="F131" s="349" t="s">
        <v>68</v>
      </c>
      <c r="G131" s="349"/>
      <c r="H131" s="349" t="s">
        <v>69</v>
      </c>
      <c r="I131" s="349"/>
      <c r="J131" s="349" t="s">
        <v>70</v>
      </c>
      <c r="K131" s="349"/>
      <c r="L131" s="349" t="s">
        <v>78</v>
      </c>
      <c r="M131" s="349"/>
      <c r="N131" s="349" t="s">
        <v>79</v>
      </c>
      <c r="O131" s="349"/>
      <c r="P131" s="349" t="s">
        <v>71</v>
      </c>
      <c r="Q131" s="349"/>
      <c r="R131" s="349" t="s">
        <v>72</v>
      </c>
      <c r="S131" s="349"/>
      <c r="T131" s="349" t="s">
        <v>73</v>
      </c>
      <c r="U131" s="349"/>
      <c r="V131" s="349" t="s">
        <v>74</v>
      </c>
      <c r="W131" s="349"/>
      <c r="X131" s="349" t="s">
        <v>75</v>
      </c>
      <c r="Y131" s="350"/>
      <c r="AI131" s="63" t="s">
        <v>49</v>
      </c>
      <c r="AJ131" s="63" t="s">
        <v>50</v>
      </c>
      <c r="AK131" s="63" t="s">
        <v>51</v>
      </c>
      <c r="AL131" s="63" t="s">
        <v>52</v>
      </c>
      <c r="AM131" s="51"/>
      <c r="AN131" s="51"/>
      <c r="AO131" s="51"/>
      <c r="AP131" s="51"/>
    </row>
    <row r="132" spans="1:67" ht="15">
      <c r="A132" s="11" t="s">
        <v>82</v>
      </c>
      <c r="B132" s="49">
        <f>(B15-B7)/B7*100</f>
        <v>-26.010396361273553</v>
      </c>
      <c r="C132" s="102"/>
      <c r="D132" s="49">
        <f>(D15-D7)/D7*100</f>
        <v>-17.095968605066005</v>
      </c>
      <c r="E132" s="102"/>
      <c r="F132" s="49">
        <f>(F15-F7)/F7*100</f>
        <v>-10.466616857977312</v>
      </c>
      <c r="G132" s="102"/>
      <c r="H132" s="49">
        <f>(H15-H7)/H7*100</f>
        <v>8.248005883351238</v>
      </c>
      <c r="I132" s="102"/>
      <c r="J132" s="49">
        <f>(J15-J7)/J7*100</f>
        <v>-9.535893531833318</v>
      </c>
      <c r="K132" s="102"/>
      <c r="L132" s="49">
        <f>(L15-L7)/L7*100</f>
        <v>-7.732743797592734</v>
      </c>
      <c r="M132" s="102"/>
      <c r="N132" s="49">
        <f>(N15-N7)/N7*100</f>
        <v>-12.802719161591844</v>
      </c>
      <c r="O132" s="102"/>
      <c r="P132" s="49">
        <f>(P15-P7)/P7*100</f>
        <v>-9.92508513053349</v>
      </c>
      <c r="Q132" s="102"/>
      <c r="R132" s="49">
        <f>(R15-R7)/R7*100</f>
        <v>-9.044262216467661</v>
      </c>
      <c r="S132" s="102"/>
      <c r="T132" s="49">
        <f>(T15-T7)/T7*100</f>
        <v>-4.962765957446815</v>
      </c>
      <c r="U132" s="102"/>
      <c r="V132" s="49">
        <f>(V15-V7)/V7*100</f>
        <v>8.857432957056671</v>
      </c>
      <c r="W132" s="102"/>
      <c r="X132" s="49">
        <f>(X15-X7)/X7*100</f>
        <v>33.31935943657248</v>
      </c>
      <c r="Y132" s="49"/>
      <c r="AA132" s="4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</row>
    <row r="133" spans="1:67" ht="15">
      <c r="A133" s="11" t="s">
        <v>83</v>
      </c>
      <c r="B133" s="49">
        <f>(B16-B8)/B8*100</f>
        <v>17.76615770759254</v>
      </c>
      <c r="C133" s="102"/>
      <c r="D133" s="49">
        <f>(D16-D8)/D8*100</f>
        <v>39.15270250111879</v>
      </c>
      <c r="E133" s="102"/>
      <c r="F133" s="49">
        <f>(F16-F8)/F8*100</f>
        <v>41.96428571428572</v>
      </c>
      <c r="G133" s="102"/>
      <c r="H133" s="49">
        <f>(H16-H8)/H8*100</f>
        <v>18.07629346693784</v>
      </c>
      <c r="I133" s="102"/>
      <c r="J133" s="49">
        <f>(J16-J8)/J8*100</f>
        <v>12.42814584819367</v>
      </c>
      <c r="K133" s="102"/>
      <c r="L133" s="49">
        <f>(L16-L8)/L8*100</f>
        <v>6.896808273193966</v>
      </c>
      <c r="M133" s="102"/>
      <c r="N133" s="49">
        <f>(N16-N8)/N8*100</f>
        <v>6.968616761026071</v>
      </c>
      <c r="O133" s="102"/>
      <c r="P133" s="49">
        <f>(P16-P8)/P8*100</f>
        <v>1.2393468219374153</v>
      </c>
      <c r="Q133" s="102"/>
      <c r="R133" s="49">
        <f>(R16-R8)/R8*100</f>
        <v>2.393844400113993</v>
      </c>
      <c r="S133" s="102"/>
      <c r="T133" s="49">
        <f>(T16-T8)/T8*100</f>
        <v>-0.17830297521238714</v>
      </c>
      <c r="U133" s="102"/>
      <c r="V133" s="49">
        <f>(V16-V8)/V8*100</f>
        <v>-4.763202725724026</v>
      </c>
      <c r="W133" s="102"/>
      <c r="X133" s="49">
        <f>(X16-X8)/X8*100</f>
        <v>12.130099642789995</v>
      </c>
      <c r="Y133" s="4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</row>
    <row r="134" spans="1:25" ht="15.75">
      <c r="A134" s="9" t="s">
        <v>80</v>
      </c>
      <c r="B134" s="40">
        <f>(B17-B9)/B9*100</f>
        <v>0.6209441404758724</v>
      </c>
      <c r="C134" s="37"/>
      <c r="D134" s="40">
        <f>(D17-D9)/D9*100</f>
        <v>16.052276856355867</v>
      </c>
      <c r="E134" s="37"/>
      <c r="F134" s="40">
        <f>(F17-F9)/F9*100</f>
        <v>20.25312895513994</v>
      </c>
      <c r="G134" s="37"/>
      <c r="H134" s="40">
        <f>(H17-H9)/H9*100</f>
        <v>13.48451210487366</v>
      </c>
      <c r="I134" s="37"/>
      <c r="J134" s="40">
        <f>(J17-J9)/J9*100</f>
        <v>3.0577876148775394</v>
      </c>
      <c r="K134" s="37"/>
      <c r="L134" s="40">
        <f>(L17-L9)/L9*100</f>
        <v>0.5927556788111039</v>
      </c>
      <c r="M134" s="37"/>
      <c r="N134" s="40">
        <f>(N17-N9)/N9*100</f>
        <v>-1.4418539269434028</v>
      </c>
      <c r="O134" s="37"/>
      <c r="P134" s="40">
        <f>(P17-P9)/P9*100</f>
        <v>-3.4206985426497747</v>
      </c>
      <c r="Q134" s="37"/>
      <c r="R134" s="40">
        <f>(R17-R9)/R9*100</f>
        <v>-2.15509020864326</v>
      </c>
      <c r="S134" s="37"/>
      <c r="T134" s="40">
        <f>(T17-T9)/T9*100</f>
        <v>-2.0758179862034116</v>
      </c>
      <c r="U134" s="37"/>
      <c r="V134" s="40">
        <f>(V17-V9)/V9*100</f>
        <v>0.1844097802269251</v>
      </c>
      <c r="W134" s="37"/>
      <c r="X134" s="40">
        <f>(X17-X9)/X9*100</f>
        <v>18.690618347957013</v>
      </c>
      <c r="Y134" s="40"/>
    </row>
    <row r="135" spans="1:37" ht="15">
      <c r="A135" s="11" t="s">
        <v>81</v>
      </c>
      <c r="B135" s="49">
        <f>(B18-B10)/B10*100</f>
        <v>6.266021076616357</v>
      </c>
      <c r="C135" s="102"/>
      <c r="D135" s="49">
        <f>(D18-D10)/D10*100</f>
        <v>19.392314566577294</v>
      </c>
      <c r="E135" s="102"/>
      <c r="F135" s="49">
        <f>(F18-F10)/F10*100</f>
        <v>16.85456595264939</v>
      </c>
      <c r="G135" s="102"/>
      <c r="H135" s="49">
        <f>(H18-H10)/H10*100</f>
        <v>-4.703576678098975</v>
      </c>
      <c r="I135" s="102"/>
      <c r="J135" s="49">
        <f>(J18-J10)/J10*100</f>
        <v>-3.273876721607577</v>
      </c>
      <c r="K135" s="102"/>
      <c r="L135" s="49">
        <f>(L18-L10)/L10*100</f>
        <v>-9.508547008547</v>
      </c>
      <c r="M135" s="102"/>
      <c r="N135" s="49">
        <f>(N18-N10)/N10*100</f>
        <v>-8.353326063249723</v>
      </c>
      <c r="O135" s="102"/>
      <c r="P135" s="49">
        <f>(P18-P10)/P10*100</f>
        <v>-16.12435233160622</v>
      </c>
      <c r="Q135" s="102"/>
      <c r="R135" s="49">
        <f>(R18-R10)/R10*100</f>
        <v>-6.620065789473682</v>
      </c>
      <c r="S135" s="102"/>
      <c r="T135" s="49">
        <f>(T18-T10)/T10*100</f>
        <v>-4.692454026632845</v>
      </c>
      <c r="U135" s="102"/>
      <c r="V135" s="49">
        <f>(V18-V10)/V10*100</f>
        <v>-4.478594950603731</v>
      </c>
      <c r="W135" s="102"/>
      <c r="X135" s="49">
        <f>(X18-X10)/X10*100</f>
        <v>2.146286359785386</v>
      </c>
      <c r="Y135" s="4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5">
      <c r="A136" s="11"/>
      <c r="B136" s="49"/>
      <c r="C136" s="102"/>
      <c r="D136" s="49"/>
      <c r="E136" s="102"/>
      <c r="F136" s="49"/>
      <c r="G136" s="102"/>
      <c r="H136" s="49"/>
      <c r="I136" s="102"/>
      <c r="J136" s="49"/>
      <c r="K136" s="102"/>
      <c r="L136" s="49"/>
      <c r="M136" s="102"/>
      <c r="N136" s="49"/>
      <c r="O136" s="102"/>
      <c r="P136" s="49"/>
      <c r="Q136" s="102"/>
      <c r="R136" s="49"/>
      <c r="S136" s="102"/>
      <c r="T136" s="49"/>
      <c r="U136" s="102"/>
      <c r="V136" s="49"/>
      <c r="W136" s="102"/>
      <c r="X136" s="4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7" customFormat="1" ht="15.75" thickBot="1">
      <c r="A137" s="62"/>
      <c r="B137" s="351" t="s">
        <v>108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103"/>
      <c r="V137" s="29"/>
      <c r="W137" s="104"/>
      <c r="X137" s="29"/>
      <c r="Y137" s="108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42" s="63" customFormat="1" ht="16.5" thickBot="1">
      <c r="A138" s="96"/>
      <c r="B138" s="352" t="s">
        <v>66</v>
      </c>
      <c r="C138" s="349"/>
      <c r="D138" s="349" t="s">
        <v>67</v>
      </c>
      <c r="E138" s="349"/>
      <c r="F138" s="349" t="s">
        <v>68</v>
      </c>
      <c r="G138" s="349"/>
      <c r="H138" s="349" t="s">
        <v>69</v>
      </c>
      <c r="I138" s="349"/>
      <c r="J138" s="349" t="s">
        <v>70</v>
      </c>
      <c r="K138" s="349"/>
      <c r="L138" s="349" t="s">
        <v>78</v>
      </c>
      <c r="M138" s="349"/>
      <c r="N138" s="349" t="s">
        <v>79</v>
      </c>
      <c r="O138" s="349"/>
      <c r="P138" s="349" t="s">
        <v>71</v>
      </c>
      <c r="Q138" s="349"/>
      <c r="R138" s="349" t="s">
        <v>72</v>
      </c>
      <c r="S138" s="349"/>
      <c r="T138" s="349" t="s">
        <v>73</v>
      </c>
      <c r="U138" s="349"/>
      <c r="V138" s="349" t="s">
        <v>74</v>
      </c>
      <c r="W138" s="349"/>
      <c r="X138" s="349" t="s">
        <v>75</v>
      </c>
      <c r="Y138" s="350"/>
      <c r="AI138" s="63" t="s">
        <v>49</v>
      </c>
      <c r="AJ138" s="63" t="s">
        <v>50</v>
      </c>
      <c r="AK138" s="63" t="s">
        <v>51</v>
      </c>
      <c r="AL138" s="63" t="s">
        <v>52</v>
      </c>
      <c r="AM138" s="51"/>
      <c r="AN138" s="51"/>
      <c r="AO138" s="51"/>
      <c r="AP138" s="51"/>
    </row>
    <row r="139" spans="1:25" ht="15">
      <c r="A139" s="11" t="s">
        <v>82</v>
      </c>
      <c r="B139" s="49">
        <f>(B23-B15)/B15*100</f>
        <v>31.49205234038815</v>
      </c>
      <c r="C139" s="102"/>
      <c r="D139" s="49">
        <f aca="true" t="shared" si="6" ref="D139:X139">(D23-D15)/D15*100</f>
        <v>31.362423616490233</v>
      </c>
      <c r="E139" s="102"/>
      <c r="F139" s="49">
        <f t="shared" si="6"/>
        <v>28.8271885905022</v>
      </c>
      <c r="G139" s="102"/>
      <c r="H139" s="49">
        <f t="shared" si="6"/>
        <v>-18.38515808727463</v>
      </c>
      <c r="I139" s="102"/>
      <c r="J139" s="49">
        <f t="shared" si="6"/>
        <v>-7.218551302830062</v>
      </c>
      <c r="K139" s="102"/>
      <c r="L139" s="49">
        <f t="shared" si="6"/>
        <v>-12.704328842979615</v>
      </c>
      <c r="M139" s="102"/>
      <c r="N139" s="49">
        <f t="shared" si="6"/>
        <v>-1.477992528828985</v>
      </c>
      <c r="O139" s="102"/>
      <c r="P139" s="49">
        <f t="shared" si="6"/>
        <v>5.574877766016434</v>
      </c>
      <c r="Q139" s="102"/>
      <c r="R139" s="49">
        <f t="shared" si="6"/>
        <v>-5.604470923182368</v>
      </c>
      <c r="S139" s="102"/>
      <c r="T139" s="49">
        <f t="shared" si="6"/>
        <v>-7.964403649185645</v>
      </c>
      <c r="U139" s="102"/>
      <c r="V139" s="49">
        <f t="shared" si="6"/>
        <v>-12.635795018106002</v>
      </c>
      <c r="W139" s="102"/>
      <c r="X139" s="49">
        <f t="shared" si="6"/>
        <v>-15.558769888686236</v>
      </c>
      <c r="Y139" s="49"/>
    </row>
    <row r="140" spans="1:25" ht="15">
      <c r="A140" s="11" t="s">
        <v>83</v>
      </c>
      <c r="B140" s="49">
        <f>(B24-B16)/B16*100</f>
        <v>-0.1918158567774807</v>
      </c>
      <c r="C140" s="102"/>
      <c r="D140" s="49">
        <f aca="true" t="shared" si="7" ref="D140:X140">(D24-D16)/D16*100</f>
        <v>-10.512774700732539</v>
      </c>
      <c r="E140" s="102"/>
      <c r="F140" s="49">
        <f t="shared" si="7"/>
        <v>-17.816325150470007</v>
      </c>
      <c r="G140" s="102"/>
      <c r="H140" s="49">
        <f t="shared" si="7"/>
        <v>0.21425870688568288</v>
      </c>
      <c r="I140" s="102"/>
      <c r="J140" s="49">
        <f t="shared" si="7"/>
        <v>-6.4153760029856315</v>
      </c>
      <c r="K140" s="102"/>
      <c r="L140" s="49">
        <f t="shared" si="7"/>
        <v>-4.6527004454342995</v>
      </c>
      <c r="M140" s="102"/>
      <c r="N140" s="49">
        <f t="shared" si="7"/>
        <v>-2.927339257710396</v>
      </c>
      <c r="O140" s="102"/>
      <c r="P140" s="49">
        <f t="shared" si="7"/>
        <v>-4.077370433441505</v>
      </c>
      <c r="Q140" s="102"/>
      <c r="R140" s="49">
        <f t="shared" si="7"/>
        <v>-11.04617002195628</v>
      </c>
      <c r="S140" s="102"/>
      <c r="T140" s="49">
        <f t="shared" si="7"/>
        <v>-12.794200056038097</v>
      </c>
      <c r="U140" s="102"/>
      <c r="V140" s="49">
        <f t="shared" si="7"/>
        <v>-16.317258156840296</v>
      </c>
      <c r="W140" s="102"/>
      <c r="X140" s="49">
        <f t="shared" si="7"/>
        <v>-13.715167164078998</v>
      </c>
      <c r="Y140" s="49"/>
    </row>
    <row r="141" spans="1:25" ht="15.75">
      <c r="A141" s="9" t="s">
        <v>80</v>
      </c>
      <c r="B141" s="40">
        <f>(B25-B17)/B17*100</f>
        <v>8.93295227496903</v>
      </c>
      <c r="C141" s="37"/>
      <c r="D141" s="40">
        <f aca="true" t="shared" si="8" ref="D141:X141">(D25-D17)/D17*100</f>
        <v>1.772548227451768</v>
      </c>
      <c r="E141" s="37"/>
      <c r="F141" s="40">
        <f t="shared" si="8"/>
        <v>-3.435775095892973</v>
      </c>
      <c r="G141" s="37"/>
      <c r="H141" s="40">
        <f t="shared" si="8"/>
        <v>-8.074432903255861</v>
      </c>
      <c r="I141" s="37"/>
      <c r="J141" s="40">
        <f t="shared" si="8"/>
        <v>-6.7161565935989875</v>
      </c>
      <c r="K141" s="37"/>
      <c r="L141" s="40">
        <f t="shared" si="8"/>
        <v>-7.8350905991539905</v>
      </c>
      <c r="M141" s="37"/>
      <c r="N141" s="40">
        <f t="shared" si="8"/>
        <v>-2.3818741213146035</v>
      </c>
      <c r="O141" s="37"/>
      <c r="P141" s="40">
        <f t="shared" si="8"/>
        <v>-0.3198461598838341</v>
      </c>
      <c r="Q141" s="37"/>
      <c r="R141" s="40">
        <f t="shared" si="8"/>
        <v>-9.034383283954472</v>
      </c>
      <c r="S141" s="37"/>
      <c r="T141" s="40">
        <f t="shared" si="8"/>
        <v>-10.935177405803644</v>
      </c>
      <c r="U141" s="37"/>
      <c r="V141" s="40">
        <f t="shared" si="8"/>
        <v>-14.864221057646496</v>
      </c>
      <c r="W141" s="37"/>
      <c r="X141" s="40">
        <f t="shared" si="8"/>
        <v>-14.35632736975634</v>
      </c>
      <c r="Y141" s="40"/>
    </row>
    <row r="142" spans="1:25" ht="15" customHeight="1">
      <c r="A142" s="11" t="s">
        <v>81</v>
      </c>
      <c r="B142" s="49">
        <f>(B26-B18)/B18*100</f>
        <v>-6.566604127579745</v>
      </c>
      <c r="C142" s="102"/>
      <c r="D142" s="49">
        <f>(D26-D18)/D18*100</f>
        <v>-14.570858283433125</v>
      </c>
      <c r="E142" s="102"/>
      <c r="F142" s="49">
        <f aca="true" t="shared" si="9" ref="F142:X142">(F26-F18)/F18*100</f>
        <v>-11.673902556681147</v>
      </c>
      <c r="G142" s="102"/>
      <c r="H142" s="49">
        <f t="shared" si="9"/>
        <v>3.2647814910025788</v>
      </c>
      <c r="I142" s="102"/>
      <c r="J142" s="49">
        <f t="shared" si="9"/>
        <v>-2.5443510737628463</v>
      </c>
      <c r="K142" s="102"/>
      <c r="L142" s="49">
        <f t="shared" si="9"/>
        <v>0</v>
      </c>
      <c r="M142" s="102"/>
      <c r="N142" s="49">
        <f t="shared" si="9"/>
        <v>3.7125178486434915</v>
      </c>
      <c r="O142" s="102"/>
      <c r="P142" s="49">
        <f t="shared" si="9"/>
        <v>-1.408450704225353</v>
      </c>
      <c r="Q142" s="102"/>
      <c r="R142" s="49">
        <f t="shared" si="9"/>
        <v>-6.516952884191987</v>
      </c>
      <c r="S142" s="102"/>
      <c r="T142" s="49">
        <f t="shared" si="9"/>
        <v>-10.889332446218681</v>
      </c>
      <c r="U142" s="102"/>
      <c r="V142" s="49">
        <f t="shared" si="9"/>
        <v>-17.628131464031245</v>
      </c>
      <c r="W142" s="102"/>
      <c r="X142" s="49">
        <f t="shared" si="9"/>
        <v>-12.220071882775784</v>
      </c>
      <c r="Y142" s="49"/>
    </row>
    <row r="143" spans="1:5" ht="15">
      <c r="A143" s="11"/>
      <c r="B143" s="40"/>
      <c r="C143" s="37"/>
      <c r="D143" s="40"/>
      <c r="E143" s="37"/>
    </row>
    <row r="144" spans="1:24" ht="15.75" thickBot="1">
      <c r="A144" s="62"/>
      <c r="B144" s="351" t="s">
        <v>109</v>
      </c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103"/>
      <c r="V144" s="29"/>
      <c r="W144" s="104"/>
      <c r="X144" s="29"/>
    </row>
    <row r="145" spans="1:42" s="63" customFormat="1" ht="16.5" thickBot="1">
      <c r="A145" s="96"/>
      <c r="B145" s="352" t="s">
        <v>66</v>
      </c>
      <c r="C145" s="349"/>
      <c r="D145" s="349" t="s">
        <v>67</v>
      </c>
      <c r="E145" s="349"/>
      <c r="F145" s="349" t="s">
        <v>68</v>
      </c>
      <c r="G145" s="349"/>
      <c r="H145" s="349" t="s">
        <v>69</v>
      </c>
      <c r="I145" s="349"/>
      <c r="J145" s="349" t="s">
        <v>70</v>
      </c>
      <c r="K145" s="349"/>
      <c r="L145" s="349" t="s">
        <v>78</v>
      </c>
      <c r="M145" s="349"/>
      <c r="N145" s="349" t="s">
        <v>79</v>
      </c>
      <c r="O145" s="349"/>
      <c r="P145" s="349" t="s">
        <v>71</v>
      </c>
      <c r="Q145" s="349"/>
      <c r="R145" s="349" t="s">
        <v>72</v>
      </c>
      <c r="S145" s="349"/>
      <c r="T145" s="349" t="s">
        <v>73</v>
      </c>
      <c r="U145" s="349"/>
      <c r="V145" s="349" t="s">
        <v>74</v>
      </c>
      <c r="W145" s="349"/>
      <c r="X145" s="349" t="s">
        <v>75</v>
      </c>
      <c r="Y145" s="350"/>
      <c r="AI145" s="63" t="s">
        <v>49</v>
      </c>
      <c r="AJ145" s="63" t="s">
        <v>50</v>
      </c>
      <c r="AK145" s="63" t="s">
        <v>51</v>
      </c>
      <c r="AL145" s="63" t="s">
        <v>52</v>
      </c>
      <c r="AM145" s="51"/>
      <c r="AN145" s="51"/>
      <c r="AO145" s="51"/>
      <c r="AP145" s="51"/>
    </row>
    <row r="146" spans="1:25" ht="15">
      <c r="A146" s="11" t="s">
        <v>82</v>
      </c>
      <c r="B146" s="49">
        <f aca="true" t="shared" si="10" ref="B146:X146">(B31-B23)/B23*100</f>
        <v>-15.55466506378147</v>
      </c>
      <c r="C146" s="102"/>
      <c r="D146" s="49">
        <f t="shared" si="10"/>
        <v>-16.464653082618096</v>
      </c>
      <c r="E146" s="102"/>
      <c r="F146" s="49">
        <f t="shared" si="10"/>
        <v>-9.710281474502404</v>
      </c>
      <c r="G146" s="102"/>
      <c r="H146" s="49">
        <f t="shared" si="10"/>
        <v>-0.2049049113145887</v>
      </c>
      <c r="I146" s="102"/>
      <c r="J146" s="49">
        <f t="shared" si="10"/>
        <v>2.284332168771839</v>
      </c>
      <c r="K146" s="102"/>
      <c r="L146" s="49">
        <f t="shared" si="10"/>
        <v>8.289112534309243</v>
      </c>
      <c r="M146" s="102"/>
      <c r="N146" s="49">
        <f t="shared" si="10"/>
        <v>4.918122870645136</v>
      </c>
      <c r="O146" s="102"/>
      <c r="P146" s="49">
        <f t="shared" si="10"/>
        <v>6.8942468369539265</v>
      </c>
      <c r="Q146" s="102"/>
      <c r="R146" s="49">
        <f t="shared" si="10"/>
        <v>12.617292225201075</v>
      </c>
      <c r="S146" s="102"/>
      <c r="T146" s="49">
        <f t="shared" si="10"/>
        <v>17.684261736803705</v>
      </c>
      <c r="U146" s="102"/>
      <c r="V146" s="49">
        <f t="shared" si="10"/>
        <v>-0.8101488412987454</v>
      </c>
      <c r="W146" s="102"/>
      <c r="X146" s="49">
        <f t="shared" si="10"/>
        <v>0.4096224026215707</v>
      </c>
      <c r="Y146" s="49"/>
    </row>
    <row r="147" spans="1:25" ht="15">
      <c r="A147" s="11" t="s">
        <v>83</v>
      </c>
      <c r="B147" s="49">
        <f>(B32-B24)/B24*100</f>
        <v>-7.7763541889102505</v>
      </c>
      <c r="C147" s="102"/>
      <c r="D147" s="49">
        <f>(D32-D24)/D24*100</f>
        <v>-16.890947570179296</v>
      </c>
      <c r="E147" s="102"/>
      <c r="F147" s="49">
        <f>(F32-F24)/F24*100</f>
        <v>-8.520880477268054</v>
      </c>
      <c r="G147" s="102"/>
      <c r="H147" s="49">
        <f>(H32-H24)/H24*100</f>
        <v>-7.365640982644418</v>
      </c>
      <c r="I147" s="102"/>
      <c r="J147" s="49">
        <f>(J32-J24)/J24*100</f>
        <v>-9.080395597383946</v>
      </c>
      <c r="K147" s="102"/>
      <c r="L147" s="49">
        <f>(L32-L24)/L24*100</f>
        <v>-14.157451001861387</v>
      </c>
      <c r="M147" s="102"/>
      <c r="N147" s="49">
        <f>(N32-N24)/N24*100</f>
        <v>-15.646876682821759</v>
      </c>
      <c r="O147" s="102"/>
      <c r="P147" s="49">
        <f>(P32-P24)/P24*100</f>
        <v>-12.84919943726134</v>
      </c>
      <c r="Q147" s="102"/>
      <c r="R147" s="49">
        <f>(R32-R24)/R24*100</f>
        <v>-8.350425864766203</v>
      </c>
      <c r="S147" s="102"/>
      <c r="T147" s="49">
        <f>(T32-T24)/T24*100</f>
        <v>-10.831760311659101</v>
      </c>
      <c r="U147" s="102"/>
      <c r="V147" s="49">
        <f>(V32-V24)/V24*100</f>
        <v>-5.93818135180197</v>
      </c>
      <c r="W147" s="102"/>
      <c r="X147" s="49">
        <f>(X32-X24)/X24*100</f>
        <v>-10.213361315145155</v>
      </c>
      <c r="Y147" s="49"/>
    </row>
    <row r="148" spans="1:25" ht="15.75">
      <c r="A148" s="9" t="s">
        <v>80</v>
      </c>
      <c r="B148" s="40">
        <f>(B33-B25)/B25*100</f>
        <v>-10.48036962225164</v>
      </c>
      <c r="C148" s="37"/>
      <c r="D148" s="40">
        <f>(D33-D25)/D25*100</f>
        <v>-16.72951917828611</v>
      </c>
      <c r="E148" s="37"/>
      <c r="F148" s="40">
        <f>(F33-F25)/F25*100</f>
        <v>-9.010100031486907</v>
      </c>
      <c r="G148" s="37"/>
      <c r="H148" s="40">
        <f>(H33-H25)/H25*100</f>
        <v>-4.532441539358007</v>
      </c>
      <c r="I148" s="37"/>
      <c r="J148" s="40">
        <f>(J33-J25)/J25*100</f>
        <v>-4.847347347347348</v>
      </c>
      <c r="K148" s="37"/>
      <c r="L148" s="40">
        <f>(L33-L25)/L25*100</f>
        <v>-5.754212905877515</v>
      </c>
      <c r="M148" s="37"/>
      <c r="N148" s="40">
        <f>(N33-N25)/N25*100</f>
        <v>-7.835524942600713</v>
      </c>
      <c r="O148" s="37"/>
      <c r="P148" s="40">
        <f>(P33-P25)/P25*100</f>
        <v>-4.708754109332864</v>
      </c>
      <c r="Q148" s="37"/>
      <c r="R148" s="40">
        <f>(R33-R25)/R25*100</f>
        <v>-0.30641325076602244</v>
      </c>
      <c r="S148" s="37"/>
      <c r="T148" s="40">
        <f>(T33-T25)/T25*100</f>
        <v>0.5103645115255336</v>
      </c>
      <c r="U148" s="37"/>
      <c r="V148" s="40">
        <f>(V33-V25)/V25*100</f>
        <v>-3.861219921656395</v>
      </c>
      <c r="W148" s="37"/>
      <c r="X148" s="40">
        <f>(X33-X25)/X25*100</f>
        <v>-6.5708156698503535</v>
      </c>
      <c r="Y148" s="40"/>
    </row>
    <row r="149" spans="1:25" ht="15">
      <c r="A149" s="11" t="s">
        <v>81</v>
      </c>
      <c r="B149" s="49">
        <f>(B34-B26)/B26*100</f>
        <v>-7.2862880091795725</v>
      </c>
      <c r="C149" s="102"/>
      <c r="D149" s="49">
        <f>(D34-D26)/D26*100</f>
        <v>-7.272196261682248</v>
      </c>
      <c r="E149" s="102"/>
      <c r="F149" s="49">
        <f>(F34-F26)/F26*100</f>
        <v>-7.1818678317858975</v>
      </c>
      <c r="G149" s="102"/>
      <c r="H149" s="49">
        <f>(H34-H26)/H26*100</f>
        <v>-7.318894697535486</v>
      </c>
      <c r="I149" s="102"/>
      <c r="J149" s="49">
        <f>(J34-J26)/J26*100</f>
        <v>-8.167664670658674</v>
      </c>
      <c r="K149" s="102"/>
      <c r="L149" s="49">
        <f>(L34-L26)/L26*100</f>
        <v>-6.3754427390791095</v>
      </c>
      <c r="M149" s="102"/>
      <c r="N149" s="49">
        <f>(N34-N26)/N26*100</f>
        <v>-6.51675080312069</v>
      </c>
      <c r="O149" s="102"/>
      <c r="P149" s="49">
        <f>(P34-P26)/P26*100</f>
        <v>1.9298245614035165</v>
      </c>
      <c r="Q149" s="102"/>
      <c r="R149" s="49">
        <f>(R34-R26)/R26*100</f>
        <v>1.2482336316533234</v>
      </c>
      <c r="S149" s="102"/>
      <c r="T149" s="49">
        <f>(T34-T26)/T26*100</f>
        <v>4.604280736684921</v>
      </c>
      <c r="U149" s="102"/>
      <c r="V149" s="49">
        <f>(V34-V26)/V26*100</f>
        <v>0.08370535714284048</v>
      </c>
      <c r="W149" s="102"/>
      <c r="X149" s="49">
        <f>(X34-X26)/X26*100</f>
        <v>1.637795275590561</v>
      </c>
      <c r="Y149" s="49"/>
    </row>
    <row r="151" spans="1:21" ht="15.75" thickBot="1">
      <c r="A151" s="62"/>
      <c r="B151" s="351" t="s">
        <v>110</v>
      </c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103"/>
    </row>
    <row r="152" spans="1:42" s="63" customFormat="1" ht="16.5" thickBot="1">
      <c r="A152" s="96"/>
      <c r="B152" s="352" t="s">
        <v>66</v>
      </c>
      <c r="C152" s="349"/>
      <c r="D152" s="349" t="s">
        <v>67</v>
      </c>
      <c r="E152" s="349"/>
      <c r="F152" s="349" t="s">
        <v>68</v>
      </c>
      <c r="G152" s="349"/>
      <c r="H152" s="349" t="s">
        <v>69</v>
      </c>
      <c r="I152" s="349"/>
      <c r="J152" s="349" t="s">
        <v>70</v>
      </c>
      <c r="K152" s="349"/>
      <c r="L152" s="349" t="s">
        <v>78</v>
      </c>
      <c r="M152" s="349"/>
      <c r="N152" s="349" t="s">
        <v>79</v>
      </c>
      <c r="O152" s="349"/>
      <c r="P152" s="349" t="s">
        <v>71</v>
      </c>
      <c r="Q152" s="349"/>
      <c r="R152" s="349" t="s">
        <v>72</v>
      </c>
      <c r="S152" s="349"/>
      <c r="T152" s="349" t="s">
        <v>73</v>
      </c>
      <c r="U152" s="349"/>
      <c r="V152" s="349" t="s">
        <v>74</v>
      </c>
      <c r="W152" s="349"/>
      <c r="X152" s="349" t="s">
        <v>75</v>
      </c>
      <c r="Y152" s="350"/>
      <c r="AI152" s="63" t="s">
        <v>49</v>
      </c>
      <c r="AJ152" s="63" t="s">
        <v>50</v>
      </c>
      <c r="AK152" s="63" t="s">
        <v>51</v>
      </c>
      <c r="AL152" s="63" t="s">
        <v>52</v>
      </c>
      <c r="AM152" s="51"/>
      <c r="AN152" s="51"/>
      <c r="AO152" s="51"/>
      <c r="AP152" s="51"/>
    </row>
    <row r="153" spans="1:25" ht="15">
      <c r="A153" s="11" t="s">
        <v>82</v>
      </c>
      <c r="B153" s="49">
        <f>(B39-B31)/B31*100</f>
        <v>-3.3296425181904414</v>
      </c>
      <c r="C153" s="102"/>
      <c r="D153" s="49">
        <f>(D39-D31)/D31*100</f>
        <v>3.592156862745108</v>
      </c>
      <c r="E153" s="102"/>
      <c r="F153" s="49">
        <f>(F39-F31)/F31*100</f>
        <v>-4.584882280049567</v>
      </c>
      <c r="G153" s="102"/>
      <c r="H153" s="49">
        <f>(H39-H31)/H31*100</f>
        <v>-7.487969201154949</v>
      </c>
      <c r="I153" s="102"/>
      <c r="J153" s="49">
        <f>(J39-J31)/J31*100</f>
        <v>0.8276405675249546</v>
      </c>
      <c r="K153" s="102"/>
      <c r="L153" s="49">
        <f>(L39-L31)/L31*100</f>
        <v>-4.07232173031429</v>
      </c>
      <c r="M153" s="102"/>
      <c r="N153" s="49">
        <f>(N39-N31)/N31*100</f>
        <v>-5.808411459697273</v>
      </c>
      <c r="O153" s="102"/>
      <c r="P153" s="49">
        <f>(P39-P31)/P31*100</f>
        <v>-4.185090892849157</v>
      </c>
      <c r="Q153" s="102"/>
      <c r="R153" s="49">
        <f>(R39-R31)/R31*100</f>
        <v>-2.296285275008677</v>
      </c>
      <c r="S153" s="102"/>
      <c r="T153" s="49">
        <f>(T39-T31)/T31*100</f>
        <v>-3.8238941711451044</v>
      </c>
      <c r="U153" s="102"/>
      <c r="V153" s="49">
        <f>(V39-V31)/V31*100</f>
        <v>11.137140686336586</v>
      </c>
      <c r="W153" s="102"/>
      <c r="X153" s="49">
        <f>(X39-X31)/X31*100</f>
        <v>-9.219700341195663</v>
      </c>
      <c r="Y153" s="49"/>
    </row>
    <row r="154" spans="1:25" ht="15">
      <c r="A154" s="11" t="s">
        <v>83</v>
      </c>
      <c r="B154" s="49">
        <f>(B40-B32)/B32*100</f>
        <v>-11.557905298498818</v>
      </c>
      <c r="C154" s="102"/>
      <c r="D154" s="49">
        <f>(D40-D32)/D32*100</f>
        <v>-8.100706289338387</v>
      </c>
      <c r="E154" s="102"/>
      <c r="F154" s="49">
        <f>(F40-F32)/F32*100</f>
        <v>-9.61590357110731</v>
      </c>
      <c r="G154" s="102"/>
      <c r="H154" s="49">
        <f>(H40-H32)/H32*100</f>
        <v>-12.485857808752321</v>
      </c>
      <c r="I154" s="102"/>
      <c r="J154" s="49">
        <f>(J40-J32)/J32*100</f>
        <v>-4.640554410281158</v>
      </c>
      <c r="K154" s="102"/>
      <c r="L154" s="49">
        <f>(L40-L32)/L32*100</f>
        <v>-1.9472789115646192</v>
      </c>
      <c r="M154" s="102"/>
      <c r="N154" s="49">
        <f>(N40-N32)/N32*100</f>
        <v>-6.846746199577064</v>
      </c>
      <c r="O154" s="102"/>
      <c r="P154" s="49">
        <f>(P40-P32)/P32*100</f>
        <v>1.7564762856483946</v>
      </c>
      <c r="Q154" s="102"/>
      <c r="R154" s="49">
        <f>(R40-R32)/R32*100</f>
        <v>-1.9990137692978729</v>
      </c>
      <c r="S154" s="102"/>
      <c r="T154" s="49">
        <f>(T40-T32)/T32*100</f>
        <v>1.8151517881271961</v>
      </c>
      <c r="U154" s="102"/>
      <c r="V154" s="49">
        <f>(V40-V32)/V32*100</f>
        <v>7.076629397327512</v>
      </c>
      <c r="W154" s="102"/>
      <c r="X154" s="49">
        <f>(X40-X32)/X32*100</f>
        <v>20.581742630827158</v>
      </c>
      <c r="Y154" s="49"/>
    </row>
    <row r="155" spans="1:25" ht="15.75">
      <c r="A155" s="9" t="s">
        <v>80</v>
      </c>
      <c r="B155" s="40">
        <f>(B41-B33)/B33*100</f>
        <v>-8.859610446870859</v>
      </c>
      <c r="C155" s="37"/>
      <c r="D155" s="40">
        <f>(D41-D33)/D33*100</f>
        <v>-3.6587909304889235</v>
      </c>
      <c r="E155" s="37"/>
      <c r="F155" s="40">
        <f>(F41-F33)/F33*100</f>
        <v>-7.562488354140609</v>
      </c>
      <c r="G155" s="37"/>
      <c r="H155" s="40">
        <f>(H41-H33)/H33*100</f>
        <v>-10.41876758133857</v>
      </c>
      <c r="I155" s="37"/>
      <c r="J155" s="40">
        <f>(J41-J33)/J33*100</f>
        <v>-2.451147989374865</v>
      </c>
      <c r="K155" s="37"/>
      <c r="L155" s="40">
        <f>(L41-L33)/L33*100</f>
        <v>-2.8613655085526</v>
      </c>
      <c r="M155" s="37"/>
      <c r="N155" s="40">
        <f>(N41-N33)/N33*100</f>
        <v>-6.3977715372769275</v>
      </c>
      <c r="O155" s="37"/>
      <c r="P155" s="40">
        <f>(P41-P33)/P33*100</f>
        <v>-0.9915921251058755</v>
      </c>
      <c r="Q155" s="37"/>
      <c r="R155" s="40">
        <f>(R41-R33)/R33*100</f>
        <v>-2.1278424966685248</v>
      </c>
      <c r="S155" s="37"/>
      <c r="T155" s="40">
        <f>(T41-T33)/T33*100</f>
        <v>-0.8109929248688464</v>
      </c>
      <c r="U155" s="37"/>
      <c r="V155" s="40">
        <f>(V41-V33)/V33*100</f>
        <v>8.773415176209113</v>
      </c>
      <c r="W155" s="37"/>
      <c r="X155" s="40">
        <f>(X41-X33)/X33*100</f>
        <v>9.599562662293275</v>
      </c>
      <c r="Y155" s="40"/>
    </row>
    <row r="156" spans="1:25" ht="15">
      <c r="A156" s="11" t="s">
        <v>81</v>
      </c>
      <c r="B156" s="49">
        <f>(B42-B34)/B34*100</f>
        <v>-6.837871287128714</v>
      </c>
      <c r="C156" s="102"/>
      <c r="D156" s="49">
        <f>(D42-D34)/D34*100</f>
        <v>-3.0866141732283476</v>
      </c>
      <c r="E156" s="102"/>
      <c r="F156" s="49">
        <f>(F42-F34)/F34*100</f>
        <v>5.972344807296267</v>
      </c>
      <c r="G156" s="102"/>
      <c r="H156" s="49">
        <f>(H42-H34)/H34*100</f>
        <v>-3.330647327424107</v>
      </c>
      <c r="I156" s="102"/>
      <c r="J156" s="49">
        <f>(J42-J34)/J34*100</f>
        <v>1.4866979655711872</v>
      </c>
      <c r="K156" s="102"/>
      <c r="L156" s="49">
        <f>(L42-L34)/L34*100</f>
        <v>1.9167717528373218</v>
      </c>
      <c r="M156" s="102"/>
      <c r="N156" s="49">
        <f>(N42-N34)/N34*100</f>
        <v>-5.2773686794305315</v>
      </c>
      <c r="O156" s="102"/>
      <c r="P156" s="49">
        <f>(P42-P34)/P34*100</f>
        <v>-2.8522252274403828</v>
      </c>
      <c r="Q156" s="102"/>
      <c r="R156" s="49">
        <f>(R42-R34)/R34*100</f>
        <v>0.1628285647825082</v>
      </c>
      <c r="S156" s="102"/>
      <c r="T156" s="49">
        <f>(T42-T34)/T34*100</f>
        <v>1.3561741613133482</v>
      </c>
      <c r="U156" s="102"/>
      <c r="V156" s="49">
        <f>(V42-V34)/V34*100</f>
        <v>8.698076386952899</v>
      </c>
      <c r="W156" s="102"/>
      <c r="X156" s="49">
        <f>(X42-X34)/X34*100</f>
        <v>3.6256585063526323</v>
      </c>
      <c r="Y156" s="49"/>
    </row>
    <row r="158" spans="1:21" ht="15.75" thickBot="1">
      <c r="A158" s="62"/>
      <c r="B158" s="351" t="s">
        <v>111</v>
      </c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103"/>
    </row>
    <row r="159" spans="1:42" s="63" customFormat="1" ht="16.5" thickBot="1">
      <c r="A159" s="96"/>
      <c r="B159" s="352" t="s">
        <v>66</v>
      </c>
      <c r="C159" s="349"/>
      <c r="D159" s="349" t="s">
        <v>67</v>
      </c>
      <c r="E159" s="349"/>
      <c r="F159" s="349" t="s">
        <v>68</v>
      </c>
      <c r="G159" s="349"/>
      <c r="H159" s="349" t="s">
        <v>69</v>
      </c>
      <c r="I159" s="349"/>
      <c r="J159" s="349" t="s">
        <v>70</v>
      </c>
      <c r="K159" s="349"/>
      <c r="L159" s="349" t="s">
        <v>78</v>
      </c>
      <c r="M159" s="349"/>
      <c r="N159" s="349" t="s">
        <v>79</v>
      </c>
      <c r="O159" s="349"/>
      <c r="P159" s="349" t="s">
        <v>71</v>
      </c>
      <c r="Q159" s="349"/>
      <c r="R159" s="349" t="s">
        <v>72</v>
      </c>
      <c r="S159" s="349"/>
      <c r="T159" s="349" t="s">
        <v>73</v>
      </c>
      <c r="U159" s="349"/>
      <c r="V159" s="349" t="s">
        <v>74</v>
      </c>
      <c r="W159" s="349"/>
      <c r="X159" s="349" t="s">
        <v>75</v>
      </c>
      <c r="Y159" s="350"/>
      <c r="AI159" s="63" t="s">
        <v>49</v>
      </c>
      <c r="AJ159" s="63" t="s">
        <v>50</v>
      </c>
      <c r="AK159" s="63" t="s">
        <v>51</v>
      </c>
      <c r="AL159" s="63" t="s">
        <v>52</v>
      </c>
      <c r="AM159" s="51"/>
      <c r="AN159" s="51"/>
      <c r="AO159" s="51"/>
      <c r="AP159" s="51"/>
    </row>
    <row r="160" spans="1:25" ht="15">
      <c r="A160" s="11" t="s">
        <v>82</v>
      </c>
      <c r="B160" s="49">
        <f>(B47-B39)/B39*100</f>
        <v>-0.9899370040088423</v>
      </c>
      <c r="C160" s="102"/>
      <c r="D160" s="49">
        <f>(D47-D39)/D39*100</f>
        <v>-3.672016959418541</v>
      </c>
      <c r="E160" s="102"/>
      <c r="F160" s="49">
        <f>(F47-F39)/F39*100</f>
        <v>-3.164730006835286</v>
      </c>
      <c r="G160" s="102"/>
      <c r="H160" s="49">
        <f>(H47-H39)/H39*100</f>
        <v>5.298931890692181</v>
      </c>
      <c r="I160" s="102"/>
      <c r="J160" s="49">
        <f>(J47-J39)/J39*100</f>
        <v>5.459283387622147</v>
      </c>
      <c r="K160" s="102"/>
      <c r="L160" s="49">
        <f>(L47-L39)/L39*100</f>
        <v>8.70177910868416</v>
      </c>
      <c r="M160" s="102"/>
      <c r="N160" s="49">
        <f>(N47-N39)/N39*100</f>
        <v>14.790925266903912</v>
      </c>
      <c r="O160" s="102"/>
      <c r="P160" s="49">
        <f>(P47-P39)/P39*100</f>
        <v>6.694014544098445</v>
      </c>
      <c r="Q160" s="102"/>
      <c r="R160" s="49">
        <f>(R47-R39)/R39*100</f>
        <v>11.685279187817263</v>
      </c>
      <c r="S160" s="102"/>
      <c r="T160" s="49">
        <f>(T47-T39)/T39*100</f>
        <v>11.315280464216636</v>
      </c>
      <c r="U160" s="102"/>
      <c r="V160" s="49">
        <f>(V47-V39)/V39*100</f>
        <v>-7.62262861049393</v>
      </c>
      <c r="W160" s="102"/>
      <c r="X160" s="49">
        <f>(X47-X39)/X39*100</f>
        <v>10.139717297164811</v>
      </c>
      <c r="Y160" s="49"/>
    </row>
    <row r="161" spans="1:25" ht="15">
      <c r="A161" s="11" t="s">
        <v>83</v>
      </c>
      <c r="B161" s="49">
        <f>(B48-B40)/B40*100</f>
        <v>15.651453006370538</v>
      </c>
      <c r="C161" s="102"/>
      <c r="D161" s="49">
        <f>(D48-D40)/D40*100</f>
        <v>15.825795995190035</v>
      </c>
      <c r="E161" s="102"/>
      <c r="F161" s="49">
        <f>(F48-F40)/F40*100</f>
        <v>10.270700636942667</v>
      </c>
      <c r="G161" s="102"/>
      <c r="H161" s="49">
        <f>(H48-H40)/H40*100</f>
        <v>7.901541007343056</v>
      </c>
      <c r="I161" s="102"/>
      <c r="J161" s="49">
        <f>(J48-J40)/J40*100</f>
        <v>7.023595970746522</v>
      </c>
      <c r="K161" s="102"/>
      <c r="L161" s="49">
        <f>(L48-L40)/L40*100</f>
        <v>1.8515306564911898</v>
      </c>
      <c r="M161" s="102"/>
      <c r="N161" s="49">
        <f>(N48-N40)/N40*100</f>
        <v>6.035036621407463</v>
      </c>
      <c r="O161" s="102"/>
      <c r="P161" s="49">
        <f>(P48-P40)/P40*100</f>
        <v>-0.5174693106704455</v>
      </c>
      <c r="Q161" s="102"/>
      <c r="R161" s="49">
        <f>(R48-R40)/R40*100</f>
        <v>-1.2347112556123339</v>
      </c>
      <c r="S161" s="102"/>
      <c r="T161" s="49">
        <f>(T48-T40)/T40*100</f>
        <v>0.37159920371598093</v>
      </c>
      <c r="U161" s="102"/>
      <c r="V161" s="49">
        <f>(V48-V40)/V40*100</f>
        <v>-1.9652786620824294</v>
      </c>
      <c r="W161" s="102"/>
      <c r="X161" s="49">
        <f>(X48-X40)/X40*100</f>
        <v>-3.0368296360111926</v>
      </c>
      <c r="Y161" s="49"/>
    </row>
    <row r="162" spans="1:25" ht="15.75">
      <c r="A162" s="9" t="s">
        <v>80</v>
      </c>
      <c r="B162" s="40">
        <f>(B49-B41)/B41*100</f>
        <v>9.86312284795537</v>
      </c>
      <c r="C162" s="37"/>
      <c r="D162" s="40">
        <f>(D49-D41)/D41*100</f>
        <v>7.86145044069892</v>
      </c>
      <c r="E162" s="37"/>
      <c r="F162" s="40">
        <f>(F49-F41)/F41*100</f>
        <v>4.610378390831075</v>
      </c>
      <c r="G162" s="37"/>
      <c r="H162" s="40">
        <f>(H49-H41)/H41*100</f>
        <v>6.7899040170636376</v>
      </c>
      <c r="I162" s="37"/>
      <c r="J162" s="40">
        <f>(J49-J41)/J41*100</f>
        <v>6.376209862230739</v>
      </c>
      <c r="K162" s="37"/>
      <c r="L162" s="40">
        <f>(L49-L41)/L41*100</f>
        <v>4.761429676003286</v>
      </c>
      <c r="M162" s="37"/>
      <c r="N162" s="40">
        <f>(N49-N41)/N41*100</f>
        <v>9.844910599791923</v>
      </c>
      <c r="O162" s="37"/>
      <c r="P162" s="40">
        <f>(P49-P41)/P41*100</f>
        <v>2.710372024120018</v>
      </c>
      <c r="Q162" s="37"/>
      <c r="R162" s="40">
        <f>(R49-R41)/R41*100</f>
        <v>4.3547962052002775</v>
      </c>
      <c r="S162" s="37"/>
      <c r="T162" s="40">
        <f>(T49-T41)/T41*100</f>
        <v>5.313341582356789</v>
      </c>
      <c r="U162" s="37"/>
      <c r="V162" s="40">
        <f>(V49-V41)/V41*100</f>
        <v>-4.380716092625022</v>
      </c>
      <c r="W162" s="37"/>
      <c r="X162" s="40">
        <f>(X49-X41)/X41*100</f>
        <v>0.9851111055690066</v>
      </c>
      <c r="Y162" s="40"/>
    </row>
    <row r="163" spans="1:25" ht="15">
      <c r="A163" s="11" t="s">
        <v>81</v>
      </c>
      <c r="B163" s="49">
        <f>(B50-B42)/B42*100</f>
        <v>9.23281301893059</v>
      </c>
      <c r="C163" s="102"/>
      <c r="D163" s="49">
        <f>(D50-D42)/D42*100</f>
        <v>7.0848228794280255</v>
      </c>
      <c r="E163" s="102"/>
      <c r="F163" s="49">
        <f>(F50-F42)/F42*100</f>
        <v>-1.1104941699056237</v>
      </c>
      <c r="G163" s="102"/>
      <c r="H163" s="49">
        <f>(H50-H42)/H42*100</f>
        <v>8.780216726868565</v>
      </c>
      <c r="I163" s="102"/>
      <c r="J163" s="49">
        <f>(J50-J42)/J42*100</f>
        <v>4.728861475199187</v>
      </c>
      <c r="K163" s="102"/>
      <c r="L163" s="49">
        <f>(L50-L42)/L42*100</f>
        <v>5.023509032417722</v>
      </c>
      <c r="M163" s="102"/>
      <c r="N163" s="49">
        <f>(N50-N42)/N42*100</f>
        <v>9.743456854107276</v>
      </c>
      <c r="O163" s="102"/>
      <c r="P163" s="49">
        <f>(P50-P42)/P42*100</f>
        <v>3.7965072133637054</v>
      </c>
      <c r="Q163" s="102"/>
      <c r="R163" s="49">
        <f>(R50-R42)/R42*100</f>
        <v>7.1992568509057</v>
      </c>
      <c r="S163" s="102"/>
      <c r="T163" s="49">
        <f>(T50-T42)/T42*100</f>
        <v>5.2112676056338</v>
      </c>
      <c r="U163" s="102"/>
      <c r="V163" s="49">
        <f>(V50-V42)/V42*100</f>
        <v>-2.7699410105155304</v>
      </c>
      <c r="W163" s="102"/>
      <c r="X163" s="49">
        <f>(X50-X42)/X42*100</f>
        <v>1.764354066985656</v>
      </c>
      <c r="Y163" s="49"/>
    </row>
    <row r="165" spans="1:21" ht="15.75" thickBot="1">
      <c r="A165" s="62"/>
      <c r="B165" s="351" t="s">
        <v>112</v>
      </c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103"/>
    </row>
    <row r="166" spans="1:42" s="63" customFormat="1" ht="16.5" thickBot="1">
      <c r="A166" s="96"/>
      <c r="B166" s="352" t="s">
        <v>66</v>
      </c>
      <c r="C166" s="349"/>
      <c r="D166" s="349" t="s">
        <v>67</v>
      </c>
      <c r="E166" s="349"/>
      <c r="F166" s="349" t="s">
        <v>68</v>
      </c>
      <c r="G166" s="349"/>
      <c r="H166" s="349" t="s">
        <v>69</v>
      </c>
      <c r="I166" s="349"/>
      <c r="J166" s="349" t="s">
        <v>70</v>
      </c>
      <c r="K166" s="349"/>
      <c r="L166" s="349" t="s">
        <v>78</v>
      </c>
      <c r="M166" s="349"/>
      <c r="N166" s="349" t="s">
        <v>79</v>
      </c>
      <c r="O166" s="349"/>
      <c r="P166" s="349" t="s">
        <v>71</v>
      </c>
      <c r="Q166" s="349"/>
      <c r="R166" s="349" t="s">
        <v>72</v>
      </c>
      <c r="S166" s="349"/>
      <c r="T166" s="349" t="s">
        <v>73</v>
      </c>
      <c r="U166" s="349"/>
      <c r="V166" s="349" t="s">
        <v>74</v>
      </c>
      <c r="W166" s="349"/>
      <c r="X166" s="349" t="s">
        <v>75</v>
      </c>
      <c r="Y166" s="350"/>
      <c r="AI166" s="63" t="s">
        <v>49</v>
      </c>
      <c r="AJ166" s="63" t="s">
        <v>50</v>
      </c>
      <c r="AK166" s="63" t="s">
        <v>51</v>
      </c>
      <c r="AL166" s="63" t="s">
        <v>52</v>
      </c>
      <c r="AM166" s="51"/>
      <c r="AN166" s="51"/>
      <c r="AO166" s="51"/>
      <c r="AP166" s="51"/>
    </row>
    <row r="167" spans="1:25" ht="15">
      <c r="A167" s="11" t="s">
        <v>82</v>
      </c>
      <c r="B167" s="49">
        <f>(B55-B47)/B47*100</f>
        <v>5.949429846306399</v>
      </c>
      <c r="C167" s="102"/>
      <c r="D167" s="49">
        <f>(D55-D47)/D47*100</f>
        <v>3.489742985145</v>
      </c>
      <c r="E167" s="49"/>
      <c r="F167" s="49">
        <f aca="true" t="shared" si="11" ref="F167:R167">(F55-F47)/F47*100</f>
        <v>12.65617279593422</v>
      </c>
      <c r="G167" s="49"/>
      <c r="H167" s="49">
        <f t="shared" si="11"/>
        <v>5.0191015676459</v>
      </c>
      <c r="I167" s="102"/>
      <c r="J167" s="49">
        <f t="shared" si="11"/>
        <v>9.59352606869286</v>
      </c>
      <c r="K167" s="49"/>
      <c r="L167" s="49">
        <f t="shared" si="11"/>
        <v>1.317992761843028</v>
      </c>
      <c r="M167" s="49"/>
      <c r="N167" s="49">
        <f t="shared" si="11"/>
        <v>3.2018988568107023</v>
      </c>
      <c r="O167" s="49"/>
      <c r="P167" s="49">
        <f t="shared" si="11"/>
        <v>9.612023767913318</v>
      </c>
      <c r="Q167" s="49"/>
      <c r="R167" s="49">
        <f t="shared" si="11"/>
        <v>3.2587946550313553</v>
      </c>
      <c r="S167" s="49"/>
      <c r="T167" s="49">
        <f>(T55-T47)/T47*100</f>
        <v>1.2066801814846992</v>
      </c>
      <c r="U167" s="49"/>
      <c r="V167" s="49">
        <f>(V55-V47)/V47*100</f>
        <v>8.38112858464385</v>
      </c>
      <c r="W167" s="102"/>
      <c r="X167" s="49">
        <f>(X55-X47)/X47*100</f>
        <v>4.287833827893175</v>
      </c>
      <c r="Y167" s="49"/>
    </row>
    <row r="168" spans="1:25" ht="15">
      <c r="A168" s="11" t="s">
        <v>83</v>
      </c>
      <c r="B168" s="49">
        <f>(B56-B48)/B48*100</f>
        <v>-5.100924353895495</v>
      </c>
      <c r="C168" s="102"/>
      <c r="D168" s="49">
        <f>(D56-D48)/D48*100</f>
        <v>1.9003340254581602</v>
      </c>
      <c r="E168" s="49"/>
      <c r="F168" s="49">
        <f aca="true" t="shared" si="12" ref="F168:T168">(F56-F48)/F48*100</f>
        <v>1.3989169675090227</v>
      </c>
      <c r="G168" s="49"/>
      <c r="H168" s="49">
        <f t="shared" si="12"/>
        <v>0.18211444455094195</v>
      </c>
      <c r="I168" s="102"/>
      <c r="J168" s="49">
        <f t="shared" si="12"/>
        <v>4.671652054323537</v>
      </c>
      <c r="K168" s="49"/>
      <c r="L168" s="49">
        <f t="shared" si="12"/>
        <v>-4.02315977691685</v>
      </c>
      <c r="M168" s="49"/>
      <c r="N168" s="49">
        <f t="shared" si="12"/>
        <v>-0.6867022136047781</v>
      </c>
      <c r="O168" s="49"/>
      <c r="P168" s="49">
        <f t="shared" si="12"/>
        <v>-3.337383248538231</v>
      </c>
      <c r="Q168" s="49"/>
      <c r="R168" s="49">
        <f t="shared" si="12"/>
        <v>-4.444096092800868</v>
      </c>
      <c r="S168" s="49"/>
      <c r="T168" s="49">
        <f t="shared" si="12"/>
        <v>-7.166468332672217</v>
      </c>
      <c r="U168" s="49"/>
      <c r="V168" s="49">
        <f>(V56-V48)/V48*100</f>
        <v>-2.6108417041912024</v>
      </c>
      <c r="W168" s="102"/>
      <c r="X168" s="49">
        <f>(X56-X48)/X48*100</f>
        <v>-5.456833999703838</v>
      </c>
      <c r="Y168" s="49"/>
    </row>
    <row r="169" spans="1:25" ht="15.75">
      <c r="A169" s="9" t="s">
        <v>80</v>
      </c>
      <c r="B169" s="40">
        <f>(B57-B49)/B49*100</f>
        <v>-1.6370088325951235</v>
      </c>
      <c r="C169" s="37"/>
      <c r="D169" s="40">
        <f>(D57-D49)/D49*100</f>
        <v>2.4801445078418376</v>
      </c>
      <c r="E169" s="40"/>
      <c r="F169" s="40">
        <f aca="true" t="shared" si="13" ref="F169:T169">(F57-F49)/F49*100</f>
        <v>5.789082500619382</v>
      </c>
      <c r="G169" s="40"/>
      <c r="H169" s="40">
        <f t="shared" si="13"/>
        <v>6.053040390590322</v>
      </c>
      <c r="I169" s="37"/>
      <c r="J169" s="40">
        <f t="shared" si="13"/>
        <v>11.161800486618011</v>
      </c>
      <c r="K169" s="40"/>
      <c r="L169" s="40">
        <f t="shared" si="13"/>
        <v>2.3284605494976502</v>
      </c>
      <c r="M169" s="40"/>
      <c r="N169" s="40">
        <f t="shared" si="13"/>
        <v>5.0814977973568265</v>
      </c>
      <c r="O169" s="40"/>
      <c r="P169" s="40">
        <f t="shared" si="13"/>
        <v>6.8337870231178615</v>
      </c>
      <c r="Q169" s="40"/>
      <c r="R169" s="40">
        <f t="shared" si="13"/>
        <v>2.7083903280792954</v>
      </c>
      <c r="S169" s="40"/>
      <c r="T169" s="40">
        <f t="shared" si="13"/>
        <v>1.1127237542331847</v>
      </c>
      <c r="U169" s="40"/>
      <c r="V169" s="40">
        <f>(V57-V49)/V49*100</f>
        <v>6.509628348299451</v>
      </c>
      <c r="W169" s="37"/>
      <c r="X169" s="40">
        <f>(X57-X49)/X49*100</f>
        <v>0.6840857453324068</v>
      </c>
      <c r="Y169" s="40"/>
    </row>
    <row r="170" spans="1:25" ht="15">
      <c r="A170" s="11" t="s">
        <v>81</v>
      </c>
      <c r="B170" s="49">
        <f>(B58-B50)/B50*100</f>
        <v>3.6181210094253506</v>
      </c>
      <c r="C170" s="102"/>
      <c r="D170" s="49">
        <f>(D58-D50)/D50*100</f>
        <v>14.264036418816376</v>
      </c>
      <c r="E170" s="49"/>
      <c r="F170" s="49">
        <f aca="true" t="shared" si="14" ref="F170:T170">(F58-F50)/F50*100</f>
        <v>18.472768107804622</v>
      </c>
      <c r="G170" s="49"/>
      <c r="H170" s="49">
        <f t="shared" si="14"/>
        <v>3.959131545338453</v>
      </c>
      <c r="I170" s="102"/>
      <c r="J170" s="49">
        <f t="shared" si="14"/>
        <v>19.509202453987736</v>
      </c>
      <c r="K170" s="49"/>
      <c r="L170" s="49">
        <f t="shared" si="14"/>
        <v>6.267672007540065</v>
      </c>
      <c r="M170" s="49"/>
      <c r="N170" s="49">
        <f t="shared" si="14"/>
        <v>8.902007083825255</v>
      </c>
      <c r="O170" s="49"/>
      <c r="P170" s="49">
        <f t="shared" si="14"/>
        <v>11.68007802974884</v>
      </c>
      <c r="Q170" s="49"/>
      <c r="R170" s="49">
        <f t="shared" si="14"/>
        <v>3.7694974003466246</v>
      </c>
      <c r="S170" s="49"/>
      <c r="T170" s="49">
        <f t="shared" si="14"/>
        <v>5.310129406514955</v>
      </c>
      <c r="U170" s="49"/>
      <c r="V170" s="49">
        <f>(V58-V50)/V50*100</f>
        <v>14.217884463202324</v>
      </c>
      <c r="W170" s="102"/>
      <c r="X170" s="49">
        <f>(X58-X50)/X50*100</f>
        <v>13.106082868057598</v>
      </c>
      <c r="Y170" s="49"/>
    </row>
    <row r="172" spans="1:21" ht="15.75" thickBot="1">
      <c r="A172" s="62"/>
      <c r="B172" s="351" t="s">
        <v>113</v>
      </c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103"/>
    </row>
    <row r="173" spans="1:42" s="63" customFormat="1" ht="16.5" thickBot="1">
      <c r="A173" s="96"/>
      <c r="B173" s="352" t="s">
        <v>66</v>
      </c>
      <c r="C173" s="349"/>
      <c r="D173" s="349" t="s">
        <v>67</v>
      </c>
      <c r="E173" s="349"/>
      <c r="F173" s="349" t="s">
        <v>68</v>
      </c>
      <c r="G173" s="349"/>
      <c r="H173" s="349" t="s">
        <v>69</v>
      </c>
      <c r="I173" s="349"/>
      <c r="J173" s="349" t="s">
        <v>70</v>
      </c>
      <c r="K173" s="349"/>
      <c r="L173" s="349" t="s">
        <v>78</v>
      </c>
      <c r="M173" s="349"/>
      <c r="N173" s="349" t="s">
        <v>79</v>
      </c>
      <c r="O173" s="349"/>
      <c r="P173" s="349" t="s">
        <v>71</v>
      </c>
      <c r="Q173" s="349"/>
      <c r="R173" s="349" t="s">
        <v>72</v>
      </c>
      <c r="S173" s="349"/>
      <c r="T173" s="349" t="s">
        <v>73</v>
      </c>
      <c r="U173" s="349"/>
      <c r="V173" s="349" t="s">
        <v>74</v>
      </c>
      <c r="W173" s="349"/>
      <c r="X173" s="349" t="s">
        <v>75</v>
      </c>
      <c r="Y173" s="350"/>
      <c r="AI173" s="63" t="s">
        <v>49</v>
      </c>
      <c r="AJ173" s="63" t="s">
        <v>50</v>
      </c>
      <c r="AK173" s="63" t="s">
        <v>51</v>
      </c>
      <c r="AL173" s="63" t="s">
        <v>52</v>
      </c>
      <c r="AM173" s="51"/>
      <c r="AN173" s="51"/>
      <c r="AO173" s="51"/>
      <c r="AP173" s="51"/>
    </row>
    <row r="174" spans="1:25" ht="15">
      <c r="A174" s="11" t="s">
        <v>82</v>
      </c>
      <c r="B174" s="49">
        <f>(C63-C55)/C55*100</f>
        <v>15.77670984245827</v>
      </c>
      <c r="C174" s="102"/>
      <c r="D174" s="49">
        <f>(E63-E55)/E55*100</f>
        <v>-3.2944395534290196</v>
      </c>
      <c r="E174" s="49"/>
      <c r="F174" s="49">
        <f>(G63-G55)/G55*100</f>
        <v>-8.087045513784464</v>
      </c>
      <c r="G174" s="49"/>
      <c r="H174" s="49">
        <f>(I63-I55)/I55*100</f>
        <v>-4.955378775715004</v>
      </c>
      <c r="I174" s="102"/>
      <c r="J174" s="49">
        <f>(K63-K55)/K55*100</f>
        <v>1.9652149935178287</v>
      </c>
      <c r="K174" s="49"/>
      <c r="L174" s="49">
        <f>(M63-M55)/M55*100</f>
        <v>2.3488429599616016</v>
      </c>
      <c r="M174" s="49"/>
      <c r="N174" s="49">
        <f>(O63-O55)/O55*100</f>
        <v>1.5198341703825367</v>
      </c>
      <c r="O174" s="49"/>
      <c r="P174" s="49">
        <f>(Q63-Q55)/Q55*100</f>
        <v>-6.026756744260211</v>
      </c>
      <c r="Q174" s="49"/>
      <c r="R174" s="49">
        <f>(S63-S55)/S55*100</f>
        <v>-1.9648661032615904</v>
      </c>
      <c r="S174" s="49"/>
      <c r="T174" s="49">
        <f>(U63-U55)/U55*100</f>
        <v>1.7949137066005199</v>
      </c>
      <c r="U174" s="49"/>
      <c r="V174" s="49">
        <f>(W63-W55)/W55*100</f>
        <v>10.154334949356985</v>
      </c>
      <c r="W174" s="49"/>
      <c r="X174" s="49">
        <f>(Y63-Y55)/Y55*100</f>
        <v>7.445948157632638</v>
      </c>
      <c r="Y174" s="49"/>
    </row>
    <row r="175" spans="1:25" ht="15">
      <c r="A175" s="11" t="s">
        <v>83</v>
      </c>
      <c r="B175" s="49">
        <f>(C64-C56)/C56*100</f>
        <v>3.037821603784824</v>
      </c>
      <c r="C175" s="102"/>
      <c r="D175" s="49">
        <f>(E64-E56)/E56*100</f>
        <v>-10.872427145071992</v>
      </c>
      <c r="E175" s="49"/>
      <c r="F175" s="49">
        <f>(G64-G56)/G56*100</f>
        <v>-8.281026426346248</v>
      </c>
      <c r="G175" s="49"/>
      <c r="H175" s="49">
        <f>(I64-I56)/I56*100</f>
        <v>-13.589210380788366</v>
      </c>
      <c r="I175" s="102"/>
      <c r="J175" s="49">
        <f>(K64-K56)/K56*100</f>
        <v>-14.089322521042922</v>
      </c>
      <c r="K175" s="49"/>
      <c r="L175" s="49">
        <f>(M64-M56)/M56*100</f>
        <v>-0.17059473917673887</v>
      </c>
      <c r="M175" s="49"/>
      <c r="N175" s="49">
        <f>(O64-O56)/O56*100</f>
        <v>-5.964802944765324</v>
      </c>
      <c r="O175" s="49"/>
      <c r="P175" s="49">
        <f>(Q64-Q56)/Q56*100</f>
        <v>-4.453599952865402</v>
      </c>
      <c r="Q175" s="49"/>
      <c r="R175" s="49">
        <f>(S64-S56)/S56*100</f>
        <v>-3.4560736824837153</v>
      </c>
      <c r="S175" s="49"/>
      <c r="T175" s="49">
        <f>(U64-U56)/U56*100</f>
        <v>-2.8544636851350695</v>
      </c>
      <c r="U175" s="49"/>
      <c r="V175" s="49">
        <f>(W64-W56)/W56*100</f>
        <v>0.2535097408082463</v>
      </c>
      <c r="W175" s="49"/>
      <c r="X175" s="49">
        <f>(Y64-Y56)/Y56*100</f>
        <v>-0.6400099068055525</v>
      </c>
      <c r="Y175" s="49"/>
    </row>
    <row r="176" spans="1:25" s="111" customFormat="1" ht="15.75">
      <c r="A176" s="9" t="s">
        <v>80</v>
      </c>
      <c r="B176" s="116">
        <f>(C65-C57)/C57*100</f>
        <v>7.323608331797233</v>
      </c>
      <c r="C176" s="123"/>
      <c r="D176" s="116">
        <f>(E65-E57)/E57*100</f>
        <v>-5.130002618767837</v>
      </c>
      <c r="E176" s="116"/>
      <c r="F176" s="116">
        <f>(G65-G57)/G57*100</f>
        <v>-5.218507962529274</v>
      </c>
      <c r="G176" s="116"/>
      <c r="H176" s="116">
        <f>(I65-I57)/I57*100</f>
        <v>-9.391991394193042</v>
      </c>
      <c r="I176" s="123"/>
      <c r="J176" s="116">
        <f>(K65-K57)/K57*100</f>
        <v>-5.993199379844966</v>
      </c>
      <c r="K176" s="116"/>
      <c r="L176" s="116">
        <f>(M65-M57)/M57*100</f>
        <v>1.7543377757096277</v>
      </c>
      <c r="M176" s="116"/>
      <c r="N176" s="116">
        <f>(O65-O57)/O57*100</f>
        <v>-2.2588616890603004</v>
      </c>
      <c r="O176" s="116"/>
      <c r="P176" s="116">
        <f>(Q65-Q57)/Q57*100</f>
        <v>-5.701774922989154</v>
      </c>
      <c r="Q176" s="116"/>
      <c r="R176" s="116">
        <f>(S65-S57)/S57*100</f>
        <v>-2.8420696635659564</v>
      </c>
      <c r="S176" s="116"/>
      <c r="T176" s="116">
        <f>(U65-U57)/U57*100</f>
        <v>-1.1288324082934598</v>
      </c>
      <c r="U176" s="116"/>
      <c r="V176" s="116">
        <f>(W65-W57)/W57*100</f>
        <v>3.3643926534511577</v>
      </c>
      <c r="W176" s="116"/>
      <c r="X176" s="116">
        <f>(Y65-Y57)/Y57*100</f>
        <v>2.6716652505580263</v>
      </c>
      <c r="Y176" s="116"/>
    </row>
    <row r="177" spans="1:25" ht="15">
      <c r="A177" s="11" t="s">
        <v>81</v>
      </c>
      <c r="B177" s="49">
        <f>(C66-C58)/C58*100</f>
        <v>1.5986204225352036</v>
      </c>
      <c r="C177" s="102"/>
      <c r="D177" s="49">
        <f>(E66-E58)/E58*100</f>
        <v>-0.4490120584329266</v>
      </c>
      <c r="E177" s="49"/>
      <c r="F177" s="49">
        <f>(G66-G58)/G58*100</f>
        <v>-8.713898862559255</v>
      </c>
      <c r="G177" s="49"/>
      <c r="H177" s="49">
        <f>(I66-I58)/I58*100</f>
        <v>-5.248884864864871</v>
      </c>
      <c r="I177" s="102"/>
      <c r="J177" s="49">
        <f>(K66-K58)/K58*100</f>
        <v>-8.315085297741275</v>
      </c>
      <c r="K177" s="49"/>
      <c r="L177" s="49">
        <f>(M66-M58)/M58*100</f>
        <v>-0.5553290022173141</v>
      </c>
      <c r="M177" s="49"/>
      <c r="N177" s="49">
        <f>(O66-O58)/O58*100</f>
        <v>-3.6556763226365954</v>
      </c>
      <c r="O177" s="49"/>
      <c r="P177" s="49">
        <f>(Q66-Q58)/Q58*100</f>
        <v>-5.0910480786026255</v>
      </c>
      <c r="Q177" s="49"/>
      <c r="R177" s="49">
        <f>(S66-S58)/S58*100</f>
        <v>-2.4828435490605405</v>
      </c>
      <c r="S177" s="49"/>
      <c r="T177" s="49">
        <f>(U66-U58)/U58*100</f>
        <v>-2.140203220338993</v>
      </c>
      <c r="U177" s="49"/>
      <c r="V177" s="49">
        <f>(W66-W58)/W58*100</f>
        <v>-3.6257824480369605</v>
      </c>
      <c r="W177" s="49"/>
      <c r="X177" s="49">
        <f>(Y66-Y58)/Y58*100</f>
        <v>-2.77365663808782</v>
      </c>
      <c r="Y177" s="49"/>
    </row>
    <row r="179" spans="1:21" ht="15.75" thickBot="1">
      <c r="A179" s="62"/>
      <c r="B179" s="351" t="s">
        <v>114</v>
      </c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103"/>
    </row>
    <row r="180" spans="1:42" s="63" customFormat="1" ht="16.5" thickBot="1">
      <c r="A180" s="96"/>
      <c r="B180" s="352" t="s">
        <v>66</v>
      </c>
      <c r="C180" s="349"/>
      <c r="D180" s="349" t="s">
        <v>67</v>
      </c>
      <c r="E180" s="349"/>
      <c r="F180" s="349" t="s">
        <v>68</v>
      </c>
      <c r="G180" s="349"/>
      <c r="H180" s="349" t="s">
        <v>69</v>
      </c>
      <c r="I180" s="349"/>
      <c r="J180" s="349" t="s">
        <v>70</v>
      </c>
      <c r="K180" s="349"/>
      <c r="L180" s="349" t="s">
        <v>78</v>
      </c>
      <c r="M180" s="349"/>
      <c r="N180" s="349" t="s">
        <v>79</v>
      </c>
      <c r="O180" s="349"/>
      <c r="P180" s="349" t="s">
        <v>71</v>
      </c>
      <c r="Q180" s="349"/>
      <c r="R180" s="349" t="s">
        <v>72</v>
      </c>
      <c r="S180" s="349"/>
      <c r="T180" s="349" t="s">
        <v>73</v>
      </c>
      <c r="U180" s="349"/>
      <c r="V180" s="349" t="s">
        <v>74</v>
      </c>
      <c r="W180" s="349"/>
      <c r="X180" s="349" t="s">
        <v>75</v>
      </c>
      <c r="Y180" s="350"/>
      <c r="AI180" s="63" t="s">
        <v>49</v>
      </c>
      <c r="AJ180" s="63" t="s">
        <v>50</v>
      </c>
      <c r="AK180" s="63" t="s">
        <v>51</v>
      </c>
      <c r="AL180" s="63" t="s">
        <v>52</v>
      </c>
      <c r="AM180" s="51"/>
      <c r="AN180" s="51"/>
      <c r="AO180" s="51"/>
      <c r="AP180" s="51"/>
    </row>
    <row r="181" spans="1:25" ht="15">
      <c r="A181" s="11" t="s">
        <v>82</v>
      </c>
      <c r="B181" s="49">
        <f>(C71-C63)/C63*100</f>
        <v>-9.683015297271714</v>
      </c>
      <c r="C181" s="102"/>
      <c r="D181" s="49">
        <f>(E71-E63)/E63*100</f>
        <v>10.875160875160873</v>
      </c>
      <c r="E181" s="49"/>
      <c r="F181" s="49">
        <f>(G71-G63)/G63*100</f>
        <v>9.862751356527301</v>
      </c>
      <c r="G181" s="49"/>
      <c r="H181" s="49">
        <f>(I71-I63)/I63*100</f>
        <v>1.6607446315464278</v>
      </c>
      <c r="I181" s="102"/>
      <c r="J181" s="49">
        <f>(K71-K63)/K63*100</f>
        <v>-4.519865407014356</v>
      </c>
      <c r="K181" s="49"/>
      <c r="L181" s="49">
        <f>(M71-M63)/M63*100</f>
        <v>-0.1798725648608198</v>
      </c>
      <c r="M181" s="49"/>
      <c r="N181" s="49">
        <f>(O71-O63)/O63*100</f>
        <v>5.043972398863479</v>
      </c>
      <c r="O181" s="49"/>
      <c r="P181" s="49">
        <f>(Q71-Q63)/Q63*100</f>
        <v>-4.329477185839829</v>
      </c>
      <c r="Q181" s="49"/>
      <c r="R181" s="49">
        <f>(S71-S63)/S63*100</f>
        <v>-11.17592957561425</v>
      </c>
      <c r="S181" s="49"/>
      <c r="T181" s="49">
        <f>(U71-U63)/U63*100</f>
        <v>-7.812114398530261</v>
      </c>
      <c r="U181" s="49"/>
      <c r="V181" s="49">
        <f>(W71-W63)/W63*100</f>
        <v>-7.915104607570446</v>
      </c>
      <c r="W181" s="49"/>
      <c r="X181" s="49">
        <f>(Y71-Y63)/Y63*100</f>
        <v>-14.836484810911344</v>
      </c>
      <c r="Y181" s="49"/>
    </row>
    <row r="182" spans="1:25" ht="15">
      <c r="A182" s="11" t="s">
        <v>83</v>
      </c>
      <c r="B182" s="49">
        <f>(C72-C64)/C64*100</f>
        <v>-6.587326679011792</v>
      </c>
      <c r="C182" s="102"/>
      <c r="D182" s="49">
        <f>(E72-E64)/E64*100</f>
        <v>9.639885973587772</v>
      </c>
      <c r="E182" s="49"/>
      <c r="F182" s="49">
        <f>(G72-G64)/G64*100</f>
        <v>-4.362025388350897</v>
      </c>
      <c r="G182" s="49"/>
      <c r="H182" s="49">
        <f>(I72-I64)/I64*100</f>
        <v>-0.05508213718692801</v>
      </c>
      <c r="I182" s="102"/>
      <c r="J182" s="49">
        <f>(K72-K64)/K64*100</f>
        <v>-10.363636363636367</v>
      </c>
      <c r="K182" s="49"/>
      <c r="L182" s="49">
        <f>(M72-M64)/M64*100</f>
        <v>-16.859542818505705</v>
      </c>
      <c r="M182" s="49"/>
      <c r="N182" s="49">
        <f>(O72-O64)/O64*100</f>
        <v>-11.741177661890537</v>
      </c>
      <c r="O182" s="49"/>
      <c r="P182" s="49">
        <f>(Q72-Q64)/Q64*100</f>
        <v>-5.916462152928164</v>
      </c>
      <c r="Q182" s="49"/>
      <c r="R182" s="49">
        <f>(S72-S64)/S64*100</f>
        <v>-10.6536386464782</v>
      </c>
      <c r="S182" s="49"/>
      <c r="T182" s="49">
        <f>(U72-U64)/U64*100</f>
        <v>-10.849232001372961</v>
      </c>
      <c r="U182" s="49"/>
      <c r="V182" s="49">
        <f>(W72-W64)/W64*100</f>
        <v>-8.157491759453919</v>
      </c>
      <c r="W182" s="49"/>
      <c r="X182" s="49">
        <f>(Y72-Y64)/Y64*100</f>
        <v>-5.471110598546886</v>
      </c>
      <c r="Y182" s="49"/>
    </row>
    <row r="183" spans="1:25" s="111" customFormat="1" ht="15.75">
      <c r="A183" s="9" t="s">
        <v>80</v>
      </c>
      <c r="B183" s="189">
        <f>(C73-C65)/C65*100</f>
        <v>-4.803549887988978</v>
      </c>
      <c r="C183" s="190"/>
      <c r="D183" s="189">
        <f>(E73-E65)/E65*100</f>
        <v>10.549571941452637</v>
      </c>
      <c r="E183" s="189"/>
      <c r="F183" s="189">
        <f>(G73-G65)/G65*100</f>
        <v>1.9105005222141858</v>
      </c>
      <c r="G183" s="189"/>
      <c r="H183" s="189">
        <f>(I73-I65)/I65*100</f>
        <v>0.07265354397228183</v>
      </c>
      <c r="I183" s="190"/>
      <c r="J183" s="189">
        <f>(K73-K65)/K65*100</f>
        <v>-8.951283215989106</v>
      </c>
      <c r="K183" s="189"/>
      <c r="L183" s="189">
        <f>(M73-M65)/M65*100</f>
        <v>-10.061024570419152</v>
      </c>
      <c r="M183" s="189"/>
      <c r="N183" s="189">
        <f>(O73-O65)/O65*100</f>
        <v>-4.030324710371404</v>
      </c>
      <c r="O183" s="189"/>
      <c r="P183" s="189">
        <f>(Q73-Q65)/Q65*100</f>
        <v>-4.980408818392112</v>
      </c>
      <c r="Q183" s="189"/>
      <c r="R183" s="189">
        <f>(S73-S65)/S65*100</f>
        <v>-10.50851641569984</v>
      </c>
      <c r="S183" s="189"/>
      <c r="T183" s="189">
        <f>(U73-U65)/U65*100</f>
        <v>-8.537440656020726</v>
      </c>
      <c r="U183" s="189"/>
      <c r="V183" s="189">
        <f>(W73-W65)/W65*100</f>
        <v>-7.997728071836202</v>
      </c>
      <c r="W183" s="189"/>
      <c r="X183" s="189">
        <f>(Y73-Y65)/Y65*100</f>
        <v>-9.868706217928109</v>
      </c>
      <c r="Y183" s="189"/>
    </row>
    <row r="184" spans="1:25" ht="15">
      <c r="A184" s="11" t="s">
        <v>81</v>
      </c>
      <c r="B184" s="49">
        <f>(C74-C66)/C66*100</f>
        <v>2.0453008789722804</v>
      </c>
      <c r="C184" s="102"/>
      <c r="D184" s="49">
        <f>(E74-E66)/E66*100</f>
        <v>-0.8588382261086887</v>
      </c>
      <c r="E184" s="49"/>
      <c r="F184" s="49">
        <f>(G74-G66)/G66*100</f>
        <v>-0.030385900941956888</v>
      </c>
      <c r="G184" s="49"/>
      <c r="H184" s="49">
        <f>(I74-I66)/I66*100</f>
        <v>-2.7166489603885355</v>
      </c>
      <c r="I184" s="49"/>
      <c r="J184" s="49">
        <f>(K74-K66)/K66*100</f>
        <v>-7.589461266221006</v>
      </c>
      <c r="K184" s="49"/>
      <c r="L184" s="49">
        <f>(M74-M66)/M66*100</f>
        <v>-10.779068250032612</v>
      </c>
      <c r="M184" s="49"/>
      <c r="N184" s="49">
        <f>(O74-O66)/O66*100</f>
        <v>-0.3819810326659724</v>
      </c>
      <c r="O184" s="49"/>
      <c r="P184" s="49">
        <f>(Q74-Q66)/Q66*100</f>
        <v>-2.881378753197793</v>
      </c>
      <c r="Q184" s="49"/>
      <c r="R184" s="49">
        <f>(S74-S66)/S66*100</f>
        <v>-9.14672346823706</v>
      </c>
      <c r="S184" s="49"/>
      <c r="T184" s="49">
        <f>(U74-U66)/U66*100</f>
        <v>-6.474911302584896</v>
      </c>
      <c r="U184" s="49"/>
      <c r="V184" s="49">
        <f>(W74-W66)/W66*100</f>
        <v>-2.8751753155680184</v>
      </c>
      <c r="W184" s="49"/>
      <c r="X184" s="49">
        <f>(Y74-Y66)/Y66*100</f>
        <v>-8.382858930247107</v>
      </c>
      <c r="Y184" s="49"/>
    </row>
    <row r="186" spans="1:21" ht="15.75" thickBot="1">
      <c r="A186" s="62"/>
      <c r="B186" s="351" t="s">
        <v>115</v>
      </c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103"/>
    </row>
    <row r="187" spans="1:42" s="63" customFormat="1" ht="16.5" thickBot="1">
      <c r="A187" s="96"/>
      <c r="B187" s="352" t="s">
        <v>66</v>
      </c>
      <c r="C187" s="349"/>
      <c r="D187" s="349" t="s">
        <v>67</v>
      </c>
      <c r="E187" s="349"/>
      <c r="F187" s="349" t="s">
        <v>68</v>
      </c>
      <c r="G187" s="349"/>
      <c r="H187" s="349" t="s">
        <v>69</v>
      </c>
      <c r="I187" s="349"/>
      <c r="J187" s="349" t="s">
        <v>70</v>
      </c>
      <c r="K187" s="349"/>
      <c r="L187" s="349" t="s">
        <v>78</v>
      </c>
      <c r="M187" s="349"/>
      <c r="N187" s="349" t="s">
        <v>79</v>
      </c>
      <c r="O187" s="349"/>
      <c r="P187" s="349" t="s">
        <v>71</v>
      </c>
      <c r="Q187" s="349"/>
      <c r="R187" s="349" t="s">
        <v>72</v>
      </c>
      <c r="S187" s="349"/>
      <c r="T187" s="349" t="s">
        <v>73</v>
      </c>
      <c r="U187" s="349"/>
      <c r="V187" s="349" t="s">
        <v>74</v>
      </c>
      <c r="W187" s="349"/>
      <c r="X187" s="349" t="s">
        <v>75</v>
      </c>
      <c r="Y187" s="350"/>
      <c r="AI187" s="63" t="s">
        <v>49</v>
      </c>
      <c r="AJ187" s="63" t="s">
        <v>50</v>
      </c>
      <c r="AK187" s="63" t="s">
        <v>51</v>
      </c>
      <c r="AL187" s="63" t="s">
        <v>52</v>
      </c>
      <c r="AM187" s="51"/>
      <c r="AN187" s="51"/>
      <c r="AO187" s="51"/>
      <c r="AP187" s="51"/>
    </row>
    <row r="188" spans="1:25" ht="15">
      <c r="A188" s="11" t="s">
        <v>82</v>
      </c>
      <c r="B188" s="49">
        <f>(C79-C71)/C71*100</f>
        <v>-5.487166055526463</v>
      </c>
      <c r="C188" s="102"/>
      <c r="D188" s="49">
        <f>(E79-E71)/E71*100</f>
        <v>-3.752336444669439</v>
      </c>
      <c r="E188" s="49"/>
      <c r="F188" s="49">
        <f>(G79-G71)/G71*100</f>
        <v>-2.820558080118473</v>
      </c>
      <c r="G188" s="49"/>
      <c r="H188" s="49">
        <f>(I79-I71)/I71*100</f>
        <v>3.357619231236575</v>
      </c>
      <c r="I188" s="102"/>
      <c r="J188" s="49">
        <f>(K79-K71)/K71*100</f>
        <v>-1.2760390649623363</v>
      </c>
      <c r="K188" s="49"/>
      <c r="L188" s="49">
        <f>(M79-M71)/M71*100</f>
        <v>1.7256123633253855</v>
      </c>
      <c r="M188" s="49"/>
      <c r="N188" s="49">
        <f>(O79-O71)/O71*100</f>
        <v>-6.1826914003176165</v>
      </c>
      <c r="O188" s="49"/>
      <c r="P188" s="49">
        <f>(Q79-Q71)/Q71*100</f>
        <v>5.34012870103345</v>
      </c>
      <c r="Q188" s="49"/>
      <c r="R188" s="49">
        <f>(S79-S71)/S71*100</f>
        <v>11.025818254158919</v>
      </c>
      <c r="S188" s="49"/>
      <c r="T188" s="49">
        <f>(U79-U71)/U71*100</f>
        <v>10.57311189801645</v>
      </c>
      <c r="U188" s="49"/>
      <c r="V188" s="49">
        <f>(W79-W71)/W71*100</f>
        <v>3.079877161363288</v>
      </c>
      <c r="W188" s="49"/>
      <c r="X188" s="49">
        <f>(Y79-Y71)/Y71*100</f>
        <v>17.503356940943036</v>
      </c>
      <c r="Y188" s="49"/>
    </row>
    <row r="189" spans="1:25" ht="15">
      <c r="A189" s="11" t="s">
        <v>83</v>
      </c>
      <c r="B189" s="49">
        <f>(C80-C72)/C72*100</f>
        <v>-1.9025746403964716</v>
      </c>
      <c r="C189" s="102"/>
      <c r="D189" s="49">
        <f>(E80-E72)/E72*100</f>
        <v>-3.2966143961422287</v>
      </c>
      <c r="E189" s="49"/>
      <c r="F189" s="49">
        <f>(G80-G72)/G72*100</f>
        <v>2.721953340522845</v>
      </c>
      <c r="G189" s="49"/>
      <c r="H189" s="49">
        <f>(I80-I72)/I72*100</f>
        <v>11.238271826221023</v>
      </c>
      <c r="I189" s="102"/>
      <c r="J189" s="49">
        <f>(K80-K72)/K72*100</f>
        <v>1.984213259412644</v>
      </c>
      <c r="K189" s="49"/>
      <c r="L189" s="49">
        <f>(M80-M72)/M72*100</f>
        <v>9.530810134501104</v>
      </c>
      <c r="M189" s="49"/>
      <c r="N189" s="49">
        <f>(O80-O72)/O72*100</f>
        <v>5.361555733633196</v>
      </c>
      <c r="O189" s="49"/>
      <c r="P189" s="49">
        <f>(Q80-Q72)/Q72*100</f>
        <v>-7.605845008010889</v>
      </c>
      <c r="Q189" s="49"/>
      <c r="R189" s="49">
        <f aca="true" t="shared" si="15" ref="R189:X191">(S80-S72)/S72*100</f>
        <v>-1.6210130633914717</v>
      </c>
      <c r="S189" s="49"/>
      <c r="T189" s="49">
        <f t="shared" si="15"/>
        <v>4.7321144672723525</v>
      </c>
      <c r="U189" s="49"/>
      <c r="V189" s="49">
        <f t="shared" si="15"/>
        <v>-4.130601875330634</v>
      </c>
      <c r="W189" s="49"/>
      <c r="X189" s="49">
        <f t="shared" si="15"/>
        <v>-3.8540297655343143</v>
      </c>
      <c r="Y189" s="49"/>
    </row>
    <row r="190" spans="1:25" s="196" customFormat="1" ht="15.75">
      <c r="A190" s="5" t="s">
        <v>80</v>
      </c>
      <c r="B190" s="189">
        <f>(C81-C73)/C73*100</f>
        <v>-2.6353501983677896</v>
      </c>
      <c r="C190" s="190"/>
      <c r="D190" s="189">
        <f>(E81-E73)/E73*100</f>
        <v>-4.109993261657705</v>
      </c>
      <c r="E190" s="189"/>
      <c r="F190" s="189">
        <f>(G81-G73)/G73*100</f>
        <v>-0.40390868050006606</v>
      </c>
      <c r="G190" s="189"/>
      <c r="H190" s="189">
        <f>(I81-I73)/I73*100</f>
        <v>7.6492672661824965</v>
      </c>
      <c r="I190" s="190"/>
      <c r="J190" s="189">
        <f>(K81-K73)/K73*100</f>
        <v>-0.44028471995101925</v>
      </c>
      <c r="K190" s="189"/>
      <c r="L190" s="189">
        <f>(M81-M73)/M73*100</f>
        <v>5.566467279707181</v>
      </c>
      <c r="M190" s="189"/>
      <c r="N190" s="189">
        <f>(O81-O73)/O73*100</f>
        <v>-1.2582044674492316</v>
      </c>
      <c r="O190" s="189"/>
      <c r="P190" s="189">
        <f>(Q81-Q73)/Q73*100</f>
        <v>-1.5819529761667013</v>
      </c>
      <c r="Q190" s="189"/>
      <c r="R190" s="189">
        <f t="shared" si="15"/>
        <v>5.193470991428728</v>
      </c>
      <c r="S190" s="189"/>
      <c r="T190" s="189">
        <f t="shared" si="15"/>
        <v>7.0865262723981095</v>
      </c>
      <c r="U190" s="189"/>
      <c r="V190" s="189">
        <f t="shared" si="15"/>
        <v>-0.9632057872648395</v>
      </c>
      <c r="W190" s="189"/>
      <c r="X190" s="189">
        <f t="shared" si="15"/>
        <v>3.5941125014998168</v>
      </c>
      <c r="Y190" s="189"/>
    </row>
    <row r="191" spans="1:25" ht="15">
      <c r="A191" s="11" t="s">
        <v>81</v>
      </c>
      <c r="B191" s="49">
        <f>(C82-C74)/C74*100</f>
        <v>-3.76014576776544</v>
      </c>
      <c r="C191" s="102"/>
      <c r="D191" s="49">
        <f>(E82-E74)/E74*100</f>
        <v>-2.0368325609892466</v>
      </c>
      <c r="E191" s="49"/>
      <c r="F191" s="49">
        <f>(G82-G74)/G74*100</f>
        <v>3.525667289464206</v>
      </c>
      <c r="G191" s="49"/>
      <c r="H191" s="49">
        <f>(I82-I74)/I74*100</f>
        <v>-2.1630290966642707</v>
      </c>
      <c r="I191" s="102"/>
      <c r="J191" s="49">
        <f>(K82-K74)/K74*100</f>
        <v>0.4352713250206717</v>
      </c>
      <c r="K191" s="49"/>
      <c r="L191" s="49">
        <f>(M82-M74)/M74*100</f>
        <v>7.927453561503585</v>
      </c>
      <c r="M191" s="49"/>
      <c r="N191" s="49">
        <f>(O82-O74)/O74*100</f>
        <v>-2.957251003356113</v>
      </c>
      <c r="O191" s="49"/>
      <c r="P191" s="49">
        <f>(Q82-Q74)/Q74*100</f>
        <v>-1.0916868413446774</v>
      </c>
      <c r="Q191" s="49"/>
      <c r="R191" s="49">
        <f t="shared" si="15"/>
        <v>1.5558650955002877</v>
      </c>
      <c r="S191" s="49"/>
      <c r="T191" s="49">
        <f t="shared" si="15"/>
        <v>6.48279529658503</v>
      </c>
      <c r="U191" s="49"/>
      <c r="V191" s="49">
        <f t="shared" si="15"/>
        <v>0.9550051083321551</v>
      </c>
      <c r="W191" s="49"/>
      <c r="X191" s="49">
        <f t="shared" si="15"/>
        <v>6.925123243409876</v>
      </c>
      <c r="Y191" s="49"/>
    </row>
    <row r="193" spans="1:21" ht="15.75" thickBot="1">
      <c r="A193" s="62"/>
      <c r="B193" s="351" t="s">
        <v>116</v>
      </c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103"/>
    </row>
    <row r="194" spans="1:42" s="63" customFormat="1" ht="16.5" thickBot="1">
      <c r="A194" s="96"/>
      <c r="B194" s="352" t="s">
        <v>66</v>
      </c>
      <c r="C194" s="349"/>
      <c r="D194" s="349" t="s">
        <v>67</v>
      </c>
      <c r="E194" s="349"/>
      <c r="F194" s="349" t="s">
        <v>68</v>
      </c>
      <c r="G194" s="349"/>
      <c r="H194" s="349" t="s">
        <v>69</v>
      </c>
      <c r="I194" s="349"/>
      <c r="J194" s="349" t="s">
        <v>70</v>
      </c>
      <c r="K194" s="349"/>
      <c r="L194" s="349" t="s">
        <v>78</v>
      </c>
      <c r="M194" s="349"/>
      <c r="N194" s="349" t="s">
        <v>79</v>
      </c>
      <c r="O194" s="349"/>
      <c r="P194" s="349" t="s">
        <v>71</v>
      </c>
      <c r="Q194" s="349"/>
      <c r="R194" s="349" t="s">
        <v>72</v>
      </c>
      <c r="S194" s="349"/>
      <c r="T194" s="349" t="s">
        <v>73</v>
      </c>
      <c r="U194" s="349"/>
      <c r="V194" s="349" t="s">
        <v>74</v>
      </c>
      <c r="W194" s="349"/>
      <c r="X194" s="349" t="s">
        <v>75</v>
      </c>
      <c r="Y194" s="350"/>
      <c r="AI194" s="63" t="s">
        <v>49</v>
      </c>
      <c r="AJ194" s="63" t="s">
        <v>50</v>
      </c>
      <c r="AK194" s="63" t="s">
        <v>51</v>
      </c>
      <c r="AL194" s="63" t="s">
        <v>52</v>
      </c>
      <c r="AM194" s="51"/>
      <c r="AN194" s="51"/>
      <c r="AO194" s="51"/>
      <c r="AP194" s="51"/>
    </row>
    <row r="195" spans="1:25" ht="15">
      <c r="A195" s="11" t="s">
        <v>82</v>
      </c>
      <c r="B195" s="49">
        <f>(C87-C79)/C79*100</f>
        <v>12.56617689399388</v>
      </c>
      <c r="C195" s="102"/>
      <c r="D195" s="49">
        <f>(E87-E79)/E79*100</f>
        <v>4.564877123572039</v>
      </c>
      <c r="E195" s="49"/>
      <c r="F195" s="49">
        <f>(G87-G79)/G79*100</f>
        <v>12.39478290349135</v>
      </c>
      <c r="G195" s="49"/>
      <c r="H195" s="49">
        <f>(I87-I79)/I79*100</f>
        <v>20.359381213434823</v>
      </c>
      <c r="I195" s="102"/>
      <c r="J195" s="49">
        <f>(K87-K79)/K79*100</f>
        <v>15.952164465587426</v>
      </c>
      <c r="K195" s="49"/>
      <c r="L195" s="49">
        <f>(M87-M79)/M79*100</f>
        <v>11.732382806623352</v>
      </c>
      <c r="M195" s="49"/>
      <c r="N195" s="49">
        <f>(O87-O79)/O79*100</f>
        <v>12.231172529033458</v>
      </c>
      <c r="O195" s="49"/>
      <c r="P195" s="49">
        <f>(Q87-Q79)/Q79*100</f>
        <v>2.927451755603338</v>
      </c>
      <c r="Q195" s="202"/>
      <c r="R195" s="49">
        <f>(S87-S79)/S79*100</f>
        <v>5.416434565758914</v>
      </c>
      <c r="S195" s="202"/>
      <c r="T195" s="49">
        <f>(U87-U79)/U79*100</f>
        <v>5.216314319653881</v>
      </c>
      <c r="U195" s="202"/>
      <c r="V195" s="49">
        <f>(W87-W79)/W79*100</f>
        <v>8.065519582236563</v>
      </c>
      <c r="W195" s="202"/>
      <c r="X195" s="49">
        <f>(Y87-Y79)/Y79*100</f>
        <v>-8.509439991302223</v>
      </c>
      <c r="Y195" s="202"/>
    </row>
    <row r="196" spans="1:25" ht="15">
      <c r="A196" s="11" t="s">
        <v>83</v>
      </c>
      <c r="B196" s="49">
        <f aca="true" t="shared" si="16" ref="B196:D198">(C88-C80)/C80*100</f>
        <v>0.20544055964348992</v>
      </c>
      <c r="C196" s="102"/>
      <c r="D196" s="49">
        <f t="shared" si="16"/>
        <v>-8.390609941841234</v>
      </c>
      <c r="E196" s="49"/>
      <c r="F196" s="49">
        <f>(G88-G80)/G80*100</f>
        <v>1.2473151040434787</v>
      </c>
      <c r="G196" s="49"/>
      <c r="H196" s="49">
        <f>(I88-I80)/I80*100</f>
        <v>-3.0652044870719175</v>
      </c>
      <c r="I196" s="102"/>
      <c r="J196" s="49">
        <f>(K88-K80)/K80*100</f>
        <v>2.5554998950902736</v>
      </c>
      <c r="K196" s="49"/>
      <c r="L196" s="49">
        <f>(M88-M80)/M80*100</f>
        <v>-4.785903833356216</v>
      </c>
      <c r="M196" s="49"/>
      <c r="N196" s="49">
        <f>(O88-O80)/O80*100</f>
        <v>-10.128206633018582</v>
      </c>
      <c r="O196" s="49"/>
      <c r="P196" s="49">
        <f>(Q88-Q80)/Q80*100</f>
        <v>-4.093272534570182</v>
      </c>
      <c r="Q196" s="202"/>
      <c r="R196" s="49">
        <f>(S88-S80)/S80*100</f>
        <v>-0.18253897501025454</v>
      </c>
      <c r="S196" s="202"/>
      <c r="T196" s="49">
        <f>(U88-U80)/U80*100</f>
        <v>-4.345948801138752</v>
      </c>
      <c r="U196" s="202"/>
      <c r="V196" s="49">
        <f>(W88-W80)/W80*100</f>
        <v>-0.9779746778720048</v>
      </c>
      <c r="W196" s="202"/>
      <c r="X196" s="49">
        <f>(Y88-Y80)/Y80*100</f>
        <v>-2.3896184045558795</v>
      </c>
      <c r="Y196" s="202"/>
    </row>
    <row r="197" spans="1:25" s="196" customFormat="1" ht="15.75">
      <c r="A197" s="5" t="s">
        <v>80</v>
      </c>
      <c r="B197" s="189">
        <f t="shared" si="16"/>
        <v>3.799836445861625</v>
      </c>
      <c r="C197" s="190"/>
      <c r="D197" s="189">
        <f t="shared" si="16"/>
        <v>-3.5095144379774803</v>
      </c>
      <c r="E197" s="189"/>
      <c r="F197" s="189">
        <f>(G89-G81)/G81*100</f>
        <v>6.293932535462927</v>
      </c>
      <c r="G197" s="189"/>
      <c r="H197" s="189">
        <f>(I89-I81)/I81*100</f>
        <v>7.327545210158992</v>
      </c>
      <c r="I197" s="190"/>
      <c r="J197" s="189">
        <f>(K89-K81)/K81*100</f>
        <v>9.534053036632228</v>
      </c>
      <c r="K197" s="189"/>
      <c r="L197" s="189">
        <f>(M89-M81)/M81*100</f>
        <v>3.0689120871592954</v>
      </c>
      <c r="M197" s="189"/>
      <c r="N197" s="189">
        <f>(O89-O81)/O81*100</f>
        <v>1.227754654416692</v>
      </c>
      <c r="O197" s="189"/>
      <c r="P197" s="189">
        <f>(Q89-Q81)/Q81*100</f>
        <v>-0.01716152444919352</v>
      </c>
      <c r="Q197" s="241"/>
      <c r="R197" s="189">
        <f>(S89-S81)/S81*100</f>
        <v>1.6070934955644434</v>
      </c>
      <c r="S197" s="241"/>
      <c r="T197" s="189">
        <f>(U89-U81)/U81*100</f>
        <v>0.025524552808065582</v>
      </c>
      <c r="U197" s="241"/>
      <c r="V197" s="189">
        <f>(W89-W81)/W81*100</f>
        <v>3.4843980434700175</v>
      </c>
      <c r="W197" s="241"/>
      <c r="X197" s="189">
        <f>(Y89-Y81)/Y81*100</f>
        <v>-4.5576330936188745</v>
      </c>
      <c r="Y197" s="241"/>
    </row>
    <row r="198" spans="1:25" ht="15">
      <c r="A198" s="11" t="s">
        <v>81</v>
      </c>
      <c r="B198" s="49">
        <f t="shared" si="16"/>
        <v>9.240808616688081</v>
      </c>
      <c r="C198" s="102"/>
      <c r="D198" s="49">
        <f t="shared" si="16"/>
        <v>1.7925994426134886</v>
      </c>
      <c r="E198" s="49"/>
      <c r="F198" s="49">
        <f>(G90-G82)/G82*100</f>
        <v>0.4725918148625333</v>
      </c>
      <c r="G198" s="49"/>
      <c r="H198" s="49">
        <f>(I90-I82)/I82*100</f>
        <v>17.72740837347318</v>
      </c>
      <c r="I198" s="102"/>
      <c r="J198" s="49">
        <f>(K90-K82)/K82*100</f>
        <v>5.992545551773511</v>
      </c>
      <c r="K198" s="49"/>
      <c r="L198" s="49">
        <f>(M90-M82)/M82*100</f>
        <v>5.890037593874816</v>
      </c>
      <c r="M198" s="49"/>
      <c r="N198" s="49">
        <f>(O90-O82)/O82*100</f>
        <v>3.980017772976911</v>
      </c>
      <c r="O198" s="49"/>
      <c r="P198" s="49">
        <f>(Q90-Q82)/Q82*100</f>
        <v>5.433126051989298</v>
      </c>
      <c r="Q198" s="202"/>
      <c r="R198" s="49">
        <f>(S90-S82)/S82*100</f>
        <v>6.581081344767659</v>
      </c>
      <c r="S198" s="202"/>
      <c r="T198" s="49">
        <f>(U90-U82)/U82*100</f>
        <v>-0.6029423528321972</v>
      </c>
      <c r="U198" s="202"/>
      <c r="V198" s="49">
        <f>(W90-W82)/W82*100</f>
        <v>-2.7823069132165186</v>
      </c>
      <c r="W198" s="202"/>
      <c r="X198" s="49">
        <f>(Y90-Y82)/Y82*100</f>
        <v>-8.741873479270689</v>
      </c>
      <c r="Y198" s="202"/>
    </row>
    <row r="200" spans="1:21" ht="15.75" thickBot="1">
      <c r="A200" s="62"/>
      <c r="B200" s="351" t="s">
        <v>117</v>
      </c>
      <c r="C200" s="351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103"/>
    </row>
    <row r="201" spans="1:42" s="63" customFormat="1" ht="16.5" thickBot="1">
      <c r="A201" s="96"/>
      <c r="B201" s="352" t="s">
        <v>66</v>
      </c>
      <c r="C201" s="349"/>
      <c r="D201" s="349" t="s">
        <v>67</v>
      </c>
      <c r="E201" s="349"/>
      <c r="F201" s="349" t="s">
        <v>68</v>
      </c>
      <c r="G201" s="349"/>
      <c r="H201" s="349" t="s">
        <v>69</v>
      </c>
      <c r="I201" s="349"/>
      <c r="J201" s="349" t="s">
        <v>70</v>
      </c>
      <c r="K201" s="349"/>
      <c r="L201" s="349" t="s">
        <v>78</v>
      </c>
      <c r="M201" s="349"/>
      <c r="N201" s="349" t="s">
        <v>79</v>
      </c>
      <c r="O201" s="349"/>
      <c r="P201" s="349" t="s">
        <v>71</v>
      </c>
      <c r="Q201" s="349"/>
      <c r="R201" s="349" t="s">
        <v>72</v>
      </c>
      <c r="S201" s="349"/>
      <c r="T201" s="349" t="s">
        <v>73</v>
      </c>
      <c r="U201" s="349"/>
      <c r="V201" s="349" t="s">
        <v>74</v>
      </c>
      <c r="W201" s="349"/>
      <c r="X201" s="349" t="s">
        <v>75</v>
      </c>
      <c r="Y201" s="350"/>
      <c r="AI201" s="63" t="s">
        <v>49</v>
      </c>
      <c r="AJ201" s="63" t="s">
        <v>50</v>
      </c>
      <c r="AK201" s="63" t="s">
        <v>51</v>
      </c>
      <c r="AL201" s="63" t="s">
        <v>52</v>
      </c>
      <c r="AM201" s="51"/>
      <c r="AN201" s="51"/>
      <c r="AO201" s="51"/>
      <c r="AP201" s="51"/>
    </row>
    <row r="202" spans="1:25" ht="15">
      <c r="A202" s="11" t="s">
        <v>82</v>
      </c>
      <c r="B202" s="49">
        <f>(C95-C87)/C87*100</f>
        <v>0.6166866588365307</v>
      </c>
      <c r="C202" s="102"/>
      <c r="D202" s="49">
        <f>(E95-E87)/E87*100</f>
        <v>-6.700596719720255</v>
      </c>
      <c r="E202" s="49"/>
      <c r="F202" s="49" t="s">
        <v>87</v>
      </c>
      <c r="G202" s="49"/>
      <c r="H202" s="49">
        <f>(I95-I87)/I87*100</f>
        <v>-9.438844532128257</v>
      </c>
      <c r="I202" s="102"/>
      <c r="J202" s="49">
        <f>(K95-K87)/K87*100</f>
        <v>15.388050224706632</v>
      </c>
      <c r="K202" s="49"/>
      <c r="L202" s="49">
        <f>(M95-M87)/M87*100</f>
        <v>3.0219487317075533</v>
      </c>
      <c r="M202" s="49"/>
      <c r="N202" s="49">
        <f>(O95-O87)/O87*100</f>
        <v>4.51294793180408</v>
      </c>
      <c r="O202" s="49"/>
      <c r="P202" s="49">
        <f>(Q95-Q87)/Q87*100</f>
        <v>6.374537480638143</v>
      </c>
      <c r="Q202" s="202"/>
      <c r="R202" s="49">
        <f>(S95-S87)/S87*100</f>
        <v>11.374974368568555</v>
      </c>
      <c r="S202" s="202"/>
      <c r="T202" s="49">
        <f>(U95-U87)/U87*100</f>
        <v>7.9815071264225335</v>
      </c>
      <c r="U202" s="202"/>
      <c r="V202" s="49">
        <f>(W95-W87)/W87*100</f>
        <v>3.575725623639086</v>
      </c>
      <c r="W202" s="202"/>
      <c r="X202" s="49">
        <f>(Y95-Y87)/Y87*100</f>
        <v>32.53103004298366</v>
      </c>
      <c r="Y202" s="202"/>
    </row>
    <row r="203" spans="1:25" ht="15">
      <c r="A203" s="11" t="s">
        <v>83</v>
      </c>
      <c r="B203" s="49">
        <f>(C96-C88)/C88*100</f>
        <v>-9.420155460970582</v>
      </c>
      <c r="C203" s="102"/>
      <c r="D203" s="49">
        <f>(E96-E88)/E88*100</f>
        <v>2.0181726454380917</v>
      </c>
      <c r="E203" s="49"/>
      <c r="F203" s="49" t="s">
        <v>87</v>
      </c>
      <c r="G203" s="49"/>
      <c r="H203" s="49">
        <f>(I96-I88)/I88*100</f>
        <v>-14.358663156854599</v>
      </c>
      <c r="I203" s="102"/>
      <c r="J203" s="49">
        <f>(K96-K88)/K88*100</f>
        <v>5.436628857512115</v>
      </c>
      <c r="K203" s="49"/>
      <c r="L203" s="49">
        <f>(M96-M88)/M88*100</f>
        <v>8.668446577232562</v>
      </c>
      <c r="M203" s="49"/>
      <c r="N203" s="49">
        <f>(O96-O88)/O88*100</f>
        <v>9.427142924864663</v>
      </c>
      <c r="O203" s="49"/>
      <c r="P203" s="49">
        <f>(Q96-Q88)/Q88*100</f>
        <v>12.388346647799032</v>
      </c>
      <c r="Q203" s="202"/>
      <c r="R203" s="49">
        <f>(S96-S88)/S88*100</f>
        <v>12.658781987833665</v>
      </c>
      <c r="S203" s="202"/>
      <c r="T203" s="49">
        <f>(U96-U88)/U88*100</f>
        <v>14.953255577141276</v>
      </c>
      <c r="U203" s="202"/>
      <c r="V203" s="49">
        <f>(W96-W88)/W88*100</f>
        <v>11.291907822938962</v>
      </c>
      <c r="W203" s="202"/>
      <c r="X203" s="49">
        <f>(Y96-Y88)/Y88*100</f>
        <v>12.208447844065143</v>
      </c>
      <c r="Y203" s="202"/>
    </row>
    <row r="204" spans="1:25" s="111" customFormat="1" ht="15.75">
      <c r="A204" s="9" t="s">
        <v>80</v>
      </c>
      <c r="B204" s="189">
        <f>(C97-C89)/C89*100</f>
        <v>-6.026527403455806</v>
      </c>
      <c r="C204" s="190"/>
      <c r="D204" s="189">
        <f>(E97-E89)/E89*100</f>
        <v>-1.5022569004447701</v>
      </c>
      <c r="E204" s="189"/>
      <c r="F204" s="189">
        <f>(G97-G89)/G89*100</f>
        <v>-1.2893693549189007</v>
      </c>
      <c r="G204" s="189"/>
      <c r="H204" s="189">
        <f>(I97-I89)/I89*100</f>
        <v>-11.662121914995376</v>
      </c>
      <c r="I204" s="190"/>
      <c r="J204" s="189">
        <f>(K97-K89)/K89*100</f>
        <v>10.695911608759703</v>
      </c>
      <c r="K204" s="189"/>
      <c r="L204" s="189">
        <f>(M97-M89)/M89*100</f>
        <v>5.454811996145835</v>
      </c>
      <c r="M204" s="189"/>
      <c r="N204" s="189">
        <f>(O97-O89)/O89*100</f>
        <v>6.22191561710555</v>
      </c>
      <c r="O204" s="189"/>
      <c r="P204" s="189">
        <f>(Q97-Q89)/Q89*100</f>
        <v>8.347812420991426</v>
      </c>
      <c r="Q204" s="203"/>
      <c r="R204" s="189">
        <f>(S97-S89)/S89*100</f>
        <v>11.533923205866934</v>
      </c>
      <c r="S204" s="203"/>
      <c r="T204" s="189">
        <f>(U97-U89)/U89*100</f>
        <v>11.145918801247937</v>
      </c>
      <c r="U204" s="203"/>
      <c r="V204" s="189">
        <f>(W97-W89)/W89*100</f>
        <v>7.245572877436119</v>
      </c>
      <c r="W204" s="203"/>
      <c r="X204" s="189">
        <f>(Y97-Y89)/Y89*100</f>
        <v>19.13937729295696</v>
      </c>
      <c r="Y204" s="203"/>
    </row>
    <row r="205" spans="1:25" ht="15">
      <c r="A205" s="11" t="s">
        <v>81</v>
      </c>
      <c r="B205" s="49">
        <f>(C98-C90)/C90*100</f>
        <v>0.364099831570296</v>
      </c>
      <c r="C205" s="102"/>
      <c r="D205" s="49">
        <f>(E98-E90)/E90*100</f>
        <v>-11.65937477713371</v>
      </c>
      <c r="E205" s="49"/>
      <c r="F205" s="49" t="s">
        <v>87</v>
      </c>
      <c r="G205" s="49"/>
      <c r="H205" s="49">
        <f>(I98-I90)/I90*100</f>
        <v>-3.563512821143743</v>
      </c>
      <c r="I205" s="102"/>
      <c r="J205" s="49">
        <f>(K98-K90)/K90*100</f>
        <v>14.55634634253396</v>
      </c>
      <c r="K205" s="49"/>
      <c r="L205" s="49">
        <f>(M98-M90)/M90*100</f>
        <v>4.247216288883527</v>
      </c>
      <c r="M205" s="49"/>
      <c r="N205" s="49">
        <f>(O98-O90)/O90*100</f>
        <v>12.822592025441432</v>
      </c>
      <c r="O205" s="49"/>
      <c r="P205" s="49">
        <f>(Q98-Q90)/Q90*100</f>
        <v>13.50861795095544</v>
      </c>
      <c r="Q205" s="202"/>
      <c r="R205" s="49">
        <f>(S98-S90)/S90*100</f>
        <v>17.107223991575125</v>
      </c>
      <c r="S205" s="202"/>
      <c r="T205" s="49">
        <f>(U98-U90)/U90*100</f>
        <v>12.096557955160128</v>
      </c>
      <c r="U205" s="202"/>
      <c r="V205" s="49">
        <f>(W98-W90)/W90*100</f>
        <v>17.54152281552421</v>
      </c>
      <c r="W205" s="202"/>
      <c r="X205" s="49">
        <f>(Y98-Y90)/Y90*100</f>
        <v>24.19072605187077</v>
      </c>
      <c r="Y205" s="202"/>
    </row>
    <row r="207" spans="1:21" ht="15.75" thickBot="1">
      <c r="A207" s="62"/>
      <c r="B207" s="351" t="s">
        <v>118</v>
      </c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103"/>
    </row>
    <row r="208" spans="1:42" s="63" customFormat="1" ht="16.5" thickBot="1">
      <c r="A208" s="96"/>
      <c r="B208" s="352" t="s">
        <v>66</v>
      </c>
      <c r="C208" s="349"/>
      <c r="D208" s="349" t="s">
        <v>67</v>
      </c>
      <c r="E208" s="349"/>
      <c r="F208" s="349" t="s">
        <v>68</v>
      </c>
      <c r="G208" s="349"/>
      <c r="H208" s="349" t="s">
        <v>69</v>
      </c>
      <c r="I208" s="349"/>
      <c r="J208" s="349" t="s">
        <v>70</v>
      </c>
      <c r="K208" s="349"/>
      <c r="L208" s="349" t="s">
        <v>78</v>
      </c>
      <c r="M208" s="349"/>
      <c r="N208" s="349" t="s">
        <v>79</v>
      </c>
      <c r="O208" s="349"/>
      <c r="P208" s="349" t="s">
        <v>71</v>
      </c>
      <c r="Q208" s="349"/>
      <c r="R208" s="349" t="s">
        <v>72</v>
      </c>
      <c r="S208" s="349"/>
      <c r="T208" s="349" t="s">
        <v>73</v>
      </c>
      <c r="U208" s="349"/>
      <c r="V208" s="349" t="s">
        <v>74</v>
      </c>
      <c r="W208" s="349"/>
      <c r="X208" s="349" t="s">
        <v>75</v>
      </c>
      <c r="Y208" s="350"/>
      <c r="AI208" s="63" t="s">
        <v>49</v>
      </c>
      <c r="AJ208" s="63" t="s">
        <v>50</v>
      </c>
      <c r="AK208" s="63" t="s">
        <v>51</v>
      </c>
      <c r="AL208" s="63" t="s">
        <v>52</v>
      </c>
      <c r="AM208" s="51"/>
      <c r="AN208" s="51"/>
      <c r="AO208" s="51"/>
      <c r="AP208" s="51"/>
    </row>
    <row r="209" spans="1:25" ht="15">
      <c r="A209" s="11" t="s">
        <v>82</v>
      </c>
      <c r="B209" s="281" t="s">
        <v>86</v>
      </c>
      <c r="C209" s="102"/>
      <c r="D209" s="281">
        <f>(E103-E95)/E95*100</f>
        <v>0.13408634998391875</v>
      </c>
      <c r="E209" s="49"/>
      <c r="F209" s="281" t="s">
        <v>86</v>
      </c>
      <c r="G209" s="49"/>
      <c r="H209" s="281">
        <f>(I103-I95)/I95*100</f>
        <v>-7.011306872143061</v>
      </c>
      <c r="I209" s="102"/>
      <c r="J209" s="281">
        <f>(K103-K95)/K95*100</f>
        <v>-15.035863884195647</v>
      </c>
      <c r="K209" s="49"/>
      <c r="L209" s="281">
        <f>(M103-M95)/M95*100</f>
        <v>5.137437876519865</v>
      </c>
      <c r="M209" s="49"/>
      <c r="N209" s="281">
        <f>(O103-O95)/O95*100</f>
        <v>11.923304850272894</v>
      </c>
      <c r="O209" s="49"/>
      <c r="P209" s="281">
        <f>(Q103-Q95)/Q95*100</f>
        <v>16.45571297015778</v>
      </c>
      <c r="Q209" s="202"/>
      <c r="R209" s="281">
        <f>(S103-S95)/S95*100</f>
        <v>13.5559818422177</v>
      </c>
      <c r="S209" s="202"/>
      <c r="T209" s="281">
        <f>(U103-U95)/U95*100</f>
        <v>9.239481474744107</v>
      </c>
      <c r="U209" s="202"/>
      <c r="V209" s="281">
        <f>(W103-W95)/W95*100</f>
        <v>-3.1860112646145216</v>
      </c>
      <c r="W209" s="202"/>
      <c r="X209" s="281">
        <f>(Y103-Y95)/Y95*100</f>
        <v>-13.919776619166754</v>
      </c>
      <c r="Y209" s="202"/>
    </row>
    <row r="210" spans="1:25" ht="15">
      <c r="A210" s="11" t="s">
        <v>83</v>
      </c>
      <c r="B210" s="281" t="s">
        <v>86</v>
      </c>
      <c r="C210" s="102"/>
      <c r="D210" s="281">
        <f>(E104-E96)/E96*100</f>
        <v>24.98352276396942</v>
      </c>
      <c r="E210" s="49"/>
      <c r="F210" s="281" t="s">
        <v>86</v>
      </c>
      <c r="G210" s="49"/>
      <c r="H210" s="281">
        <f>(I104-I96)/I96*100</f>
        <v>33.58040610469688</v>
      </c>
      <c r="I210" s="102"/>
      <c r="J210" s="281">
        <f>(K104-K96)/K96*100</f>
        <v>5.355074350262318</v>
      </c>
      <c r="K210" s="49"/>
      <c r="L210" s="281">
        <f>(M104-M96)/M96*100</f>
        <v>13.739958330206283</v>
      </c>
      <c r="M210" s="49"/>
      <c r="N210" s="281">
        <f>(O104-O96)/O96*100</f>
        <v>18.565134813656183</v>
      </c>
      <c r="O210" s="49"/>
      <c r="P210" s="281">
        <f>(Q104-Q96)/Q96*100</f>
        <v>14.085852739977545</v>
      </c>
      <c r="Q210" s="202"/>
      <c r="R210" s="281">
        <f>(S104-S96)/S96*100</f>
        <v>14.73489003801845</v>
      </c>
      <c r="S210" s="202"/>
      <c r="T210" s="281">
        <f>(U104-U96)/U96*100</f>
        <v>14.037262282229113</v>
      </c>
      <c r="U210" s="202"/>
      <c r="V210" s="281">
        <f>(W104-W96)/W96*100</f>
        <v>-1.8934311127705616</v>
      </c>
      <c r="W210" s="202"/>
      <c r="X210" s="281">
        <f>(Y104-Y96)/Y96*100</f>
        <v>-6.498316703396376</v>
      </c>
      <c r="Y210" s="202"/>
    </row>
    <row r="211" spans="1:25" s="111" customFormat="1" ht="15.75">
      <c r="A211" s="9" t="s">
        <v>80</v>
      </c>
      <c r="B211" s="242">
        <f>(C105-C97)/C97*100</f>
        <v>16.02312616147016</v>
      </c>
      <c r="C211" s="190"/>
      <c r="D211" s="242">
        <f>(E105-E97)/E97*100</f>
        <v>14.729120944424437</v>
      </c>
      <c r="E211" s="189"/>
      <c r="F211" s="242">
        <f>(G105-G97)/G97*100</f>
        <v>7.538471059583564</v>
      </c>
      <c r="G211" s="189"/>
      <c r="H211" s="242">
        <f>(I105-I97)/I97*100</f>
        <v>12.420693866026056</v>
      </c>
      <c r="I211" s="190"/>
      <c r="J211" s="242">
        <f>(K105-K97)/K97*100</f>
        <v>-5.494033491135361</v>
      </c>
      <c r="K211" s="189"/>
      <c r="L211" s="242">
        <f>(M105-M97)/M97*100</f>
        <v>9.32019532896963</v>
      </c>
      <c r="M211" s="189"/>
      <c r="N211" s="242">
        <f>(O105-O97)/O97*100</f>
        <v>15.399055120066757</v>
      </c>
      <c r="O211" s="189"/>
      <c r="P211" s="242">
        <f>(Q105-Q97)/Q97*100</f>
        <v>15.5864285967089</v>
      </c>
      <c r="Q211" s="203"/>
      <c r="R211" s="242">
        <f>(S105-S97)/S97*100</f>
        <v>14.302681609040228</v>
      </c>
      <c r="S211" s="203"/>
      <c r="T211" s="242">
        <f>(U105-U97)/U97*100</f>
        <v>11.659322728927398</v>
      </c>
      <c r="U211" s="203"/>
      <c r="V211" s="242">
        <f>(W105-W97)/W97*100</f>
        <v>-2.975841199260205</v>
      </c>
      <c r="W211" s="203"/>
      <c r="X211" s="242">
        <f>(Y105-Y97)/Y97*100</f>
        <v>-9.62124077266209</v>
      </c>
      <c r="Y211" s="203"/>
    </row>
    <row r="212" spans="1:25" ht="15">
      <c r="A212" s="11" t="s">
        <v>81</v>
      </c>
      <c r="B212" s="281" t="s">
        <v>86</v>
      </c>
      <c r="C212" s="102"/>
      <c r="D212" s="281">
        <f>(E106-E98)/E98*100</f>
        <v>12.818703988675379</v>
      </c>
      <c r="E212" s="49"/>
      <c r="F212" s="281" t="s">
        <v>86</v>
      </c>
      <c r="G212" s="49"/>
      <c r="H212" s="281">
        <f>(I106-I98)/I98*100</f>
        <v>-0.41796818263937563</v>
      </c>
      <c r="I212" s="102"/>
      <c r="J212" s="281">
        <f>(K106-K98)/K98*100</f>
        <v>-8.874886881090475</v>
      </c>
      <c r="K212" s="49"/>
      <c r="L212" s="281">
        <f>(M106-M98)/M98*100</f>
        <v>2.3174169278083645</v>
      </c>
      <c r="M212" s="49"/>
      <c r="N212" s="281">
        <f>(O106-O98)/O98*100</f>
        <v>3.8418603221130767</v>
      </c>
      <c r="O212" s="49"/>
      <c r="P212" s="281">
        <f>(Q106-Q98)/Q98*100</f>
        <v>2.408199501452392</v>
      </c>
      <c r="Q212" s="202"/>
      <c r="R212" s="281">
        <f>(S106-S98)/S98*100</f>
        <v>2.283440156070539</v>
      </c>
      <c r="S212" s="202"/>
      <c r="T212" s="281">
        <f>(U106-U98)/U98*100</f>
        <v>10.669120120885763</v>
      </c>
      <c r="U212" s="202"/>
      <c r="V212" s="281">
        <f>(W106-W98)/W98*100</f>
        <v>-12.142626307592487</v>
      </c>
      <c r="W212" s="202"/>
      <c r="X212" s="281">
        <f>(Y106-Y98)/Y98*100</f>
        <v>-14.535815428740781</v>
      </c>
      <c r="Y212" s="202"/>
    </row>
    <row r="213" spans="1:25" ht="15">
      <c r="A213" s="11"/>
      <c r="B213" s="281"/>
      <c r="C213" s="102"/>
      <c r="D213" s="281"/>
      <c r="E213" s="49"/>
      <c r="F213" s="281"/>
      <c r="G213" s="49"/>
      <c r="H213" s="281"/>
      <c r="I213" s="102"/>
      <c r="J213" s="281"/>
      <c r="K213" s="49"/>
      <c r="L213" s="281"/>
      <c r="M213" s="49"/>
      <c r="N213" s="281"/>
      <c r="O213" s="49"/>
      <c r="P213" s="281"/>
      <c r="Q213" s="202"/>
      <c r="R213" s="281"/>
      <c r="S213" s="202"/>
      <c r="T213" s="281"/>
      <c r="U213" s="202"/>
      <c r="V213" s="281"/>
      <c r="W213" s="202"/>
      <c r="X213" s="49"/>
      <c r="Y213" s="202"/>
    </row>
    <row r="214" spans="1:21" ht="15.75" thickBot="1">
      <c r="A214" s="62"/>
      <c r="B214" s="351" t="s">
        <v>119</v>
      </c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103"/>
    </row>
    <row r="215" spans="1:42" s="63" customFormat="1" ht="16.5" thickBot="1">
      <c r="A215" s="96"/>
      <c r="B215" s="352" t="s">
        <v>66</v>
      </c>
      <c r="C215" s="349"/>
      <c r="D215" s="349" t="s">
        <v>67</v>
      </c>
      <c r="E215" s="349"/>
      <c r="F215" s="349" t="s">
        <v>68</v>
      </c>
      <c r="G215" s="349"/>
      <c r="H215" s="349" t="s">
        <v>69</v>
      </c>
      <c r="I215" s="349"/>
      <c r="J215" s="349" t="s">
        <v>70</v>
      </c>
      <c r="K215" s="349"/>
      <c r="L215" s="349" t="s">
        <v>78</v>
      </c>
      <c r="M215" s="349"/>
      <c r="N215" s="349" t="s">
        <v>79</v>
      </c>
      <c r="O215" s="349"/>
      <c r="P215" s="349" t="s">
        <v>71</v>
      </c>
      <c r="Q215" s="349"/>
      <c r="R215" s="349" t="s">
        <v>72</v>
      </c>
      <c r="S215" s="349"/>
      <c r="T215" s="349" t="s">
        <v>73</v>
      </c>
      <c r="U215" s="349"/>
      <c r="V215" s="349" t="s">
        <v>74</v>
      </c>
      <c r="W215" s="349"/>
      <c r="X215" s="349" t="s">
        <v>75</v>
      </c>
      <c r="Y215" s="350"/>
      <c r="AI215" s="63" t="s">
        <v>49</v>
      </c>
      <c r="AJ215" s="63" t="s">
        <v>50</v>
      </c>
      <c r="AK215" s="63" t="s">
        <v>51</v>
      </c>
      <c r="AL215" s="63" t="s">
        <v>52</v>
      </c>
      <c r="AM215" s="51"/>
      <c r="AN215" s="51"/>
      <c r="AO215" s="51"/>
      <c r="AP215" s="51"/>
    </row>
    <row r="216" spans="1:25" ht="15">
      <c r="A216" s="11" t="s">
        <v>82</v>
      </c>
      <c r="B216" s="281" t="s">
        <v>86</v>
      </c>
      <c r="C216" s="102"/>
      <c r="D216" s="338">
        <f>(E111-E103)/E103*100</f>
        <v>10.463445635148766</v>
      </c>
      <c r="E216" s="49"/>
      <c r="F216" s="338">
        <f>(G111-G103)/G103*100</f>
        <v>-4.6088681728112455</v>
      </c>
      <c r="G216" s="49"/>
      <c r="H216" s="338">
        <f>(I111-I103)/I103*100</f>
        <v>16.22349033953784</v>
      </c>
      <c r="I216" s="102"/>
      <c r="J216" s="338">
        <f>(K111-K103)/K103*100</f>
        <v>2.8053088884825215</v>
      </c>
      <c r="K216" s="49"/>
      <c r="L216" s="338">
        <f>(M111-M103)/M103*100</f>
        <v>6.571771371872598</v>
      </c>
      <c r="M216" s="49"/>
      <c r="N216" s="338">
        <f>(O111-O103)/O103*100</f>
        <v>-13.528424969401135</v>
      </c>
      <c r="O216" s="49"/>
      <c r="P216" s="338">
        <f>(Q111-Q103)/Q103*100</f>
        <v>-15.533548329560674</v>
      </c>
      <c r="Q216" s="202"/>
      <c r="R216" s="338">
        <f>(S111-S103)/S103*100</f>
        <v>-16.913738512418064</v>
      </c>
      <c r="S216" s="202"/>
      <c r="T216" s="338">
        <f>(U111-U103)/U103*100</f>
        <v>-13.512441965203648</v>
      </c>
      <c r="U216" s="202"/>
      <c r="V216" s="338">
        <f>(W111-W103)/W103*100</f>
        <v>0.7896860767374985</v>
      </c>
      <c r="W216" s="202"/>
      <c r="X216" s="338">
        <f>(Y111-Y103)/Y103*100</f>
        <v>-12.651427648633426</v>
      </c>
      <c r="Y216" s="202"/>
    </row>
    <row r="217" spans="1:25" ht="15">
      <c r="A217" s="11" t="s">
        <v>83</v>
      </c>
      <c r="B217" s="281" t="s">
        <v>86</v>
      </c>
      <c r="C217" s="102"/>
      <c r="D217" s="338">
        <f>(E112-E104)/E104*100</f>
        <v>-0.8661177465366238</v>
      </c>
      <c r="E217" s="49"/>
      <c r="F217" s="338">
        <f>(G112-G104)/G104*100</f>
        <v>6.890161776363635</v>
      </c>
      <c r="G217" s="49"/>
      <c r="H217" s="338">
        <f>(I112-I104)/I104*100</f>
        <v>3.047536177287918</v>
      </c>
      <c r="I217" s="102"/>
      <c r="J217" s="338">
        <f>(K112-K104)/K104*100</f>
        <v>8.153557248586422</v>
      </c>
      <c r="K217" s="49"/>
      <c r="L217" s="338">
        <f>(M112-M104)/M104*100</f>
        <v>5.651986477247373</v>
      </c>
      <c r="M217" s="49"/>
      <c r="N217" s="338">
        <f>(O112-O104)/O104*100</f>
        <v>-5.2587594023505675</v>
      </c>
      <c r="O217" s="49"/>
      <c r="P217" s="338">
        <f>(Q112-Q104)/Q104*100</f>
        <v>-6.327993944086108</v>
      </c>
      <c r="Q217" s="202"/>
      <c r="R217" s="338">
        <f>(S112-S104)/S104*100</f>
        <v>-5.627446664358742</v>
      </c>
      <c r="S217" s="202"/>
      <c r="T217" s="338">
        <f>(U112-U104)/U104*100</f>
        <v>8.423329248260375</v>
      </c>
      <c r="U217" s="202"/>
      <c r="V217" s="338">
        <f>(W112-W104)/W104*100</f>
        <v>19.49878719553181</v>
      </c>
      <c r="W217" s="202"/>
      <c r="X217" s="338">
        <f>(Y112-Y104)/Y104*100</f>
        <v>28.220653291648716</v>
      </c>
      <c r="Y217" s="202"/>
    </row>
    <row r="218" spans="1:25" s="111" customFormat="1" ht="15.75">
      <c r="A218" s="9" t="s">
        <v>80</v>
      </c>
      <c r="B218" s="242">
        <f>(C113-C105)/C105*100</f>
        <v>3.4585832053350343</v>
      </c>
      <c r="C218" s="190"/>
      <c r="D218" s="242">
        <f>(E113-E105)/E105*100</f>
        <v>3.411562838091733</v>
      </c>
      <c r="E218" s="189"/>
      <c r="F218" s="242">
        <f>(G113-G105)/G105*100</f>
        <v>2.1714058666421776</v>
      </c>
      <c r="G218" s="189"/>
      <c r="H218" s="242">
        <f>(I113-I105)/I105*100</f>
        <v>8.038181175586008</v>
      </c>
      <c r="I218" s="190"/>
      <c r="J218" s="242">
        <f>(K113-K105)/K105*100</f>
        <v>4.442930927281006</v>
      </c>
      <c r="K218" s="189"/>
      <c r="L218" s="242">
        <f>(M113-M105)/M105*100</f>
        <v>5.100550680030964</v>
      </c>
      <c r="M218" s="189"/>
      <c r="N218" s="242">
        <f>(O113-O105)/O105*100</f>
        <v>-10.230856169677352</v>
      </c>
      <c r="O218" s="189"/>
      <c r="P218" s="242">
        <f>(Q113-Q105)/Q105*100</f>
        <v>-12.396637648247758</v>
      </c>
      <c r="Q218" s="203"/>
      <c r="R218" s="242">
        <f>(S113-S105)/S105*100</f>
        <v>-12.588844951347738</v>
      </c>
      <c r="S218" s="203"/>
      <c r="T218" s="242">
        <f>(U113-U105)/U105*100</f>
        <v>-4.2077958739953365</v>
      </c>
      <c r="U218" s="203"/>
      <c r="V218" s="242">
        <f>(W113-W105)/W105*100</f>
        <v>10.075780929534016</v>
      </c>
      <c r="W218" s="203"/>
      <c r="X218" s="242">
        <f>(Y113-Y105)/Y105*100</f>
        <v>11.899456640579784</v>
      </c>
      <c r="Y218" s="203"/>
    </row>
    <row r="219" spans="1:25" ht="15">
      <c r="A219" s="11" t="s">
        <v>81</v>
      </c>
      <c r="B219" s="281" t="s">
        <v>86</v>
      </c>
      <c r="C219" s="102"/>
      <c r="D219" s="338">
        <f>(E114-E106)/E106*100</f>
        <v>0.6784068739050138</v>
      </c>
      <c r="E219" s="49"/>
      <c r="F219" s="338">
        <f>(G114-G106)/G106*100</f>
        <v>2.7730246081338996</v>
      </c>
      <c r="G219" s="49"/>
      <c r="H219" s="338">
        <f>(I114-I106)/I106*100</f>
        <v>3.200047645610491</v>
      </c>
      <c r="I219" s="102"/>
      <c r="J219" s="338">
        <f>(K114-K106)/K106*100</f>
        <v>-2.8968628238417544</v>
      </c>
      <c r="K219" s="49"/>
      <c r="L219" s="338">
        <f>(M114-M106)/M106*100</f>
        <v>-1.9684252128306208</v>
      </c>
      <c r="M219" s="49"/>
      <c r="N219" s="338">
        <f>(O114-O106)/O106*100</f>
        <v>-12.453078688226563</v>
      </c>
      <c r="O219" s="49"/>
      <c r="P219" s="338">
        <f>(Q114-Q106)/Q106*100</f>
        <v>-9.264006397481129</v>
      </c>
      <c r="Q219" s="202"/>
      <c r="R219" s="338">
        <f>(S114-S106)/S106*100</f>
        <v>-13.740504463084921</v>
      </c>
      <c r="S219" s="202"/>
      <c r="T219" s="338">
        <f>(U114-U106)/U106*100</f>
        <v>-15.198703521735693</v>
      </c>
      <c r="U219" s="202"/>
      <c r="V219" s="338">
        <f>(W114-W106)/W106*100</f>
        <v>-4.002682341747398</v>
      </c>
      <c r="W219" s="202"/>
      <c r="X219" s="338">
        <f>(Y114-Y106)/Y106*100</f>
        <v>4.123833142667131</v>
      </c>
      <c r="Y219" s="202"/>
    </row>
    <row r="221" spans="1:21" ht="15.75" thickBot="1">
      <c r="A221" s="62"/>
      <c r="B221" s="351" t="s">
        <v>127</v>
      </c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  <c r="S221" s="351"/>
      <c r="T221" s="351"/>
      <c r="U221" s="103"/>
    </row>
    <row r="222" spans="1:42" s="63" customFormat="1" ht="16.5" thickBot="1">
      <c r="A222" s="96"/>
      <c r="B222" s="352" t="s">
        <v>66</v>
      </c>
      <c r="C222" s="349"/>
      <c r="D222" s="349" t="s">
        <v>67</v>
      </c>
      <c r="E222" s="349"/>
      <c r="F222" s="349" t="s">
        <v>68</v>
      </c>
      <c r="G222" s="349"/>
      <c r="H222" s="349" t="s">
        <v>69</v>
      </c>
      <c r="I222" s="349"/>
      <c r="J222" s="349" t="s">
        <v>70</v>
      </c>
      <c r="K222" s="349"/>
      <c r="L222" s="349" t="s">
        <v>78</v>
      </c>
      <c r="M222" s="349"/>
      <c r="N222" s="349" t="s">
        <v>79</v>
      </c>
      <c r="O222" s="349"/>
      <c r="P222" s="349" t="s">
        <v>71</v>
      </c>
      <c r="Q222" s="349"/>
      <c r="R222" s="349" t="s">
        <v>72</v>
      </c>
      <c r="S222" s="349"/>
      <c r="T222" s="349" t="s">
        <v>73</v>
      </c>
      <c r="U222" s="349"/>
      <c r="V222" s="349" t="s">
        <v>74</v>
      </c>
      <c r="W222" s="349"/>
      <c r="X222" s="349" t="s">
        <v>75</v>
      </c>
      <c r="Y222" s="350"/>
      <c r="AI222" s="63" t="s">
        <v>49</v>
      </c>
      <c r="AJ222" s="63" t="s">
        <v>50</v>
      </c>
      <c r="AK222" s="63" t="s">
        <v>51</v>
      </c>
      <c r="AL222" s="63" t="s">
        <v>52</v>
      </c>
      <c r="AM222" s="51"/>
      <c r="AN222" s="51"/>
      <c r="AO222" s="51"/>
      <c r="AP222" s="51"/>
    </row>
    <row r="223" spans="1:25" ht="15">
      <c r="A223" s="11" t="s">
        <v>82</v>
      </c>
      <c r="B223" s="338">
        <f>(C119-C111)/C111*100</f>
        <v>-7.022745341455043</v>
      </c>
      <c r="C223" s="102"/>
      <c r="D223" s="338">
        <f>(E119-E111)/E111*100</f>
        <v>-13.788557323458365</v>
      </c>
      <c r="E223" s="49"/>
      <c r="F223" s="338">
        <f>(G119-G111)/G111*100</f>
        <v>12.924083126789254</v>
      </c>
      <c r="G223" s="49"/>
      <c r="H223" s="338">
        <f>(I119-I111)/I111*100</f>
        <v>-3.8487729370292</v>
      </c>
      <c r="I223" s="102"/>
      <c r="J223" s="338">
        <f>(K119-K111)/K111*100</f>
        <v>1.3320642985369902</v>
      </c>
      <c r="K223" s="49"/>
      <c r="L223" s="338">
        <f>(M119-M111)/M111*100</f>
        <v>-8.692181227185596</v>
      </c>
      <c r="M223" s="49"/>
      <c r="N223" s="338">
        <f>(O119-O111)/O111*100</f>
        <v>7.9039025800994755</v>
      </c>
      <c r="O223" s="49"/>
      <c r="P223" s="338">
        <f>(Q119-Q111)/Q111*100</f>
        <v>17.088329279755612</v>
      </c>
      <c r="Q223" s="202"/>
      <c r="R223" s="338">
        <f>(S119-S111)/S111*100</f>
        <v>18.404040836674916</v>
      </c>
      <c r="S223" s="202"/>
      <c r="T223" s="338">
        <f>(U119-U111)/U111*100</f>
        <v>20.535241476453567</v>
      </c>
      <c r="U223" s="202"/>
      <c r="V223" s="338"/>
      <c r="W223" s="202"/>
      <c r="X223" s="338"/>
      <c r="Y223" s="202"/>
    </row>
    <row r="224" spans="1:25" ht="15">
      <c r="A224" s="11" t="s">
        <v>83</v>
      </c>
      <c r="B224" s="338">
        <f>(C120-C112)/C112*100</f>
        <v>-10.448136325984478</v>
      </c>
      <c r="C224" s="102"/>
      <c r="D224" s="338">
        <f>(E120-E112)/E112*100</f>
        <v>-9.41998485624194</v>
      </c>
      <c r="E224" s="49"/>
      <c r="F224" s="338">
        <f>(G120-G112)/G112*100</f>
        <v>-20.605895818578695</v>
      </c>
      <c r="G224" s="49"/>
      <c r="H224" s="338">
        <f>(I120-I112)/I112*100</f>
        <v>-16.982865381367475</v>
      </c>
      <c r="I224" s="102"/>
      <c r="J224" s="338">
        <f>(K120-K112)/K112*100</f>
        <v>-14.647882491241454</v>
      </c>
      <c r="K224" s="49"/>
      <c r="L224" s="338">
        <f>(M120-M112)/M112*100</f>
        <v>-17.638585230097554</v>
      </c>
      <c r="M224" s="49"/>
      <c r="N224" s="338">
        <f>(O120-O112)/O112*100</f>
        <v>-10.367964352885659</v>
      </c>
      <c r="O224" s="49"/>
      <c r="P224" s="338">
        <f>(Q120-Q112)/Q112*100</f>
        <v>-7.063516429747698</v>
      </c>
      <c r="Q224" s="202"/>
      <c r="R224" s="338">
        <f>(S120-S112)/S112*100</f>
        <v>-11.185851324380987</v>
      </c>
      <c r="S224" s="202"/>
      <c r="T224" s="338">
        <f>(U120-U112)/U112*100</f>
        <v>-23.31829878818157</v>
      </c>
      <c r="U224" s="202"/>
      <c r="V224" s="338"/>
      <c r="W224" s="202"/>
      <c r="X224" s="338"/>
      <c r="Y224" s="202"/>
    </row>
    <row r="225" spans="1:25" s="111" customFormat="1" ht="15.75">
      <c r="A225" s="9" t="s">
        <v>80</v>
      </c>
      <c r="B225" s="242">
        <f>(C121-C113)/C113*100</f>
        <v>-10.127097838249343</v>
      </c>
      <c r="C225" s="190"/>
      <c r="D225" s="242">
        <f>(E121-E113)/E113*100</f>
        <v>-11.940477874945365</v>
      </c>
      <c r="E225" s="189"/>
      <c r="F225" s="242">
        <f>(G121-G113)/G113*100</f>
        <v>-8.37636778279819</v>
      </c>
      <c r="G225" s="189"/>
      <c r="H225" s="242">
        <f>(I121-I113)/I113*100</f>
        <v>-11.781276105778025</v>
      </c>
      <c r="I225" s="190"/>
      <c r="J225" s="242">
        <f>(K121-K113)/K113*100</f>
        <v>-7.588589709072177</v>
      </c>
      <c r="K225" s="189"/>
      <c r="L225" s="242">
        <f>(M121-M113)/M113*100</f>
        <v>-13.253910077781066</v>
      </c>
      <c r="M225" s="189"/>
      <c r="N225" s="242">
        <f>(O121-O113)/O113*100</f>
        <v>-1.8545215726425015</v>
      </c>
      <c r="O225" s="189"/>
      <c r="P225" s="242">
        <f>(Q121-Q113)/Q113*100</f>
        <v>5.159160699104686</v>
      </c>
      <c r="Q225" s="203"/>
      <c r="R225" s="242">
        <f>(S121-S113)/S113*100</f>
        <v>3.033929806403375</v>
      </c>
      <c r="S225" s="203"/>
      <c r="T225" s="242">
        <f>(U121-U113)/U113*100</f>
        <v>-3.2844336269376955</v>
      </c>
      <c r="U225" s="203"/>
      <c r="V225" s="242"/>
      <c r="W225" s="203"/>
      <c r="X225" s="242"/>
      <c r="Y225" s="203"/>
    </row>
    <row r="226" spans="1:25" ht="15">
      <c r="A226" s="11" t="s">
        <v>81</v>
      </c>
      <c r="B226" s="338">
        <f>(C122-C114)/C114*100</f>
        <v>-10.958735662371073</v>
      </c>
      <c r="C226" s="102"/>
      <c r="D226" s="338">
        <f>(E122-E114)/E114*100</f>
        <v>-2.546252643540227</v>
      </c>
      <c r="E226" s="49"/>
      <c r="F226" s="338">
        <f>(G122-G114)/G114*100</f>
        <v>0.1310862557395636</v>
      </c>
      <c r="G226" s="49"/>
      <c r="H226" s="338">
        <f>(I122-I114)/I114*100</f>
        <v>-2.9401103106803816</v>
      </c>
      <c r="I226" s="102"/>
      <c r="J226" s="338">
        <f>(K122-K114)/K114*100</f>
        <v>3.0432320853469874</v>
      </c>
      <c r="K226" s="49"/>
      <c r="L226" s="338">
        <f>(M122-M114)/M114*100</f>
        <v>-4.788119025494169</v>
      </c>
      <c r="M226" s="49"/>
      <c r="N226" s="338">
        <f>(O122-O114)/O114*100</f>
        <v>3.3806800144620364</v>
      </c>
      <c r="O226" s="49"/>
      <c r="P226" s="338">
        <f>(Q122-Q114)/Q114*100</f>
        <v>10.252932581635852</v>
      </c>
      <c r="Q226" s="202"/>
      <c r="R226" s="338">
        <f>(S122-S114)/S114*100</f>
        <v>9.394028372573345</v>
      </c>
      <c r="S226" s="202"/>
      <c r="T226" s="338">
        <f>(U122-U114)/U114*100</f>
        <v>4.338532711579555</v>
      </c>
      <c r="U226" s="202"/>
      <c r="V226" s="338"/>
      <c r="W226" s="202"/>
      <c r="X226" s="338"/>
      <c r="Y226" s="202"/>
    </row>
  </sheetData>
  <sheetProtection/>
  <mergeCells count="378">
    <mergeCell ref="N222:O222"/>
    <mergeCell ref="P222:Q222"/>
    <mergeCell ref="R222:S222"/>
    <mergeCell ref="T222:U222"/>
    <mergeCell ref="V222:W222"/>
    <mergeCell ref="X222:Y222"/>
    <mergeCell ref="T117:U117"/>
    <mergeCell ref="V117:W117"/>
    <mergeCell ref="X117:Y117"/>
    <mergeCell ref="B221:T221"/>
    <mergeCell ref="B222:C222"/>
    <mergeCell ref="D222:E222"/>
    <mergeCell ref="F222:G222"/>
    <mergeCell ref="H222:I222"/>
    <mergeCell ref="J222:K222"/>
    <mergeCell ref="L222:M222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66:Y166"/>
    <mergeCell ref="X152:Y152"/>
    <mergeCell ref="J152:K152"/>
    <mergeCell ref="V138:W138"/>
    <mergeCell ref="X138:Y138"/>
    <mergeCell ref="J138:K138"/>
    <mergeCell ref="L138:M138"/>
    <mergeCell ref="R138:S138"/>
    <mergeCell ref="T138:U138"/>
    <mergeCell ref="V145:W145"/>
    <mergeCell ref="X159:Y159"/>
    <mergeCell ref="R152:S152"/>
    <mergeCell ref="V152:W152"/>
    <mergeCell ref="T152:U152"/>
    <mergeCell ref="V159:W159"/>
    <mergeCell ref="R159:S159"/>
    <mergeCell ref="T159:U159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31:C131"/>
    <mergeCell ref="N69:O69"/>
    <mergeCell ref="H77:I77"/>
    <mergeCell ref="D131:E131"/>
    <mergeCell ref="B84:X84"/>
    <mergeCell ref="L69:M69"/>
    <mergeCell ref="J85:K85"/>
    <mergeCell ref="R85:S85"/>
    <mergeCell ref="N131:O131"/>
    <mergeCell ref="L85:M85"/>
    <mergeCell ref="X145:Y145"/>
    <mergeCell ref="R145:S145"/>
    <mergeCell ref="T145:U145"/>
    <mergeCell ref="V77:W77"/>
    <mergeCell ref="X131:Y131"/>
    <mergeCell ref="R131:S131"/>
    <mergeCell ref="T85:U85"/>
    <mergeCell ref="T131:U131"/>
    <mergeCell ref="V93:W93"/>
    <mergeCell ref="V85:W85"/>
    <mergeCell ref="H159:I159"/>
    <mergeCell ref="H145:I145"/>
    <mergeCell ref="B166:C166"/>
    <mergeCell ref="D166:E166"/>
    <mergeCell ref="B152:C152"/>
    <mergeCell ref="B145:C145"/>
    <mergeCell ref="B151:T151"/>
    <mergeCell ref="D152:E152"/>
    <mergeCell ref="D145:E145"/>
    <mergeCell ref="L145:M145"/>
    <mergeCell ref="X173:Y173"/>
    <mergeCell ref="L61:M61"/>
    <mergeCell ref="N61:O61"/>
    <mergeCell ref="B130:T130"/>
    <mergeCell ref="R77:S77"/>
    <mergeCell ref="B144:T144"/>
    <mergeCell ref="L166:M166"/>
    <mergeCell ref="R173:S173"/>
    <mergeCell ref="B159:C159"/>
    <mergeCell ref="T166:U166"/>
    <mergeCell ref="R166:S166"/>
    <mergeCell ref="P145:Q145"/>
    <mergeCell ref="J159:K159"/>
    <mergeCell ref="N152:O152"/>
    <mergeCell ref="J145:K145"/>
    <mergeCell ref="N145:O145"/>
    <mergeCell ref="P159:Q159"/>
    <mergeCell ref="P152:Q152"/>
    <mergeCell ref="N166:O166"/>
    <mergeCell ref="N159:O159"/>
    <mergeCell ref="D138:E138"/>
    <mergeCell ref="F138:G138"/>
    <mergeCell ref="B137:T137"/>
    <mergeCell ref="P138:Q138"/>
    <mergeCell ref="H138:I138"/>
    <mergeCell ref="N138:O138"/>
    <mergeCell ref="L159:M159"/>
    <mergeCell ref="P166:Q166"/>
    <mergeCell ref="D173:E173"/>
    <mergeCell ref="B172:T172"/>
    <mergeCell ref="F173:G173"/>
    <mergeCell ref="J173:K173"/>
    <mergeCell ref="H173:I173"/>
    <mergeCell ref="B173:C173"/>
    <mergeCell ref="F166:G166"/>
    <mergeCell ref="H166:I166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66:K166"/>
    <mergeCell ref="L131:M131"/>
    <mergeCell ref="N85:O85"/>
    <mergeCell ref="H152:I152"/>
    <mergeCell ref="L152:M152"/>
    <mergeCell ref="F152:G152"/>
    <mergeCell ref="B100:X100"/>
    <mergeCell ref="P85:Q85"/>
    <mergeCell ref="V166:W166"/>
    <mergeCell ref="V131:W131"/>
    <mergeCell ref="T173:U173"/>
    <mergeCell ref="V173:W173"/>
    <mergeCell ref="R187:S187"/>
    <mergeCell ref="P173:Q173"/>
    <mergeCell ref="P131:Q131"/>
    <mergeCell ref="F131:G131"/>
    <mergeCell ref="J131:K131"/>
    <mergeCell ref="L180:M180"/>
    <mergeCell ref="N173:O173"/>
    <mergeCell ref="L173:M173"/>
    <mergeCell ref="N187:O187"/>
    <mergeCell ref="T187:U187"/>
    <mergeCell ref="J187:K187"/>
    <mergeCell ref="L187:M187"/>
    <mergeCell ref="D187:E187"/>
    <mergeCell ref="F187:G187"/>
    <mergeCell ref="B194:C194"/>
    <mergeCell ref="D194:E194"/>
    <mergeCell ref="F194:G194"/>
    <mergeCell ref="H194:I194"/>
    <mergeCell ref="B193:T193"/>
    <mergeCell ref="R180:S180"/>
    <mergeCell ref="T180:U180"/>
    <mergeCell ref="P187:Q187"/>
    <mergeCell ref="D180:E180"/>
    <mergeCell ref="F180:G180"/>
    <mergeCell ref="J180:K180"/>
    <mergeCell ref="B187:C187"/>
    <mergeCell ref="V180:W180"/>
    <mergeCell ref="X180:Y180"/>
    <mergeCell ref="V187:W187"/>
    <mergeCell ref="H180:I180"/>
    <mergeCell ref="X187:Y187"/>
    <mergeCell ref="B186:T186"/>
    <mergeCell ref="N180:O180"/>
    <mergeCell ref="P180:Q180"/>
    <mergeCell ref="X194:Y194"/>
    <mergeCell ref="J194:K194"/>
    <mergeCell ref="L194:M194"/>
    <mergeCell ref="N194:O194"/>
    <mergeCell ref="P194:Q194"/>
    <mergeCell ref="B180:C180"/>
    <mergeCell ref="R194:S194"/>
    <mergeCell ref="T194:U194"/>
    <mergeCell ref="V194:W194"/>
    <mergeCell ref="H187:I187"/>
    <mergeCell ref="P93:Q93"/>
    <mergeCell ref="R93:S93"/>
    <mergeCell ref="B165:T165"/>
    <mergeCell ref="B158:T158"/>
    <mergeCell ref="F145:G145"/>
    <mergeCell ref="F159:G159"/>
    <mergeCell ref="H131:I131"/>
    <mergeCell ref="D159:E159"/>
    <mergeCell ref="B138:C138"/>
    <mergeCell ref="T101:U101"/>
    <mergeCell ref="T201:U201"/>
    <mergeCell ref="V201:W201"/>
    <mergeCell ref="X201:Y201"/>
    <mergeCell ref="B200:T200"/>
    <mergeCell ref="B201:C201"/>
    <mergeCell ref="D201:E201"/>
    <mergeCell ref="F201:G201"/>
    <mergeCell ref="H201:I201"/>
    <mergeCell ref="J201:K201"/>
    <mergeCell ref="L201:M2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208:O208"/>
    <mergeCell ref="P208:Q208"/>
    <mergeCell ref="R208:S208"/>
    <mergeCell ref="N101:O101"/>
    <mergeCell ref="P101:Q101"/>
    <mergeCell ref="R101:S101"/>
    <mergeCell ref="N201:O201"/>
    <mergeCell ref="P201:Q201"/>
    <mergeCell ref="R201:S201"/>
    <mergeCell ref="B179:T179"/>
    <mergeCell ref="T208:U208"/>
    <mergeCell ref="V208:W208"/>
    <mergeCell ref="X208:Y208"/>
    <mergeCell ref="B207:T207"/>
    <mergeCell ref="B208:C208"/>
    <mergeCell ref="D208:E208"/>
    <mergeCell ref="F208:G208"/>
    <mergeCell ref="H208:I208"/>
    <mergeCell ref="J208:K208"/>
    <mergeCell ref="L208:M208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214:T214"/>
    <mergeCell ref="B215:C215"/>
    <mergeCell ref="D215:E215"/>
    <mergeCell ref="F215:G215"/>
    <mergeCell ref="H215:I215"/>
    <mergeCell ref="J215:K215"/>
    <mergeCell ref="L215:M215"/>
    <mergeCell ref="N215:O215"/>
    <mergeCell ref="P215:Q215"/>
    <mergeCell ref="R215:S215"/>
    <mergeCell ref="T215:U215"/>
    <mergeCell ref="V215:W215"/>
    <mergeCell ref="X215:Y215"/>
  </mergeCells>
  <printOptions/>
  <pageMargins left="0.19" right="0.17" top="0.18" bottom="0.16" header="0.5118110236220472" footer="0.3"/>
  <pageSetup horizontalDpi="600" verticalDpi="600" orientation="landscape" paperSize="9" scale="31" r:id="rId1"/>
  <rowBreaks count="1" manualBreakCount="1">
    <brk id="12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V53"/>
  <sheetViews>
    <sheetView view="pageBreakPreview" zoomScale="55" zoomScaleSheetLayoutView="55" zoomScalePageLayoutView="0" workbookViewId="0" topLeftCell="P1">
      <selection activeCell="AV21" sqref="AV21"/>
    </sheetView>
  </sheetViews>
  <sheetFormatPr defaultColWidth="9.140625" defaultRowHeight="12.75"/>
  <cols>
    <col min="1" max="1" width="13.7109375" style="69" customWidth="1"/>
    <col min="2" max="31" width="11.28125" style="69" customWidth="1"/>
    <col min="32" max="34" width="14.57421875" style="69" customWidth="1"/>
    <col min="35" max="42" width="14.57421875" style="0" customWidth="1"/>
    <col min="43" max="43" width="13.140625" style="0" bestFit="1" customWidth="1"/>
    <col min="44" max="44" width="13.8515625" style="0" customWidth="1"/>
    <col min="45" max="45" width="15.8515625" style="0" customWidth="1"/>
    <col min="46" max="46" width="5.28125" style="0" bestFit="1" customWidth="1"/>
    <col min="47" max="47" width="6.421875" style="0" bestFit="1" customWidth="1"/>
    <col min="48" max="48" width="8.00390625" style="0" bestFit="1" customWidth="1"/>
  </cols>
  <sheetData>
    <row r="2" spans="1:31" ht="15.75">
      <c r="A2" s="176" t="s">
        <v>103</v>
      </c>
      <c r="B2" s="271"/>
      <c r="C2" s="271"/>
      <c r="D2" s="271"/>
      <c r="E2" s="271"/>
      <c r="F2" s="272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7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45" ht="15.75">
      <c r="A4" s="314"/>
      <c r="B4" s="359" t="s">
        <v>11</v>
      </c>
      <c r="C4" s="359"/>
      <c r="D4" s="359" t="s">
        <v>12</v>
      </c>
      <c r="E4" s="359"/>
      <c r="F4" s="360">
        <v>2003</v>
      </c>
      <c r="G4" s="360"/>
      <c r="H4" s="360">
        <v>2004</v>
      </c>
      <c r="I4" s="360"/>
      <c r="J4" s="360">
        <v>2005</v>
      </c>
      <c r="K4" s="360"/>
      <c r="L4" s="360">
        <v>2006</v>
      </c>
      <c r="M4" s="360"/>
      <c r="N4" s="360">
        <v>2007</v>
      </c>
      <c r="O4" s="360"/>
      <c r="P4" s="360">
        <v>2008</v>
      </c>
      <c r="Q4" s="360"/>
      <c r="R4" s="360">
        <v>2009</v>
      </c>
      <c r="S4" s="360"/>
      <c r="T4" s="360">
        <v>2010</v>
      </c>
      <c r="U4" s="360"/>
      <c r="V4" s="360">
        <v>2011</v>
      </c>
      <c r="W4" s="360"/>
      <c r="X4" s="360" t="s">
        <v>120</v>
      </c>
      <c r="Y4" s="360"/>
      <c r="Z4" s="360" t="s">
        <v>121</v>
      </c>
      <c r="AA4" s="360"/>
      <c r="AB4" s="360" t="s">
        <v>126</v>
      </c>
      <c r="AC4" s="360"/>
      <c r="AD4" s="360" t="s">
        <v>128</v>
      </c>
      <c r="AE4" s="360"/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  <c r="AN4" s="239" t="s">
        <v>14</v>
      </c>
      <c r="AO4" s="239" t="s">
        <v>14</v>
      </c>
      <c r="AP4" s="239" t="s">
        <v>14</v>
      </c>
      <c r="AQ4" s="239" t="s">
        <v>14</v>
      </c>
      <c r="AR4" s="239" t="s">
        <v>14</v>
      </c>
      <c r="AS4" s="239" t="s">
        <v>14</v>
      </c>
    </row>
    <row r="5" spans="1:45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6" t="s">
        <v>62</v>
      </c>
      <c r="AC5" s="237" t="s">
        <v>63</v>
      </c>
      <c r="AD5" s="236" t="s">
        <v>62</v>
      </c>
      <c r="AE5" s="237" t="s">
        <v>63</v>
      </c>
      <c r="AF5" s="238">
        <v>2002</v>
      </c>
      <c r="AG5" s="238">
        <v>2003</v>
      </c>
      <c r="AH5" s="238">
        <v>2004</v>
      </c>
      <c r="AI5" s="238">
        <v>2005</v>
      </c>
      <c r="AJ5" s="238">
        <v>2006</v>
      </c>
      <c r="AK5" s="238">
        <v>2007</v>
      </c>
      <c r="AL5" s="238">
        <v>2008</v>
      </c>
      <c r="AM5" s="238">
        <v>2009</v>
      </c>
      <c r="AN5" s="238">
        <v>2010</v>
      </c>
      <c r="AO5" s="238">
        <v>2011</v>
      </c>
      <c r="AP5" s="238">
        <v>2012</v>
      </c>
      <c r="AQ5" s="238">
        <v>2013</v>
      </c>
      <c r="AR5" s="238">
        <v>2014</v>
      </c>
      <c r="AS5" s="238">
        <v>2015</v>
      </c>
    </row>
    <row r="6" spans="1:34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71"/>
      <c r="AG6" s="71"/>
      <c r="AH6" s="71"/>
    </row>
    <row r="7" spans="1:48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0">
        <v>25.639</v>
      </c>
      <c r="G7" s="118">
        <f>+F7/Index!$B$13</f>
        <v>43.806832355443774</v>
      </c>
      <c r="H7" s="150">
        <v>21.786</v>
      </c>
      <c r="I7" s="77">
        <f>+H7/Index!$B$13</f>
        <v>37.223591001821376</v>
      </c>
      <c r="J7" s="150">
        <v>20.69594</v>
      </c>
      <c r="K7" s="77">
        <f>+J7/Index!$B$13</f>
        <v>35.36111291463486</v>
      </c>
      <c r="L7" s="150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340">
        <f>+Q7*Index!$B$13</f>
        <v>20.646150205507997</v>
      </c>
      <c r="Q7" s="77">
        <v>35.276042</v>
      </c>
      <c r="R7" s="340">
        <f>+S7*Index!$B$13</f>
        <v>18.260763010284</v>
      </c>
      <c r="S7" s="77">
        <v>31.200366</v>
      </c>
      <c r="T7" s="340">
        <f>+U7*Index!$B$13</f>
        <v>17.358754523882</v>
      </c>
      <c r="U7" s="118">
        <v>29.659193</v>
      </c>
      <c r="V7" s="340">
        <f>+W7*Index!$B$13</f>
        <v>17.426307434235998</v>
      </c>
      <c r="W7" s="118">
        <v>29.774614</v>
      </c>
      <c r="X7" s="340">
        <f>+Y7*Index!$B$13</f>
        <v>17.55822</v>
      </c>
      <c r="Y7" s="331">
        <v>30</v>
      </c>
      <c r="Z7" s="340">
        <f>+AA7*Index!$B$13</f>
        <v>18.084966599999998</v>
      </c>
      <c r="AA7" s="344">
        <v>30.9</v>
      </c>
      <c r="AB7" s="340">
        <f>+AC7*Index!$B$13</f>
        <v>17.9679118</v>
      </c>
      <c r="AC7" s="344">
        <v>30.7</v>
      </c>
      <c r="AD7" s="340">
        <f>+AE7*Index!$B$13</f>
        <v>16.6217816</v>
      </c>
      <c r="AE7" s="331">
        <v>28.4</v>
      </c>
      <c r="AF7" s="79">
        <f>(E7-C7)/C7*100</f>
        <v>-13.253012048192748</v>
      </c>
      <c r="AG7" s="79">
        <f>(G7-E7)/E7*100</f>
        <v>18.699074074074044</v>
      </c>
      <c r="AH7" s="79">
        <f>(I7-G7)/G7*100</f>
        <v>-15.027887203089026</v>
      </c>
      <c r="AI7" s="79">
        <f>(K7-I7)/I7*100</f>
        <v>-5.003488478839628</v>
      </c>
      <c r="AJ7" s="79">
        <f>(M7-K7)/K7*100</f>
        <v>2.3659278099955645</v>
      </c>
      <c r="AK7" s="79">
        <f>(O7-M7)/M7*100</f>
        <v>-7.062880615414489</v>
      </c>
      <c r="AL7" s="79">
        <f>(Q7-O7)/O7*100</f>
        <v>4.85986436632159</v>
      </c>
      <c r="AM7" s="79">
        <f>(S7-Q7)/Q7*100</f>
        <v>-11.553665799581479</v>
      </c>
      <c r="AN7" s="79">
        <f>(U7-S7)/S7*100</f>
        <v>-4.939599105984849</v>
      </c>
      <c r="AO7" s="79">
        <f>(W7-U7)/U7*100</f>
        <v>0.3891575876659939</v>
      </c>
      <c r="AP7" s="79">
        <f aca="true" t="shared" si="0" ref="AP7:AP19">(Y7-W7)/W7*100</f>
        <v>0.7569737092141658</v>
      </c>
      <c r="AQ7" s="341">
        <f>(AA7-Y7)/Y7*100</f>
        <v>2.9999999999999956</v>
      </c>
      <c r="AR7" s="79">
        <f>(AC7-AA7)/AA7*100</f>
        <v>-0.647249190938509</v>
      </c>
      <c r="AS7" s="79">
        <f aca="true" t="shared" si="1" ref="AS7:AS12">(AE7-AC7)/AC7*100</f>
        <v>-7.4918566775244315</v>
      </c>
      <c r="AT7" s="101"/>
      <c r="AU7" s="101"/>
      <c r="AV7" s="337"/>
    </row>
    <row r="8" spans="1:48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0">
        <v>31.427</v>
      </c>
      <c r="G8" s="118">
        <f>+F8/Index!$B$13</f>
        <v>53.69621749812909</v>
      </c>
      <c r="H8" s="150">
        <v>25.411</v>
      </c>
      <c r="I8" s="77">
        <f>+H8/Index!$B$13</f>
        <v>43.417271226810016</v>
      </c>
      <c r="J8" s="150">
        <v>23.475936</v>
      </c>
      <c r="K8" s="77">
        <f>+J8/Index!$B$13</f>
        <v>40.11101808725486</v>
      </c>
      <c r="L8" s="150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340">
        <f>+Q8*Index!$B$13</f>
        <v>23.783575277374</v>
      </c>
      <c r="Q8" s="77">
        <v>40.636651</v>
      </c>
      <c r="R8" s="340">
        <f>+S8*Index!$B$13</f>
        <v>21.226718602548</v>
      </c>
      <c r="S8" s="77">
        <v>36.268002</v>
      </c>
      <c r="T8" s="340">
        <f>+U8*Index!$B$13</f>
        <v>19.859596965264</v>
      </c>
      <c r="U8" s="118">
        <v>33.932136</v>
      </c>
      <c r="V8" s="340">
        <f>+W8*Index!$B$13</f>
        <v>21.60572624255</v>
      </c>
      <c r="W8" s="118">
        <v>36.915575</v>
      </c>
      <c r="X8" s="340">
        <f>+Y8*Index!$B$13</f>
        <v>18.904350199999996</v>
      </c>
      <c r="Y8" s="331">
        <v>32.3</v>
      </c>
      <c r="Z8" s="340">
        <f>+AA8*Index!$B$13</f>
        <v>16.5632542</v>
      </c>
      <c r="AA8" s="344">
        <v>28.3</v>
      </c>
      <c r="AB8" s="340">
        <f>+AC8*Index!$B$13</f>
        <v>18.319076199999998</v>
      </c>
      <c r="AC8" s="344">
        <v>31.3</v>
      </c>
      <c r="AD8" s="340">
        <f>+AE8*Index!$B$13</f>
        <v>18.084966599999998</v>
      </c>
      <c r="AE8" s="331">
        <v>30.9</v>
      </c>
      <c r="AF8" s="79">
        <f aca="true" t="shared" si="2" ref="AF8:AF18">(E8-C8)/C8*100</f>
        <v>-0.6872852233677085</v>
      </c>
      <c r="AG8" s="79">
        <f aca="true" t="shared" si="3" ref="AG8:AG18">(G8-E8)/E8*100</f>
        <v>8.743944636678215</v>
      </c>
      <c r="AH8" s="79">
        <f aca="true" t="shared" si="4" ref="AH8:AH18">(I8-G8)/G8*100</f>
        <v>-19.142775320584203</v>
      </c>
      <c r="AI8" s="79">
        <f aca="true" t="shared" si="5" ref="AI8:AI18">(K8-I8)/I8*100</f>
        <v>-7.61506434221401</v>
      </c>
      <c r="AJ8" s="79">
        <f aca="true" t="shared" si="6" ref="AJ8:AJ18">(M8-K8)/K8*100</f>
        <v>-1.7228365250271505</v>
      </c>
      <c r="AK8" s="79">
        <f aca="true" t="shared" si="7" ref="AK8:AK18">(O8-M8)/M8*100</f>
        <v>-2.249517196206388</v>
      </c>
      <c r="AL8" s="79">
        <f aca="true" t="shared" si="8" ref="AL8:AL16">(Q8-O8)/O8*100</f>
        <v>5.458769480164212</v>
      </c>
      <c r="AM8" s="79">
        <f aca="true" t="shared" si="9" ref="AM8:AM18">(S8-Q8)/Q8*100</f>
        <v>-10.750514357100927</v>
      </c>
      <c r="AN8" s="79">
        <f aca="true" t="shared" si="10" ref="AN8:AN18">(U8-S8)/S8*100</f>
        <v>-6.440569844459594</v>
      </c>
      <c r="AO8" s="79">
        <f aca="true" t="shared" si="11" ref="AO8:AO15">(W8-U8)/U8*100</f>
        <v>8.792370159072794</v>
      </c>
      <c r="AP8" s="79">
        <f t="shared" si="0"/>
        <v>-12.503055959442595</v>
      </c>
      <c r="AQ8" s="341">
        <f>(AA8-Y8)/Y8*100</f>
        <v>-12.38390092879256</v>
      </c>
      <c r="AR8" s="79">
        <f aca="true" t="shared" si="12" ref="AR8:AR14">(AC8-AA8)/AA8*100</f>
        <v>10.60070671378092</v>
      </c>
      <c r="AS8" s="79">
        <f t="shared" si="1"/>
        <v>-1.2779552715655018</v>
      </c>
      <c r="AT8" s="101"/>
      <c r="AU8" s="101"/>
      <c r="AV8" s="337"/>
    </row>
    <row r="9" spans="1:48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0">
        <v>37.832</v>
      </c>
      <c r="G9" s="118">
        <f>+F9/Index!$B$13</f>
        <v>64.6398097301435</v>
      </c>
      <c r="H9" s="150">
        <v>42.054</v>
      </c>
      <c r="I9" s="77">
        <f>+H9/Index!$B$13</f>
        <v>71.8535250156337</v>
      </c>
      <c r="J9" s="150">
        <v>47.600665</v>
      </c>
      <c r="K9" s="77">
        <f>+J9/Index!$B$13</f>
        <v>81.33056482946449</v>
      </c>
      <c r="L9" s="150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340">
        <f>+Q9*Index!$B$13</f>
        <v>39.398188114473996</v>
      </c>
      <c r="Q9" s="77">
        <v>67.315801</v>
      </c>
      <c r="R9" s="340">
        <f>+S9*Index!$B$13</f>
        <v>33.56955789163</v>
      </c>
      <c r="S9" s="77">
        <v>57.356995</v>
      </c>
      <c r="T9" s="340">
        <f>+U9*Index!$B$13</f>
        <v>38.376472951578</v>
      </c>
      <c r="U9" s="118">
        <v>65.570097</v>
      </c>
      <c r="V9" s="340">
        <f>+W9*Index!$B$13</f>
        <v>38.890262170492</v>
      </c>
      <c r="W9" s="118">
        <v>66.447958</v>
      </c>
      <c r="X9" s="340">
        <f>+Y9*Index!$B$13</f>
        <v>36.58746097574803</v>
      </c>
      <c r="Y9" s="331">
        <v>62.51338855945768</v>
      </c>
      <c r="Z9" s="340">
        <f>+AA9*Index!$B$13</f>
        <v>38.628083999999994</v>
      </c>
      <c r="AA9" s="344">
        <v>66</v>
      </c>
      <c r="AB9" s="340">
        <f>+AC9*Index!$B$13</f>
        <v>33.067980999999996</v>
      </c>
      <c r="AC9" s="344">
        <v>56.5</v>
      </c>
      <c r="AD9" s="340">
        <f>+AE9*Index!$B$13</f>
        <v>38.042809999999996</v>
      </c>
      <c r="AE9" s="331">
        <v>65</v>
      </c>
      <c r="AF9" s="79">
        <f t="shared" si="2"/>
        <v>18.913480885311866</v>
      </c>
      <c r="AG9" s="79">
        <f t="shared" si="3"/>
        <v>-35.98646362098138</v>
      </c>
      <c r="AH9" s="79">
        <f t="shared" si="4"/>
        <v>11.159864664833993</v>
      </c>
      <c r="AI9" s="79">
        <f t="shared" si="5"/>
        <v>13.189387454225518</v>
      </c>
      <c r="AJ9" s="79">
        <f t="shared" si="6"/>
        <v>-18.287523924298117</v>
      </c>
      <c r="AK9" s="79">
        <f t="shared" si="7"/>
        <v>3.069749490444745</v>
      </c>
      <c r="AL9" s="79">
        <f t="shared" si="8"/>
        <v>-1.7248674746933974</v>
      </c>
      <c r="AM9" s="79">
        <f t="shared" si="9"/>
        <v>-14.794158061047208</v>
      </c>
      <c r="AN9" s="79">
        <f t="shared" si="10"/>
        <v>14.319268295000473</v>
      </c>
      <c r="AO9" s="79">
        <f t="shared" si="11"/>
        <v>1.338813026309837</v>
      </c>
      <c r="AP9" s="79">
        <f t="shared" si="0"/>
        <v>-5.921279688598284</v>
      </c>
      <c r="AQ9" s="341">
        <f aca="true" t="shared" si="13" ref="AQ9:AQ18">(AA9-Y9)/Y9*100</f>
        <v>5.577383534770533</v>
      </c>
      <c r="AR9" s="79">
        <f>(AC9-AA9)/AA9*100</f>
        <v>-14.393939393939394</v>
      </c>
      <c r="AS9" s="79">
        <f t="shared" si="1"/>
        <v>15.04424778761062</v>
      </c>
      <c r="AT9" s="101"/>
      <c r="AU9" s="101"/>
      <c r="AV9" s="337"/>
    </row>
    <row r="10" spans="1:45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0">
        <v>67.057</v>
      </c>
      <c r="G10" s="118">
        <f>+F10/Index!$B$13</f>
        <v>114.57368685436224</v>
      </c>
      <c r="H10" s="150">
        <v>72.067</v>
      </c>
      <c r="I10" s="77">
        <f>+H10/Index!$B$13</f>
        <v>123.13378007565687</v>
      </c>
      <c r="J10" s="150">
        <v>61.962851</v>
      </c>
      <c r="K10" s="77">
        <f>+J10/Index!$B$13</f>
        <v>105.86981653037724</v>
      </c>
      <c r="L10" s="150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340">
        <f>+Q10*Index!$B$13</f>
        <v>63.075589420782</v>
      </c>
      <c r="Q10" s="77">
        <v>107.771043</v>
      </c>
      <c r="R10" s="340">
        <f>+S10*Index!$B$13</f>
        <v>62.879449471532</v>
      </c>
      <c r="S10" s="77">
        <v>107.435918</v>
      </c>
      <c r="T10" s="340">
        <f>+U10*Index!$B$13</f>
        <v>52.115054361818</v>
      </c>
      <c r="U10" s="118">
        <v>89.043857</v>
      </c>
      <c r="V10" s="340">
        <f>+W10*Index!$B$13</f>
        <v>80.00579612783713</v>
      </c>
      <c r="W10" s="118">
        <v>136.698018582471</v>
      </c>
      <c r="X10" s="340">
        <f>+Y10*Index!$B$13</f>
        <v>67.09748078454207</v>
      </c>
      <c r="Y10" s="331">
        <v>114.64285238117886</v>
      </c>
      <c r="Z10" s="340">
        <f>+AA10*Index!$B$13</f>
        <v>64.6142496</v>
      </c>
      <c r="AA10" s="344">
        <v>110.4</v>
      </c>
      <c r="AB10" s="340">
        <f>+AC10*Index!$B$13</f>
        <v>77.7829146</v>
      </c>
      <c r="AC10" s="344">
        <v>132.9</v>
      </c>
      <c r="AD10" s="340">
        <f>+AE10*Index!$B$13</f>
        <v>76.37825699999999</v>
      </c>
      <c r="AE10" s="331">
        <v>130.5</v>
      </c>
      <c r="AF10" s="79">
        <f t="shared" si="2"/>
        <v>-14.349276974416028</v>
      </c>
      <c r="AG10" s="79">
        <f t="shared" si="3"/>
        <v>-12.912987012987012</v>
      </c>
      <c r="AH10" s="79">
        <f t="shared" si="4"/>
        <v>7.471255797306764</v>
      </c>
      <c r="AI10" s="79">
        <f t="shared" si="5"/>
        <v>-14.020493429725109</v>
      </c>
      <c r="AJ10" s="79">
        <f t="shared" si="6"/>
        <v>20.16300379722682</v>
      </c>
      <c r="AK10" s="79">
        <f t="shared" si="7"/>
        <v>-2.7978915935835285</v>
      </c>
      <c r="AL10" s="79">
        <f t="shared" si="8"/>
        <v>-12.846774647434827</v>
      </c>
      <c r="AM10" s="79">
        <f t="shared" si="9"/>
        <v>-0.3109601528121102</v>
      </c>
      <c r="AN10" s="79">
        <f t="shared" si="10"/>
        <v>-17.119098847370577</v>
      </c>
      <c r="AO10" s="79">
        <f t="shared" si="11"/>
        <v>53.51762961309168</v>
      </c>
      <c r="AP10" s="79">
        <f t="shared" si="0"/>
        <v>-16.134225228719092</v>
      </c>
      <c r="AQ10" s="79">
        <f t="shared" si="13"/>
        <v>-3.700930579668137</v>
      </c>
      <c r="AR10" s="79">
        <f t="shared" si="12"/>
        <v>20.380434782608695</v>
      </c>
      <c r="AS10" s="79">
        <f t="shared" si="1"/>
        <v>-1.8058690744921038</v>
      </c>
    </row>
    <row r="11" spans="1:45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0">
        <v>92.518</v>
      </c>
      <c r="G11" s="118">
        <f>+F11/Index!$B$13</f>
        <v>158.07638815324106</v>
      </c>
      <c r="H11" s="150">
        <v>99.483</v>
      </c>
      <c r="I11" s="77">
        <f>+H11/Index!$B$13</f>
        <v>169.97679719242612</v>
      </c>
      <c r="J11" s="150">
        <v>105.3874</v>
      </c>
      <c r="K11" s="77">
        <f>+J11/Index!$B$13</f>
        <v>180.06506354288763</v>
      </c>
      <c r="L11" s="150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340">
        <f>+Q11*Index!$B$13</f>
        <v>111.967828404682</v>
      </c>
      <c r="Q11" s="77">
        <v>191.308393</v>
      </c>
      <c r="R11" s="340">
        <f>+S11*Index!$B$13</f>
        <v>92.55548671001199</v>
      </c>
      <c r="S11" s="77">
        <v>158.140438</v>
      </c>
      <c r="T11" s="340">
        <f>+U11*Index!$B$13</f>
        <v>96.433659137786</v>
      </c>
      <c r="U11" s="118">
        <v>164.766689</v>
      </c>
      <c r="V11" s="340">
        <f>+W11*Index!$B$13</f>
        <v>109.505822404844</v>
      </c>
      <c r="W11" s="118">
        <v>187.101806</v>
      </c>
      <c r="X11" s="340">
        <f>+Y11*Index!$B$13</f>
        <v>125.43027897348463</v>
      </c>
      <c r="Y11" s="118">
        <v>214.31035544631172</v>
      </c>
      <c r="Z11" s="340">
        <f>+AA11*Index!$B$13</f>
        <v>118.28387539999999</v>
      </c>
      <c r="AA11" s="344">
        <v>202.1</v>
      </c>
      <c r="AB11" s="340">
        <f>+AC11*Index!$B$13</f>
        <v>131.1599034</v>
      </c>
      <c r="AC11" s="345">
        <v>224.1</v>
      </c>
      <c r="AD11" s="340">
        <f>+AE11*Index!$B$13</f>
        <v>127.06298539999999</v>
      </c>
      <c r="AE11" s="118">
        <v>217.1</v>
      </c>
      <c r="AF11" s="79">
        <f t="shared" si="2"/>
        <v>-14.090582314881386</v>
      </c>
      <c r="AG11" s="79">
        <f t="shared" si="3"/>
        <v>-22.579079497907948</v>
      </c>
      <c r="AH11" s="79">
        <f t="shared" si="4"/>
        <v>7.52826477009879</v>
      </c>
      <c r="AI11" s="79">
        <f t="shared" si="5"/>
        <v>5.935084386277062</v>
      </c>
      <c r="AJ11" s="79">
        <f t="shared" si="6"/>
        <v>6.144462241216677</v>
      </c>
      <c r="AK11" s="79">
        <f t="shared" si="7"/>
        <v>7.055206664651767</v>
      </c>
      <c r="AL11" s="79">
        <f t="shared" si="8"/>
        <v>-6.502622470114357</v>
      </c>
      <c r="AM11" s="79">
        <f t="shared" si="9"/>
        <v>-17.337428055234362</v>
      </c>
      <c r="AN11" s="79">
        <f t="shared" si="10"/>
        <v>4.190105379624676</v>
      </c>
      <c r="AO11" s="79">
        <f t="shared" si="11"/>
        <v>13.555602249190063</v>
      </c>
      <c r="AP11" s="79">
        <f t="shared" si="0"/>
        <v>14.542109468634262</v>
      </c>
      <c r="AQ11" s="79">
        <f>(AA11-Y11)/Y11*100</f>
        <v>-5.697510706322644</v>
      </c>
      <c r="AR11" s="79">
        <f t="shared" si="12"/>
        <v>10.885700148441366</v>
      </c>
      <c r="AS11" s="79">
        <f t="shared" si="1"/>
        <v>-3.1236055332440875</v>
      </c>
    </row>
    <row r="12" spans="1:45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0">
        <v>114.786</v>
      </c>
      <c r="G12" s="118">
        <f>+F12/Index!$B$13</f>
        <v>196.12352504980575</v>
      </c>
      <c r="H12" s="150">
        <v>109.3</v>
      </c>
      <c r="I12" s="77">
        <f>+H12/Index!$B$13</f>
        <v>186.75013754241604</v>
      </c>
      <c r="J12" s="150">
        <v>113.32366</v>
      </c>
      <c r="K12" s="77">
        <f>+J12/Index!$B$13</f>
        <v>193.62496881802372</v>
      </c>
      <c r="L12" s="150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340">
        <f>+Q12*Index!$B$13</f>
        <v>134.367073818624</v>
      </c>
      <c r="Q12" s="77">
        <v>229.579776</v>
      </c>
      <c r="R12" s="340">
        <f>+S12*Index!$B$13</f>
        <v>102.634836160946</v>
      </c>
      <c r="S12" s="77">
        <v>175.362029</v>
      </c>
      <c r="T12" s="340">
        <f>+U12*Index!$B$13</f>
        <v>114.3057104310384</v>
      </c>
      <c r="U12" s="118">
        <v>195.3029016</v>
      </c>
      <c r="V12" s="340">
        <f>+W12*Index!$B$13</f>
        <v>128.74291416838855</v>
      </c>
      <c r="W12" s="118">
        <v>219.970328715078</v>
      </c>
      <c r="X12" s="340">
        <f>+Y12*Index!$B$13</f>
        <v>148.92617359548493</v>
      </c>
      <c r="Y12" s="118">
        <v>254.45547486388418</v>
      </c>
      <c r="Z12" s="340">
        <f>+AA12*Index!$B$13</f>
        <v>152.0541852</v>
      </c>
      <c r="AA12" s="344">
        <v>259.8</v>
      </c>
      <c r="AB12" s="340">
        <f>+AC12*Index!$B$13</f>
        <v>177.45507679999997</v>
      </c>
      <c r="AC12" s="345">
        <v>303.2</v>
      </c>
      <c r="AD12" s="340">
        <f>+AE12*Index!$B$13</f>
        <v>151.58596599999998</v>
      </c>
      <c r="AE12" s="118">
        <v>259</v>
      </c>
      <c r="AF12" s="79">
        <f t="shared" si="2"/>
        <v>-11.48792884371029</v>
      </c>
      <c r="AG12" s="79">
        <f t="shared" si="3"/>
        <v>-17.60863635711107</v>
      </c>
      <c r="AH12" s="79">
        <f t="shared" si="4"/>
        <v>-4.779328489537055</v>
      </c>
      <c r="AI12" s="79">
        <f t="shared" si="5"/>
        <v>3.681299176578231</v>
      </c>
      <c r="AJ12" s="79">
        <f t="shared" si="6"/>
        <v>3.8368166012287355</v>
      </c>
      <c r="AK12" s="79">
        <f t="shared" si="7"/>
        <v>3.1809471643393894</v>
      </c>
      <c r="AL12" s="79">
        <f t="shared" si="8"/>
        <v>10.66782930840983</v>
      </c>
      <c r="AM12" s="79">
        <f t="shared" si="9"/>
        <v>-23.616081496655873</v>
      </c>
      <c r="AN12" s="79">
        <f t="shared" si="10"/>
        <v>11.371260194531626</v>
      </c>
      <c r="AO12" s="79">
        <f t="shared" si="11"/>
        <v>12.630343386090276</v>
      </c>
      <c r="AP12" s="79">
        <f t="shared" si="0"/>
        <v>15.677180804450177</v>
      </c>
      <c r="AQ12" s="79">
        <f t="shared" si="13"/>
        <v>2.1003773406623614</v>
      </c>
      <c r="AR12" s="79">
        <f t="shared" si="12"/>
        <v>16.70515781370284</v>
      </c>
      <c r="AS12" s="79">
        <f t="shared" si="1"/>
        <v>-14.577836411609496</v>
      </c>
    </row>
    <row r="13" spans="1:45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0">
        <v>152.419</v>
      </c>
      <c r="G13" s="118">
        <f>+F13/Index!$B$13</f>
        <v>260.4233230931154</v>
      </c>
      <c r="H13" s="150">
        <v>135.1</v>
      </c>
      <c r="I13" s="77">
        <f>+H13/Index!$B$13</f>
        <v>230.83205472992137</v>
      </c>
      <c r="J13" s="150">
        <v>140.10051732</v>
      </c>
      <c r="K13" s="77">
        <f>+J13/Index!$B$13</f>
        <v>239.37594583049992</v>
      </c>
      <c r="L13" s="150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340">
        <f>+Q13*Index!$B$13</f>
        <v>159.73118387409397</v>
      </c>
      <c r="Q13" s="77">
        <v>272.916931</v>
      </c>
      <c r="R13" s="340">
        <f>+S13*Index!$B$13</f>
        <v>136.096322037928</v>
      </c>
      <c r="S13" s="77">
        <v>232.534372</v>
      </c>
      <c r="T13" s="340">
        <f>+U13*Index!$B$13</f>
        <v>135.259067096338</v>
      </c>
      <c r="U13" s="118">
        <v>231.103837</v>
      </c>
      <c r="V13" s="340">
        <f>+W13*Index!$B$13</f>
        <v>160.6254628083329</v>
      </c>
      <c r="W13" s="118">
        <v>274.444897276033</v>
      </c>
      <c r="X13" s="340">
        <f>+Y13*Index!$B$13</f>
        <v>176.48642842101935</v>
      </c>
      <c r="Y13" s="118">
        <v>301.544965983487</v>
      </c>
      <c r="Z13" s="340">
        <f>+AA13*Index!$B$13</f>
        <v>198.1737764</v>
      </c>
      <c r="AA13" s="344">
        <v>338.6</v>
      </c>
      <c r="AB13" s="340">
        <f>+AC13*Index!$B$13</f>
        <v>187.99000879999997</v>
      </c>
      <c r="AC13" s="345">
        <v>321.2</v>
      </c>
      <c r="AD13" s="340">
        <f>+AE13*Index!$B$13</f>
        <v>200.2222354</v>
      </c>
      <c r="AE13" s="118">
        <v>342.1</v>
      </c>
      <c r="AF13" s="79">
        <f t="shared" si="2"/>
        <v>-16.302400200016667</v>
      </c>
      <c r="AG13" s="79">
        <f t="shared" si="3"/>
        <v>-5.144816598832494</v>
      </c>
      <c r="AH13" s="79">
        <f t="shared" si="4"/>
        <v>-11.362756611708532</v>
      </c>
      <c r="AI13" s="79">
        <f t="shared" si="5"/>
        <v>3.701345166543308</v>
      </c>
      <c r="AJ13" s="79">
        <f t="shared" si="6"/>
        <v>10.645645687327416</v>
      </c>
      <c r="AK13" s="79">
        <f t="shared" si="7"/>
        <v>8.460670049983914</v>
      </c>
      <c r="AL13" s="79">
        <f t="shared" si="8"/>
        <v>-4.995678430334226</v>
      </c>
      <c r="AM13" s="79">
        <f t="shared" si="9"/>
        <v>-14.796648508406388</v>
      </c>
      <c r="AN13" s="79">
        <f t="shared" si="10"/>
        <v>-0.6151929229628006</v>
      </c>
      <c r="AO13" s="79">
        <f t="shared" si="11"/>
        <v>18.753933659713738</v>
      </c>
      <c r="AP13" s="79">
        <f t="shared" si="0"/>
        <v>9.874502669363576</v>
      </c>
      <c r="AQ13" s="79">
        <f t="shared" si="13"/>
        <v>12.288394168895604</v>
      </c>
      <c r="AR13" s="79">
        <f t="shared" si="12"/>
        <v>-5.138806851742479</v>
      </c>
      <c r="AS13" s="79">
        <f>(AE13-AC13)/AC13*100</f>
        <v>6.506849315068504</v>
      </c>
    </row>
    <row r="14" spans="1:45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0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340">
        <f>+Q14*Index!$B$13</f>
        <v>162.71026716217798</v>
      </c>
      <c r="Q14" s="77">
        <v>278.006997</v>
      </c>
      <c r="R14" s="340">
        <f>+S14*Index!$B$13</f>
        <v>137.398923654726</v>
      </c>
      <c r="S14" s="77">
        <v>234.759999</v>
      </c>
      <c r="T14" s="340">
        <f>+U14*Index!$B$13</f>
        <v>141.105895828938</v>
      </c>
      <c r="U14" s="118">
        <v>241.093737</v>
      </c>
      <c r="V14" s="340">
        <f>+W14*Index!$B$13</f>
        <v>156.26679511645114</v>
      </c>
      <c r="W14" s="118">
        <v>266.997671375204</v>
      </c>
      <c r="X14" s="340">
        <f>+Y14*Index!$B$13</f>
        <v>182.65510825274234</v>
      </c>
      <c r="Y14" s="118">
        <v>312.084781235357</v>
      </c>
      <c r="Z14" s="340">
        <f>+AA14*Index!$B$13</f>
        <v>204.553263</v>
      </c>
      <c r="AA14" s="344">
        <v>349.5</v>
      </c>
      <c r="AB14" s="340">
        <f>+AC14*Index!$B$13</f>
        <v>189.8043582</v>
      </c>
      <c r="AC14" s="345">
        <v>324.3</v>
      </c>
      <c r="AD14" s="340">
        <f>+AE14*Index!$B$13</f>
        <v>209.820729</v>
      </c>
      <c r="AE14" s="118">
        <v>358.5</v>
      </c>
      <c r="AF14" s="79">
        <f t="shared" si="2"/>
        <v>-24.978532396565182</v>
      </c>
      <c r="AG14" s="79">
        <f t="shared" si="3"/>
        <v>7.498504201243458</v>
      </c>
      <c r="AH14" s="79">
        <f t="shared" si="4"/>
        <v>-10.402071460549088</v>
      </c>
      <c r="AI14" s="79">
        <f t="shared" si="5"/>
        <v>8.923734638757585</v>
      </c>
      <c r="AJ14" s="79">
        <f t="shared" si="6"/>
        <v>-3.9140630835303405</v>
      </c>
      <c r="AK14" s="79">
        <f t="shared" si="7"/>
        <v>15.529582807617132</v>
      </c>
      <c r="AL14" s="79">
        <f t="shared" si="8"/>
        <v>-9.137571124791766</v>
      </c>
      <c r="AM14" s="79">
        <f t="shared" si="9"/>
        <v>-15.556082568670032</v>
      </c>
      <c r="AN14" s="79">
        <f t="shared" si="10"/>
        <v>2.6979630375616126</v>
      </c>
      <c r="AO14" s="79">
        <f t="shared" si="11"/>
        <v>10.744341473791161</v>
      </c>
      <c r="AP14" s="79">
        <f t="shared" si="0"/>
        <v>16.886705276464163</v>
      </c>
      <c r="AQ14" s="79">
        <f t="shared" si="13"/>
        <v>11.988799523173963</v>
      </c>
      <c r="AR14" s="79">
        <f t="shared" si="12"/>
        <v>-7.210300429184546</v>
      </c>
      <c r="AS14" s="79">
        <f>(AE14-AC14)/AC14*100</f>
        <v>10.54579093432007</v>
      </c>
    </row>
    <row r="15" spans="1:45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0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340">
        <f>+Q15*Index!$B$13</f>
        <v>144.79217798197598</v>
      </c>
      <c r="Q15" s="77">
        <v>247.392124</v>
      </c>
      <c r="R15" s="340">
        <f>+S15*Index!$B$13</f>
        <v>117.19905716497199</v>
      </c>
      <c r="S15" s="77">
        <v>200.246478</v>
      </c>
      <c r="T15" s="340">
        <f>+U15*Index!$B$13</f>
        <v>129.065186098862</v>
      </c>
      <c r="U15" s="118">
        <v>220.520963</v>
      </c>
      <c r="V15" s="340">
        <f>+W15*Index!$B$13</f>
        <v>138.00373899094603</v>
      </c>
      <c r="W15" s="118">
        <v>235.793387355232</v>
      </c>
      <c r="X15" s="340">
        <f>+Y15*Index!$B$13</f>
        <v>169.65000301070373</v>
      </c>
      <c r="Y15" s="118">
        <v>289.864239673561</v>
      </c>
      <c r="Z15" s="340">
        <f>+AA15*Index!$B$13</f>
        <v>206.83583159999998</v>
      </c>
      <c r="AA15" s="344">
        <v>353.4</v>
      </c>
      <c r="AB15" s="340">
        <f>+AC15*Index!$B$13</f>
        <v>160.01391159999997</v>
      </c>
      <c r="AC15" s="345">
        <v>273.4</v>
      </c>
      <c r="AD15" s="340">
        <f>+AE15*Index!$B$13</f>
        <v>187.9314814</v>
      </c>
      <c r="AE15" s="118">
        <v>321.1</v>
      </c>
      <c r="AF15" s="79">
        <f t="shared" si="2"/>
        <v>-10.740215541690292</v>
      </c>
      <c r="AG15" s="79">
        <f t="shared" si="3"/>
        <v>-14.781558796428687</v>
      </c>
      <c r="AH15" s="79">
        <f t="shared" si="4"/>
        <v>5.291415617729508</v>
      </c>
      <c r="AI15" s="79">
        <f t="shared" si="5"/>
        <v>-2.3385022096317143</v>
      </c>
      <c r="AJ15" s="79">
        <f t="shared" si="6"/>
        <v>2.1847658109281394</v>
      </c>
      <c r="AK15" s="79">
        <f t="shared" si="7"/>
        <v>9.255074473221278</v>
      </c>
      <c r="AL15" s="79">
        <f t="shared" si="8"/>
        <v>-5.949902040377706</v>
      </c>
      <c r="AM15" s="79">
        <f t="shared" si="9"/>
        <v>-19.05705211536969</v>
      </c>
      <c r="AN15" s="79">
        <f t="shared" si="10"/>
        <v>10.124764841057528</v>
      </c>
      <c r="AO15" s="79">
        <f t="shared" si="11"/>
        <v>6.925611128966458</v>
      </c>
      <c r="AP15" s="79">
        <f t="shared" si="0"/>
        <v>22.931454068671194</v>
      </c>
      <c r="AQ15" s="79">
        <f t="shared" si="13"/>
        <v>21.9191440786182</v>
      </c>
      <c r="AR15" s="79">
        <f>(AC15-AA15)/AA15*100</f>
        <v>-22.63723825693266</v>
      </c>
      <c r="AS15" s="79">
        <f>(AE15-AC15)/AC15*100</f>
        <v>17.446964155084142</v>
      </c>
    </row>
    <row r="16" spans="1:45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0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340">
        <f>+Q16*Index!$B$13</f>
        <v>116.23889643920398</v>
      </c>
      <c r="Q16" s="77">
        <v>198.605946</v>
      </c>
      <c r="R16" s="340">
        <f>+S16*Index!$B$13</f>
        <v>91.457117040788</v>
      </c>
      <c r="S16" s="77">
        <v>156.263762</v>
      </c>
      <c r="T16" s="340">
        <f>+U16*Index!$B$13</f>
        <v>102.727443480692</v>
      </c>
      <c r="U16" s="118">
        <v>175.520258</v>
      </c>
      <c r="V16" s="340">
        <f>+W16*Index!$B$13</f>
        <v>110.47619557663799</v>
      </c>
      <c r="W16" s="118">
        <v>188.759787</v>
      </c>
      <c r="X16" s="340">
        <f>+Y16*Index!$B$13</f>
        <v>123.7981346269526</v>
      </c>
      <c r="Y16" s="118">
        <v>211.52167126329311</v>
      </c>
      <c r="Z16" s="340">
        <f>+AA16*Index!$B$13</f>
        <v>144.3285684</v>
      </c>
      <c r="AA16" s="344">
        <v>246.6</v>
      </c>
      <c r="AB16" s="340">
        <f>+AC16*Index!$B$13</f>
        <v>127.06298539999999</v>
      </c>
      <c r="AC16" s="345">
        <v>217.1</v>
      </c>
      <c r="AD16" s="340">
        <f>+AE16*Index!$B$13</f>
        <v>131.68665</v>
      </c>
      <c r="AE16" s="118">
        <v>225</v>
      </c>
      <c r="AF16" s="79">
        <f t="shared" si="2"/>
        <v>-1.6597542242703527</v>
      </c>
      <c r="AG16" s="79">
        <f t="shared" si="3"/>
        <v>-12.20097001694795</v>
      </c>
      <c r="AH16" s="79">
        <f t="shared" si="4"/>
        <v>3.098285846446712</v>
      </c>
      <c r="AI16" s="79">
        <f t="shared" si="5"/>
        <v>3.947313201035376</v>
      </c>
      <c r="AJ16" s="79">
        <f t="shared" si="6"/>
        <v>1.9788431346417141</v>
      </c>
      <c r="AK16" s="79">
        <f t="shared" si="7"/>
        <v>-1.7242700421668946</v>
      </c>
      <c r="AL16" s="79">
        <f t="shared" si="8"/>
        <v>-3.7283501322464128</v>
      </c>
      <c r="AM16" s="79">
        <f t="shared" si="9"/>
        <v>-21.31969603770069</v>
      </c>
      <c r="AN16" s="79">
        <f t="shared" si="10"/>
        <v>12.323072063246498</v>
      </c>
      <c r="AO16" s="79">
        <f>(W16-U16)/U16*100</f>
        <v>7.543020475733334</v>
      </c>
      <c r="AP16" s="79">
        <f t="shared" si="0"/>
        <v>12.058651169855965</v>
      </c>
      <c r="AQ16" s="79">
        <f t="shared" si="13"/>
        <v>16.5837989683066</v>
      </c>
      <c r="AR16" s="79">
        <f>(AC16-AA16)/AA16*100</f>
        <v>-11.962692619626926</v>
      </c>
      <c r="AS16" s="79">
        <f>(AE16-AC16)/AC16*100</f>
        <v>3.638876093965917</v>
      </c>
    </row>
    <row r="17" spans="1:44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0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340">
        <f>+Q17*Index!$B$13</f>
        <v>42.369791015564</v>
      </c>
      <c r="Q17" s="77">
        <v>72.393086</v>
      </c>
      <c r="R17" s="340">
        <f>+S17*Index!$B$13</f>
        <v>35.704008274079996</v>
      </c>
      <c r="S17" s="77">
        <v>61.00392</v>
      </c>
      <c r="T17" s="340">
        <f>+U17*Index!$B$13</f>
        <v>36.532690122118</v>
      </c>
      <c r="U17" s="118">
        <v>62.419807</v>
      </c>
      <c r="V17" s="340">
        <f>+W17*Index!$B$13</f>
        <v>37.901324107418</v>
      </c>
      <c r="W17" s="118">
        <v>64.758257</v>
      </c>
      <c r="X17" s="340">
        <f>+Y17*Index!$B$13</f>
        <v>36.771045014047864</v>
      </c>
      <c r="Y17" s="118">
        <v>62.82706051191044</v>
      </c>
      <c r="Z17" s="340">
        <f>+AA17*Index!$B$13</f>
        <v>34.6482208</v>
      </c>
      <c r="AA17" s="344">
        <v>59.2</v>
      </c>
      <c r="AB17" s="340">
        <f>+AC17*Index!$B$13</f>
        <v>38.042809999999996</v>
      </c>
      <c r="AC17" s="345">
        <v>65</v>
      </c>
      <c r="AD17" s="118"/>
      <c r="AE17" s="118"/>
      <c r="AF17" s="79">
        <f t="shared" si="2"/>
        <v>5.344262295081979</v>
      </c>
      <c r="AG17" s="79">
        <f t="shared" si="3"/>
        <v>-5.327964519140996</v>
      </c>
      <c r="AH17" s="79">
        <f t="shared" si="4"/>
        <v>-11.442602067024168</v>
      </c>
      <c r="AI17" s="79">
        <f t="shared" si="5"/>
        <v>0.012951276102075098</v>
      </c>
      <c r="AJ17" s="79">
        <f t="shared" si="6"/>
        <v>-12.738663405588627</v>
      </c>
      <c r="AK17" s="79">
        <f t="shared" si="7"/>
        <v>5.455839152697108</v>
      </c>
      <c r="AL17" s="79">
        <f>(Q17-O17)/O17*100</f>
        <v>6.814525595614295</v>
      </c>
      <c r="AM17" s="79">
        <f t="shared" si="9"/>
        <v>-15.732394665424259</v>
      </c>
      <c r="AN17" s="79">
        <f t="shared" si="10"/>
        <v>2.3209770781943155</v>
      </c>
      <c r="AO17" s="79">
        <f>(W17-U17)/U17*100</f>
        <v>3.7463268670471885</v>
      </c>
      <c r="AP17" s="79">
        <f t="shared" si="0"/>
        <v>-2.9821625496954955</v>
      </c>
      <c r="AQ17" s="79">
        <f t="shared" si="13"/>
        <v>-5.773086441347732</v>
      </c>
      <c r="AR17" s="79">
        <f>(AC17-AA17)/AA17*100</f>
        <v>9.797297297297291</v>
      </c>
    </row>
    <row r="18" spans="1:44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0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340">
        <f>+Q18*Index!$B$13</f>
        <v>30.190898679361997</v>
      </c>
      <c r="Q18" s="77">
        <v>51.584213</v>
      </c>
      <c r="R18" s="340">
        <f>+S18*Index!$B$13</f>
        <v>24.976011939699998</v>
      </c>
      <c r="S18" s="77">
        <v>42.67405</v>
      </c>
      <c r="T18" s="340">
        <f>+U18*Index!$B$13</f>
        <v>23.918595062804</v>
      </c>
      <c r="U18" s="118">
        <v>40.867346</v>
      </c>
      <c r="V18" s="340">
        <f>+W18*Index!$B$13</f>
        <v>24.372777636462</v>
      </c>
      <c r="W18" s="118">
        <v>41.643363</v>
      </c>
      <c r="X18" s="340">
        <f>+Y18*Index!$B$13</f>
        <v>24.341451422566237</v>
      </c>
      <c r="Y18" s="118">
        <v>41.589838985784844</v>
      </c>
      <c r="Z18" s="340">
        <f>+AA18*Index!$B$13</f>
        <v>22.0063024</v>
      </c>
      <c r="AA18" s="344">
        <v>37.6</v>
      </c>
      <c r="AB18" s="340">
        <f>+AC18*Index!$B$13</f>
        <v>25.5764738</v>
      </c>
      <c r="AC18" s="345">
        <v>43.7</v>
      </c>
      <c r="AD18" s="118"/>
      <c r="AE18" s="118"/>
      <c r="AF18" s="79">
        <f t="shared" si="2"/>
        <v>22.780821917808222</v>
      </c>
      <c r="AG18" s="79">
        <f t="shared" si="3"/>
        <v>-8.286845922124279</v>
      </c>
      <c r="AH18" s="79">
        <f t="shared" si="4"/>
        <v>-12.411423010249086</v>
      </c>
      <c r="AI18" s="79">
        <f t="shared" si="5"/>
        <v>5.332590277777768</v>
      </c>
      <c r="AJ18" s="79">
        <f t="shared" si="6"/>
        <v>-5.200320176309259</v>
      </c>
      <c r="AK18" s="79">
        <f t="shared" si="7"/>
        <v>4.539222653078643</v>
      </c>
      <c r="AL18" s="79">
        <f>(Q18-O18)/O18*100</f>
        <v>0.42333772677733467</v>
      </c>
      <c r="AM18" s="79">
        <f t="shared" si="9"/>
        <v>-17.27304243257525</v>
      </c>
      <c r="AN18" s="79">
        <f t="shared" si="10"/>
        <v>-4.233729866277054</v>
      </c>
      <c r="AO18" s="79">
        <f>(W18-U18)/U18*100</f>
        <v>1.8988681085383012</v>
      </c>
      <c r="AP18" s="79">
        <f t="shared" si="0"/>
        <v>-0.1285295191340731</v>
      </c>
      <c r="AQ18" s="79">
        <f t="shared" si="13"/>
        <v>-9.59330231393429</v>
      </c>
      <c r="AR18" s="79">
        <f>(AC18-AA18)/AA18*100</f>
        <v>16.223404255319153</v>
      </c>
    </row>
    <row r="19" spans="1:44" s="196" customFormat="1" ht="15.75">
      <c r="A19" s="67" t="s">
        <v>37</v>
      </c>
      <c r="B19" s="80">
        <f aca="true" t="shared" si="14" ref="B19:L19">SUM(B7:B18)</f>
        <v>1271.544</v>
      </c>
      <c r="C19" s="80">
        <f>+B19/Index!$B$13</f>
        <v>2172.5619111732285</v>
      </c>
      <c r="D19" s="80">
        <f t="shared" si="14"/>
        <v>1132.532</v>
      </c>
      <c r="E19" s="80">
        <f>+D19/Index!$B$13</f>
        <v>1935.0458076046432</v>
      </c>
      <c r="F19" s="80">
        <f t="shared" si="14"/>
        <v>1015.043</v>
      </c>
      <c r="G19" s="80">
        <f>+F19/Index!$B$13</f>
        <v>1734.303932858798</v>
      </c>
      <c r="H19" s="80">
        <f t="shared" si="14"/>
        <v>982.3009999999999</v>
      </c>
      <c r="I19" s="80">
        <f>+H19/Index!$B$13</f>
        <v>1678.360904465259</v>
      </c>
      <c r="J19" s="270">
        <f t="shared" si="14"/>
        <v>1005.6773592000001</v>
      </c>
      <c r="K19" s="80">
        <f>+J19/Index!$B$13</f>
        <v>1718.3017854885065</v>
      </c>
      <c r="L19" s="80">
        <f t="shared" si="14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5" ref="P19:AC19">SUM(P7:P18)</f>
        <v>1049.2716203938219</v>
      </c>
      <c r="Q19" s="80">
        <f t="shared" si="15"/>
        <v>1792.787003</v>
      </c>
      <c r="R19" s="80">
        <f t="shared" si="15"/>
        <v>873.9582519591461</v>
      </c>
      <c r="S19" s="80">
        <f t="shared" si="15"/>
        <v>1493.246329</v>
      </c>
      <c r="T19" s="80">
        <f t="shared" si="15"/>
        <v>907.0581260611185</v>
      </c>
      <c r="U19" s="80">
        <f t="shared" si="15"/>
        <v>1549.8008216</v>
      </c>
      <c r="V19" s="80">
        <f t="shared" si="15"/>
        <v>1023.8231227845959</v>
      </c>
      <c r="W19" s="80">
        <f t="shared" si="15"/>
        <v>1749.3056633040178</v>
      </c>
      <c r="X19" s="80">
        <f t="shared" si="15"/>
        <v>1128.2061352772917</v>
      </c>
      <c r="Y19" s="80">
        <f t="shared" si="15"/>
        <v>1927.6546289042258</v>
      </c>
      <c r="Z19" s="346">
        <f t="shared" si="15"/>
        <v>1218.7745776</v>
      </c>
      <c r="AA19" s="346">
        <f t="shared" si="15"/>
        <v>2082.4</v>
      </c>
      <c r="AB19" s="346">
        <f t="shared" si="15"/>
        <v>1184.2434115999997</v>
      </c>
      <c r="AC19" s="346">
        <f t="shared" si="15"/>
        <v>2023.3999999999999</v>
      </c>
      <c r="AD19" s="80"/>
      <c r="AE19" s="80"/>
      <c r="AF19" s="195">
        <f>(E19-C19)/C19*100</f>
        <v>-10.932535563063503</v>
      </c>
      <c r="AG19" s="195">
        <f>(G19-E19)/E19*100</f>
        <v>-10.374011506959615</v>
      </c>
      <c r="AH19" s="195">
        <f>(I19-G19)/G19*100</f>
        <v>-3.2256761536210896</v>
      </c>
      <c r="AI19" s="195">
        <f>(K19-I19)/I19*100</f>
        <v>2.379755207416078</v>
      </c>
      <c r="AJ19" s="195">
        <f>(M19-K19)/K19*100</f>
        <v>2.1503931258035958</v>
      </c>
      <c r="AK19" s="195">
        <f>(O19-M19)/M19*100</f>
        <v>5.8594417974539805</v>
      </c>
      <c r="AL19" s="195">
        <f>(Q19-O19)/O19*100</f>
        <v>-3.5150420860018294</v>
      </c>
      <c r="AM19" s="195">
        <f>(S19-Q19)/Q19*100</f>
        <v>-16.708101603746393</v>
      </c>
      <c r="AN19" s="195">
        <f>(U19-S19)/S19*100</f>
        <v>3.7873518589443655</v>
      </c>
      <c r="AO19" s="195">
        <f>(V19-T19)/T19*100</f>
        <v>12.872934310232903</v>
      </c>
      <c r="AP19" s="195">
        <f t="shared" si="0"/>
        <v>10.195414634589913</v>
      </c>
      <c r="AQ19" s="195">
        <f>(Z19-X19)/X19*100</f>
        <v>8.027650221955962</v>
      </c>
      <c r="AR19" s="195">
        <f>(AC19-AA19)/AA19*100</f>
        <v>-2.833269304648493</v>
      </c>
    </row>
    <row r="20" spans="1:34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2"/>
      <c r="AB20" s="80"/>
      <c r="AC20" s="80"/>
      <c r="AD20" s="80"/>
      <c r="AE20" s="80"/>
      <c r="AF20" s="81"/>
      <c r="AG20" s="81"/>
      <c r="AH20" s="82"/>
    </row>
    <row r="21" spans="2:34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3"/>
      <c r="AB21" s="82"/>
      <c r="AC21" s="82"/>
      <c r="AD21" s="82"/>
      <c r="AE21" s="82"/>
      <c r="AF21" s="82"/>
      <c r="AG21" s="82"/>
      <c r="AH21" s="82"/>
    </row>
    <row r="22" spans="1:34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4"/>
      <c r="AB22" s="84"/>
      <c r="AC22" s="84"/>
      <c r="AD22" s="84"/>
      <c r="AE22" s="84"/>
      <c r="AF22" s="84"/>
      <c r="AG22" s="84"/>
      <c r="AH22" s="84"/>
    </row>
    <row r="23" spans="1:45" ht="15">
      <c r="A23" s="76" t="s">
        <v>26</v>
      </c>
      <c r="B23" s="85">
        <f>B7</f>
        <v>24.9</v>
      </c>
      <c r="C23" s="85">
        <f aca="true" t="shared" si="16" ref="C23:S23">C7</f>
        <v>42.54417589026678</v>
      </c>
      <c r="D23" s="85">
        <f t="shared" si="16"/>
        <v>21.6</v>
      </c>
      <c r="E23" s="85">
        <f t="shared" si="16"/>
        <v>36.90579113372541</v>
      </c>
      <c r="F23" s="85">
        <f t="shared" si="16"/>
        <v>25.639</v>
      </c>
      <c r="G23" s="85">
        <f t="shared" si="16"/>
        <v>43.806832355443774</v>
      </c>
      <c r="H23" s="85">
        <f t="shared" si="16"/>
        <v>21.786</v>
      </c>
      <c r="I23" s="85">
        <f t="shared" si="16"/>
        <v>37.223591001821376</v>
      </c>
      <c r="J23" s="85">
        <f t="shared" si="16"/>
        <v>20.69594</v>
      </c>
      <c r="K23" s="85">
        <f t="shared" si="16"/>
        <v>35.36111291463486</v>
      </c>
      <c r="L23" s="85">
        <f t="shared" si="16"/>
        <v>21.185591</v>
      </c>
      <c r="M23" s="85">
        <f t="shared" si="16"/>
        <v>36.19773131900614</v>
      </c>
      <c r="N23" s="85">
        <f t="shared" si="16"/>
        <v>19.689278</v>
      </c>
      <c r="O23" s="85">
        <f t="shared" si="16"/>
        <v>33.641128770456234</v>
      </c>
      <c r="P23" s="85">
        <f t="shared" si="16"/>
        <v>20.646150205507997</v>
      </c>
      <c r="Q23" s="85">
        <f t="shared" si="16"/>
        <v>35.276042</v>
      </c>
      <c r="R23" s="85">
        <f t="shared" si="16"/>
        <v>18.260763010284</v>
      </c>
      <c r="S23" s="85">
        <f t="shared" si="16"/>
        <v>31.200366</v>
      </c>
      <c r="T23" s="85">
        <f aca="true" t="shared" si="17" ref="T23:Y23">T7</f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aca="true" t="shared" si="18" ref="Z23:AE23">Z7</f>
        <v>18.084966599999998</v>
      </c>
      <c r="AA23" s="335">
        <f t="shared" si="18"/>
        <v>30.9</v>
      </c>
      <c r="AB23" s="85">
        <f t="shared" si="18"/>
        <v>17.9679118</v>
      </c>
      <c r="AC23" s="85">
        <f t="shared" si="18"/>
        <v>30.7</v>
      </c>
      <c r="AD23" s="85">
        <f t="shared" si="18"/>
        <v>16.6217816</v>
      </c>
      <c r="AE23" s="85">
        <f t="shared" si="18"/>
        <v>28.4</v>
      </c>
      <c r="AF23" s="79">
        <f>(E23-C23)/C23*100</f>
        <v>-13.253012048192748</v>
      </c>
      <c r="AG23" s="79">
        <f>(G23-E23)/E23*100</f>
        <v>18.699074074074044</v>
      </c>
      <c r="AH23" s="79">
        <f>(I23-G23)/G23*100</f>
        <v>-15.027887203089026</v>
      </c>
      <c r="AI23" s="79">
        <f>(K23-I23)/I23*100</f>
        <v>-5.003488478839628</v>
      </c>
      <c r="AJ23" s="79">
        <f>(M23-K23)/K23*100</f>
        <v>2.3659278099955645</v>
      </c>
      <c r="AK23" s="79">
        <f>(O23-M23)/M23*100</f>
        <v>-7.062880615414489</v>
      </c>
      <c r="AL23" s="79">
        <f>(Q23-O23)/O23*100</f>
        <v>4.85986436632159</v>
      </c>
      <c r="AM23" s="79">
        <f>(R23-P23)/P23*100</f>
        <v>-11.553665799581477</v>
      </c>
      <c r="AN23" s="79">
        <f aca="true" t="shared" si="19" ref="AN23:AN34">(U23-S23)/S23*100</f>
        <v>-4.939599105984849</v>
      </c>
      <c r="AO23" s="79">
        <f>(W23-U23)/U23*100</f>
        <v>0.3891575876659939</v>
      </c>
      <c r="AP23" s="79">
        <f>(Y23-W23)/W23*100</f>
        <v>0.7569737092141658</v>
      </c>
      <c r="AQ23" s="79">
        <f>(AA23-Y23)/Y23*100</f>
        <v>2.9999999999999956</v>
      </c>
      <c r="AR23" s="79">
        <f aca="true" t="shared" si="20" ref="AR23:AR28">(AC23-AA23)/AA23*100</f>
        <v>-0.647249190938509</v>
      </c>
      <c r="AS23" s="79">
        <v>-7.5</v>
      </c>
    </row>
    <row r="24" spans="1:45" ht="15">
      <c r="A24" s="76" t="s">
        <v>39</v>
      </c>
      <c r="B24" s="85">
        <f aca="true" t="shared" si="21" ref="B24:B34">B23+B8</f>
        <v>54</v>
      </c>
      <c r="C24" s="77">
        <f>+B24/Index!$B$13</f>
        <v>92.26447783431351</v>
      </c>
      <c r="D24" s="85">
        <f aca="true" t="shared" si="22" ref="D24:D34">D23+D8</f>
        <v>50.5</v>
      </c>
      <c r="E24" s="77">
        <f>+D24/Index!$B$13</f>
        <v>86.28437278949689</v>
      </c>
      <c r="F24" s="86">
        <f aca="true" t="shared" si="23" ref="F24:F34">F23+F8</f>
        <v>57.066</v>
      </c>
      <c r="G24" s="77">
        <f>+F24/Index!$B$13</f>
        <v>97.50304985357286</v>
      </c>
      <c r="H24" s="86">
        <f aca="true" t="shared" si="24" ref="H24:H34">H23+H8</f>
        <v>47.197</v>
      </c>
      <c r="I24" s="77">
        <f>+H24/Index!$B$13</f>
        <v>80.64086222863139</v>
      </c>
      <c r="J24" s="86">
        <f aca="true" t="shared" si="25" ref="J24:J34">J23+J8</f>
        <v>44.171876</v>
      </c>
      <c r="K24" s="77">
        <f>+J24/Index!$B$13</f>
        <v>75.47213100188971</v>
      </c>
      <c r="L24" s="86">
        <f aca="true" t="shared" si="26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7" ref="P24:V24">(P8+P7)</f>
        <v>44.42972548288199</v>
      </c>
      <c r="Q24" s="78">
        <f t="shared" si="27"/>
        <v>75.91269299999999</v>
      </c>
      <c r="R24" s="78">
        <f t="shared" si="27"/>
        <v>39.487481612832</v>
      </c>
      <c r="S24" s="78">
        <f>(S8+S7)</f>
        <v>67.468368</v>
      </c>
      <c r="T24" s="78">
        <f t="shared" si="27"/>
        <v>37.218351489146</v>
      </c>
      <c r="U24" s="78">
        <f t="shared" si="27"/>
        <v>63.591329</v>
      </c>
      <c r="V24" s="78">
        <f t="shared" si="27"/>
        <v>39.032033676786</v>
      </c>
      <c r="W24" s="78">
        <f>(W8+W7)</f>
        <v>66.690189</v>
      </c>
      <c r="X24" s="78">
        <f>(X8+X7)</f>
        <v>36.462570199999995</v>
      </c>
      <c r="Y24" s="78">
        <f>(Y8+Y7)</f>
        <v>62.3</v>
      </c>
      <c r="Z24" s="78">
        <f>(Z8+Z7)</f>
        <v>34.6482208</v>
      </c>
      <c r="AA24" s="336">
        <f>AA8+AA7</f>
        <v>59.2</v>
      </c>
      <c r="AB24" s="336">
        <f>AB8+AB7</f>
        <v>36.286987999999994</v>
      </c>
      <c r="AC24" s="336">
        <f>AC8+AC7</f>
        <v>62</v>
      </c>
      <c r="AD24" s="336">
        <f>AD8+AD7</f>
        <v>34.70674819999999</v>
      </c>
      <c r="AE24" s="336">
        <f>AE8+AE7</f>
        <v>59.3</v>
      </c>
      <c r="AF24" s="79">
        <f aca="true" t="shared" si="28" ref="AF24:AF33">(E24-C24)/C24*100</f>
        <v>-6.481481481481491</v>
      </c>
      <c r="AG24" s="79">
        <f aca="true" t="shared" si="29" ref="AG24:AG33">(G24-E24)/E24*100</f>
        <v>13.001980198019808</v>
      </c>
      <c r="AH24" s="79">
        <f aca="true" t="shared" si="30" ref="AH24:AH33">(I24-G24)/G24*100</f>
        <v>-17.29401044404723</v>
      </c>
      <c r="AI24" s="79">
        <f aca="true" t="shared" si="31" ref="AI24:AI33">(K24-I24)/I24*100</f>
        <v>-6.409568404771515</v>
      </c>
      <c r="AJ24" s="79">
        <f aca="true" t="shared" si="32" ref="AJ24:AJ33">(M24-K24)/K24*100</f>
        <v>0.1928806465000638</v>
      </c>
      <c r="AK24" s="79">
        <f aca="true" t="shared" si="33" ref="AK24:AK33">(O24-M24)/M24*100</f>
        <v>-4.553601824580407</v>
      </c>
      <c r="AL24" s="79">
        <f aca="true" t="shared" si="34" ref="AL24:AM33">(Q24-O24)/O24*100</f>
        <v>5.17956688637437</v>
      </c>
      <c r="AM24" s="79">
        <f t="shared" si="34"/>
        <v>-11.123732627954574</v>
      </c>
      <c r="AN24" s="79">
        <f t="shared" si="19"/>
        <v>-5.74645439771123</v>
      </c>
      <c r="AO24" s="79">
        <f aca="true" t="shared" si="35" ref="AO24:AO33">(W24-U24)/U24*100</f>
        <v>4.873085762997659</v>
      </c>
      <c r="AP24" s="79">
        <f aca="true" t="shared" si="36" ref="AP24:AP33">(Y24-W24)/W24*100</f>
        <v>-6.582960801025779</v>
      </c>
      <c r="AQ24" s="79">
        <f aca="true" t="shared" si="37" ref="AQ24:AQ32">(AA24-Y24)/Y24*100</f>
        <v>-4.975922953451035</v>
      </c>
      <c r="AR24" s="79">
        <f t="shared" si="20"/>
        <v>4.7297297297297245</v>
      </c>
      <c r="AS24" s="79">
        <f aca="true" t="shared" si="38" ref="AS24:AS32">(AE24-AC24)/AC24*100</f>
        <v>-4.354838709677424</v>
      </c>
    </row>
    <row r="25" spans="1:45" ht="15">
      <c r="A25" s="76" t="s">
        <v>40</v>
      </c>
      <c r="B25" s="85">
        <f t="shared" si="21"/>
        <v>103.7</v>
      </c>
      <c r="C25" s="77">
        <f>+B25/Index!$B$13</f>
        <v>177.18196947070948</v>
      </c>
      <c r="D25" s="85">
        <f t="shared" si="22"/>
        <v>109.6</v>
      </c>
      <c r="E25" s="77">
        <f>+D25/Index!$B$13</f>
        <v>187.2627179748289</v>
      </c>
      <c r="F25" s="86">
        <f t="shared" si="23"/>
        <v>94.898</v>
      </c>
      <c r="G25" s="77">
        <f>+F25/Index!$B$13</f>
        <v>162.14285958371636</v>
      </c>
      <c r="H25" s="86">
        <f t="shared" si="24"/>
        <v>89.251</v>
      </c>
      <c r="I25" s="77">
        <f>+H25/Index!$B$13</f>
        <v>152.49438724426508</v>
      </c>
      <c r="J25" s="86">
        <f t="shared" si="25"/>
        <v>91.77254099999999</v>
      </c>
      <c r="K25" s="77">
        <f>+J25/Index!$B$13</f>
        <v>156.80269583135419</v>
      </c>
      <c r="L25" s="86">
        <f t="shared" si="26"/>
        <v>83.15275700000001</v>
      </c>
      <c r="M25" s="77">
        <f>+L25/Index!$B$13</f>
        <v>142.07492046460294</v>
      </c>
      <c r="N25" s="86">
        <f aca="true" t="shared" si="39" ref="N25:N30">N24+N9</f>
        <v>82.34178402529409</v>
      </c>
      <c r="O25" s="77">
        <f>+N25/Index!$B$13</f>
        <v>140.68929087110328</v>
      </c>
      <c r="P25" s="78">
        <f>(P9+P8+P7)</f>
        <v>83.82791359735599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40" ref="U25:Z25">(U9+U8+U7)</f>
        <v>129.161426</v>
      </c>
      <c r="V25" s="78">
        <f t="shared" si="40"/>
        <v>77.922295847278</v>
      </c>
      <c r="W25" s="78">
        <f t="shared" si="40"/>
        <v>133.138147</v>
      </c>
      <c r="X25" s="78">
        <f t="shared" si="40"/>
        <v>73.05003117574802</v>
      </c>
      <c r="Y25" s="78">
        <f t="shared" si="40"/>
        <v>124.81338855945768</v>
      </c>
      <c r="Z25" s="78">
        <f t="shared" si="40"/>
        <v>73.27630479999999</v>
      </c>
      <c r="AA25" s="85">
        <f>AA9+AA8+AA7</f>
        <v>125.19999999999999</v>
      </c>
      <c r="AB25" s="336">
        <f>AB7+AB9+AB8</f>
        <v>69.354969</v>
      </c>
      <c r="AC25" s="336">
        <f>AC7+AC9+AC8</f>
        <v>118.5</v>
      </c>
      <c r="AD25" s="336">
        <f>AD9+AD8+AD7</f>
        <v>72.7495582</v>
      </c>
      <c r="AE25" s="336">
        <f>AE9+AE8+AE7</f>
        <v>124.30000000000001</v>
      </c>
      <c r="AF25" s="79">
        <f t="shared" si="28"/>
        <v>5.689488910318211</v>
      </c>
      <c r="AG25" s="79">
        <f t="shared" si="29"/>
        <v>-13.414233576642332</v>
      </c>
      <c r="AH25" s="79">
        <f t="shared" si="30"/>
        <v>-5.950599591139966</v>
      </c>
      <c r="AI25" s="79">
        <f t="shared" si="31"/>
        <v>2.8252243672339654</v>
      </c>
      <c r="AJ25" s="79">
        <f t="shared" si="32"/>
        <v>-9.39255239756298</v>
      </c>
      <c r="AK25" s="79">
        <f t="shared" si="33"/>
        <v>-0.9752809214803528</v>
      </c>
      <c r="AL25" s="79">
        <f t="shared" si="34"/>
        <v>1.804830426804176</v>
      </c>
      <c r="AM25" s="79">
        <v>-12.8</v>
      </c>
      <c r="AN25" s="79">
        <f t="shared" si="19"/>
        <v>3.473703497261206</v>
      </c>
      <c r="AO25" s="79">
        <f t="shared" si="35"/>
        <v>3.078876660900289</v>
      </c>
      <c r="AP25" s="79">
        <f t="shared" si="36"/>
        <v>-6.25272217476658</v>
      </c>
      <c r="AQ25" s="79">
        <f t="shared" si="37"/>
        <v>0.3097515779392043</v>
      </c>
      <c r="AR25" s="79">
        <f t="shared" si="20"/>
        <v>-5.351437699680503</v>
      </c>
      <c r="AS25" s="79">
        <f t="shared" si="38"/>
        <v>4.894514767932499</v>
      </c>
    </row>
    <row r="26" spans="1:45" ht="15">
      <c r="A26" s="76" t="s">
        <v>41</v>
      </c>
      <c r="B26" s="85">
        <f t="shared" si="21"/>
        <v>193.60000000000002</v>
      </c>
      <c r="C26" s="77">
        <f>+B26/Index!$B$13</f>
        <v>330.7852390504277</v>
      </c>
      <c r="D26" s="85">
        <f t="shared" si="22"/>
        <v>186.6</v>
      </c>
      <c r="E26" s="77">
        <f>+D26/Index!$B$13</f>
        <v>318.82502896079444</v>
      </c>
      <c r="F26" s="86">
        <f t="shared" si="23"/>
        <v>161.95499999999998</v>
      </c>
      <c r="G26" s="77">
        <f>+F26/Index!$B$13</f>
        <v>276.7165464380786</v>
      </c>
      <c r="H26" s="86">
        <f t="shared" si="24"/>
        <v>161.31799999999998</v>
      </c>
      <c r="I26" s="77">
        <f>+H26/Index!$B$13</f>
        <v>275.62816731992194</v>
      </c>
      <c r="J26" s="86">
        <f t="shared" si="25"/>
        <v>153.735392</v>
      </c>
      <c r="K26" s="77">
        <f>+J26/Index!$B$13</f>
        <v>262.67251236173144</v>
      </c>
      <c r="L26" s="86">
        <f t="shared" si="26"/>
        <v>157.60918</v>
      </c>
      <c r="M26" s="77">
        <f>+L26/Index!$B$13</f>
        <v>269.2912721221172</v>
      </c>
      <c r="N26" s="86">
        <f t="shared" si="39"/>
        <v>154.7417840252941</v>
      </c>
      <c r="O26" s="77">
        <f>+N26/Index!$B$13</f>
        <v>264.3920352267384</v>
      </c>
      <c r="P26" s="78">
        <f>(P7+P10+P9+P8)</f>
        <v>146.903503018138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41" ref="T26:Y26">(T10+T9+T8+T7)</f>
        <v>127.70987880254201</v>
      </c>
      <c r="U26" s="78">
        <f t="shared" si="41"/>
        <v>218.20528299999998</v>
      </c>
      <c r="V26" s="78">
        <f t="shared" si="41"/>
        <v>157.92809197511514</v>
      </c>
      <c r="W26" s="78">
        <f t="shared" si="41"/>
        <v>269.836165582471</v>
      </c>
      <c r="X26" s="78">
        <f t="shared" si="41"/>
        <v>140.1475119602901</v>
      </c>
      <c r="Y26" s="78">
        <f t="shared" si="41"/>
        <v>239.45624094063652</v>
      </c>
      <c r="Z26" s="78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79">
        <f t="shared" si="28"/>
        <v>-3.615702479338857</v>
      </c>
      <c r="AG26" s="79">
        <f t="shared" si="29"/>
        <v>-13.207395498392282</v>
      </c>
      <c r="AH26" s="79">
        <f t="shared" si="30"/>
        <v>-0.39331913185761985</v>
      </c>
      <c r="AI26" s="79">
        <f t="shared" si="31"/>
        <v>-4.700410369580575</v>
      </c>
      <c r="AJ26" s="79">
        <f t="shared" si="32"/>
        <v>2.519776317999716</v>
      </c>
      <c r="AK26" s="79">
        <f t="shared" si="33"/>
        <v>-1.8193077171684637</v>
      </c>
      <c r="AL26" s="79">
        <f t="shared" si="34"/>
        <v>-5.0653939765065985</v>
      </c>
      <c r="AM26" s="79">
        <f t="shared" si="34"/>
        <v>-7.4654544083880126</v>
      </c>
      <c r="AN26" s="79">
        <f t="shared" si="19"/>
        <v>-6.051804217854123</v>
      </c>
      <c r="AO26" s="79">
        <f t="shared" si="35"/>
        <v>23.661609779847083</v>
      </c>
      <c r="AP26" s="79">
        <f t="shared" si="36"/>
        <v>-11.25865562766802</v>
      </c>
      <c r="AQ26" s="79">
        <f t="shared" si="37"/>
        <v>-1.6104157174974174</v>
      </c>
      <c r="AR26" s="79">
        <f t="shared" si="20"/>
        <v>6.706281833616291</v>
      </c>
      <c r="AS26" s="79">
        <f t="shared" si="38"/>
        <v>1.3524264120922855</v>
      </c>
    </row>
    <row r="27" spans="1:45" ht="15">
      <c r="A27" s="76" t="s">
        <v>42</v>
      </c>
      <c r="B27" s="85">
        <f t="shared" si="21"/>
        <v>332.70000000000005</v>
      </c>
      <c r="C27" s="77">
        <f>+B27/Index!$B$13</f>
        <v>568.4516995458539</v>
      </c>
      <c r="D27" s="85">
        <f t="shared" si="22"/>
        <v>306.1</v>
      </c>
      <c r="E27" s="77">
        <f>+D27/Index!$B$13</f>
        <v>523.0029012052476</v>
      </c>
      <c r="F27" s="86">
        <f t="shared" si="23"/>
        <v>254.47299999999998</v>
      </c>
      <c r="G27" s="77">
        <f>+F27/Index!$B$13</f>
        <v>434.79293459131964</v>
      </c>
      <c r="H27" s="86">
        <f t="shared" si="24"/>
        <v>260.801</v>
      </c>
      <c r="I27" s="77">
        <f>+H27/Index!$B$13</f>
        <v>445.6049645123481</v>
      </c>
      <c r="J27" s="86">
        <f t="shared" si="25"/>
        <v>259.122792</v>
      </c>
      <c r="K27" s="77">
        <f>+J27/Index!$B$13</f>
        <v>442.73757590461906</v>
      </c>
      <c r="L27" s="86">
        <f t="shared" si="26"/>
        <v>269.47206900000003</v>
      </c>
      <c r="M27" s="77">
        <f>+L27/Index!$B$13</f>
        <v>460.4203655040204</v>
      </c>
      <c r="N27" s="86">
        <f t="shared" si="39"/>
        <v>274.5417840252941</v>
      </c>
      <c r="O27" s="77">
        <f>+N27/Index!$B$13</f>
        <v>469.08248790360426</v>
      </c>
      <c r="P27" s="78">
        <f aca="true" t="shared" si="42" ref="P27:V27">(P7+P8+P11+P10+P9)</f>
        <v>258.87133142282</v>
      </c>
      <c r="Q27" s="78">
        <f t="shared" si="42"/>
        <v>442.30793000000006</v>
      </c>
      <c r="R27" s="78">
        <f t="shared" si="42"/>
        <v>228.49197568600596</v>
      </c>
      <c r="S27" s="78">
        <f>(S7+S8+S11+S10+S9)</f>
        <v>390.40171899999996</v>
      </c>
      <c r="T27" s="78">
        <f t="shared" si="42"/>
        <v>224.143537940328</v>
      </c>
      <c r="U27" s="78">
        <f t="shared" si="42"/>
        <v>382.97197200000005</v>
      </c>
      <c r="V27" s="78">
        <f t="shared" si="42"/>
        <v>267.4339143799591</v>
      </c>
      <c r="W27" s="78">
        <f>(W7+W8+W11+W10+W9)</f>
        <v>456.93797158247105</v>
      </c>
      <c r="X27" s="78">
        <f>(X7+X8+X11+X10+X9)</f>
        <v>265.57779093377474</v>
      </c>
      <c r="Y27" s="78">
        <f>(Y7+Y8+Y11+Y10+Y9)</f>
        <v>453.7665963869482</v>
      </c>
      <c r="Z27" s="78">
        <f>(Z7+Z8+Z11+Z10+Z9)</f>
        <v>256.1744298</v>
      </c>
      <c r="AA27" s="85">
        <f>AA11+AA10+AA9+AA8+AA7</f>
        <v>437.7</v>
      </c>
      <c r="AB27" s="85">
        <f>AB11+AB10+AB9+AB8+AB7</f>
        <v>278.297787</v>
      </c>
      <c r="AC27" s="85">
        <f>AC11+AC10+AC9+AC8+AC7</f>
        <v>475.5</v>
      </c>
      <c r="AD27" s="85">
        <f>AD11+AD10+AD9+AD8+AD7</f>
        <v>276.1908006</v>
      </c>
      <c r="AE27" s="85">
        <f>AE11+AE10+AE9+AE8+AE7</f>
        <v>471.9</v>
      </c>
      <c r="AF27" s="79">
        <f t="shared" si="28"/>
        <v>-7.995190862639023</v>
      </c>
      <c r="AG27" s="79">
        <f t="shared" si="29"/>
        <v>-16.866056844168583</v>
      </c>
      <c r="AH27" s="79">
        <f t="shared" si="30"/>
        <v>2.4867078236197977</v>
      </c>
      <c r="AI27" s="79">
        <f t="shared" si="31"/>
        <v>-0.6434821952369807</v>
      </c>
      <c r="AJ27" s="79">
        <f t="shared" si="32"/>
        <v>3.9939663045927785</v>
      </c>
      <c r="AK27" s="79">
        <f t="shared" si="33"/>
        <v>1.8813508368817362</v>
      </c>
      <c r="AL27" s="79">
        <f t="shared" si="34"/>
        <v>-5.707857060122512</v>
      </c>
      <c r="AM27" s="79">
        <v>-11.7</v>
      </c>
      <c r="AN27" s="79">
        <f t="shared" si="19"/>
        <v>-1.9031030444822163</v>
      </c>
      <c r="AO27" s="79">
        <f t="shared" si="35"/>
        <v>19.3136848099346</v>
      </c>
      <c r="AP27" s="79">
        <f t="shared" si="36"/>
        <v>-0.6940493880470715</v>
      </c>
      <c r="AQ27" s="79">
        <f t="shared" si="37"/>
        <v>-3.5407181830650827</v>
      </c>
      <c r="AR27" s="79">
        <f t="shared" si="20"/>
        <v>8.63605209047293</v>
      </c>
      <c r="AS27" s="79">
        <f t="shared" si="38"/>
        <v>-0.757097791798112</v>
      </c>
    </row>
    <row r="28" spans="1:45" ht="15">
      <c r="A28" s="87" t="s">
        <v>43</v>
      </c>
      <c r="B28" s="88">
        <f t="shared" si="21"/>
        <v>490.1</v>
      </c>
      <c r="C28" s="77">
        <f>+B28/Index!$B$13</f>
        <v>837.3855664184639</v>
      </c>
      <c r="D28" s="88">
        <f t="shared" si="22"/>
        <v>445.418</v>
      </c>
      <c r="E28" s="77">
        <f>+D28/Index!$B$13</f>
        <v>761.0418368148936</v>
      </c>
      <c r="F28" s="86">
        <f t="shared" si="23"/>
        <v>369.259</v>
      </c>
      <c r="G28" s="77">
        <f>+F28/Index!$B$13</f>
        <v>630.9164596411255</v>
      </c>
      <c r="H28" s="86">
        <f t="shared" si="24"/>
        <v>370.101</v>
      </c>
      <c r="I28" s="77">
        <f>+H28/Index!$B$13</f>
        <v>632.3551020547642</v>
      </c>
      <c r="J28" s="86">
        <f t="shared" si="25"/>
        <v>372.446452</v>
      </c>
      <c r="K28" s="77">
        <f>+J28/Index!$B$13</f>
        <v>636.3625447226428</v>
      </c>
      <c r="L28" s="86">
        <f t="shared" si="26"/>
        <v>387.14375000000007</v>
      </c>
      <c r="M28" s="77">
        <f>+L28/Index!$B$13</f>
        <v>661.4743692697781</v>
      </c>
      <c r="N28" s="86">
        <f t="shared" si="39"/>
        <v>395.94178402529406</v>
      </c>
      <c r="O28" s="77">
        <f>+N28/Index!$B$13</f>
        <v>676.506702886672</v>
      </c>
      <c r="P28" s="78">
        <f>(P7+P8+P9+P12+P11+P10)</f>
        <v>393.238405241444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3" ref="T28:Y28">(T8+T9+T12+T11+T10+T7)</f>
        <v>338.4492483713664</v>
      </c>
      <c r="U28" s="78">
        <f t="shared" si="43"/>
        <v>578.2748736</v>
      </c>
      <c r="V28" s="78">
        <f t="shared" si="43"/>
        <v>396.17682854834766</v>
      </c>
      <c r="W28" s="78">
        <f t="shared" si="43"/>
        <v>676.9083002975491</v>
      </c>
      <c r="X28" s="78">
        <f t="shared" si="43"/>
        <v>414.5039645292597</v>
      </c>
      <c r="Y28" s="78">
        <f t="shared" si="43"/>
        <v>708.2220712508324</v>
      </c>
      <c r="Z28" s="78">
        <f>(Z8+Z9+Z12+Z11+Z10+Z7)</f>
        <v>408.22861499999993</v>
      </c>
      <c r="AA28" s="85">
        <f>AA12+AA11+AA10+AA9+AA8+AA7</f>
        <v>697.4999999999999</v>
      </c>
      <c r="AB28" s="85">
        <f>AB12+AB11+AB10+AB9+AB8+AB7</f>
        <v>455.7528638</v>
      </c>
      <c r="AC28" s="85">
        <f>AC12+AC11+AC10+AC9+AC8+AC7</f>
        <v>778.6999999999999</v>
      </c>
      <c r="AD28" s="85">
        <f>AD12+AD11+AD10+AD9+AD8+AD7</f>
        <v>427.7767665999999</v>
      </c>
      <c r="AE28" s="85">
        <f>AE12+AE11+AE10+AE9+AE8+AE7</f>
        <v>730.9</v>
      </c>
      <c r="AF28" s="79">
        <f t="shared" si="28"/>
        <v>-9.116914915323402</v>
      </c>
      <c r="AG28" s="79">
        <f t="shared" si="29"/>
        <v>-17.09832112757005</v>
      </c>
      <c r="AH28" s="79">
        <f t="shared" si="30"/>
        <v>0.22802423231390073</v>
      </c>
      <c r="AI28" s="79">
        <f t="shared" si="31"/>
        <v>0.63373295397743</v>
      </c>
      <c r="AJ28" s="79">
        <f t="shared" si="32"/>
        <v>3.946150626775212</v>
      </c>
      <c r="AK28" s="79">
        <f t="shared" si="33"/>
        <v>2.272549673162474</v>
      </c>
      <c r="AL28" s="79">
        <f t="shared" si="34"/>
        <v>-0.6827717843685231</v>
      </c>
      <c r="AM28" s="79">
        <f t="shared" si="34"/>
        <v>-15.794895047536423</v>
      </c>
      <c r="AN28" s="79">
        <f t="shared" si="19"/>
        <v>2.2113692586750715</v>
      </c>
      <c r="AO28" s="79">
        <f t="shared" si="35"/>
        <v>17.05649531052859</v>
      </c>
      <c r="AP28" s="79">
        <f t="shared" si="36"/>
        <v>4.625998963156266</v>
      </c>
      <c r="AQ28" s="79">
        <f t="shared" si="37"/>
        <v>-1.5139419803587384</v>
      </c>
      <c r="AR28" s="79">
        <f t="shared" si="20"/>
        <v>11.641577060931908</v>
      </c>
      <c r="AS28" s="79">
        <f t="shared" si="38"/>
        <v>-6.138435854629505</v>
      </c>
    </row>
    <row r="29" spans="1:45" ht="15">
      <c r="A29" s="87" t="s">
        <v>44</v>
      </c>
      <c r="B29" s="88">
        <f t="shared" si="21"/>
        <v>682.0840000000001</v>
      </c>
      <c r="C29" s="77">
        <f>+B29/Index!$B$13</f>
        <v>1165.4097055396278</v>
      </c>
      <c r="D29" s="88">
        <f t="shared" si="22"/>
        <v>606.104</v>
      </c>
      <c r="E29" s="77">
        <f>+D29/Index!$B$13</f>
        <v>1035.5901680238658</v>
      </c>
      <c r="F29" s="86">
        <f t="shared" si="23"/>
        <v>521.678</v>
      </c>
      <c r="G29" s="77">
        <f>+F29/Index!$B$13</f>
        <v>891.3397827342408</v>
      </c>
      <c r="H29" s="86">
        <f t="shared" si="24"/>
        <v>505.201</v>
      </c>
      <c r="I29" s="77">
        <f>+H29/Index!$B$13</f>
        <v>863.1871567846856</v>
      </c>
      <c r="J29" s="86">
        <f t="shared" si="25"/>
        <v>512.54696932</v>
      </c>
      <c r="K29" s="77">
        <f>+J29/Index!$B$13</f>
        <v>875.7384905531427</v>
      </c>
      <c r="L29" s="86">
        <f t="shared" si="26"/>
        <v>542.1588720000001</v>
      </c>
      <c r="M29" s="77">
        <f>+L29/Index!$B$13</f>
        <v>926.3334301540818</v>
      </c>
      <c r="N29" s="86">
        <f t="shared" si="39"/>
        <v>564.072365860253</v>
      </c>
      <c r="O29" s="77">
        <f>+N29/Index!$B$13</f>
        <v>963.7748573492979</v>
      </c>
      <c r="P29" s="78">
        <f>(P7+P8+P9+P10+P13+P12+P11)</f>
        <v>552.9695891155379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590.990392950279</v>
      </c>
      <c r="Y29" s="78">
        <f>(Y9+Y10+Y13+Y12+Y11+Y8+Y7)</f>
        <v>1009.7670372343194</v>
      </c>
      <c r="Z29" s="78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79">
        <f t="shared" si="28"/>
        <v>-11.139390456307448</v>
      </c>
      <c r="AG29" s="79">
        <f t="shared" si="29"/>
        <v>-13.92929266264535</v>
      </c>
      <c r="AH29" s="79">
        <f t="shared" si="30"/>
        <v>-3.158461733099718</v>
      </c>
      <c r="AI29" s="79">
        <f t="shared" si="31"/>
        <v>1.4540686419860511</v>
      </c>
      <c r="AJ29" s="79">
        <f t="shared" si="32"/>
        <v>5.7774027459934825</v>
      </c>
      <c r="AK29" s="79">
        <f t="shared" si="33"/>
        <v>4.0418952805134385</v>
      </c>
      <c r="AL29" s="79">
        <f t="shared" si="34"/>
        <v>-1.9683248846595138</v>
      </c>
      <c r="AM29" s="79">
        <f t="shared" si="34"/>
        <v>-18.808849580191033</v>
      </c>
      <c r="AN29" s="79">
        <f t="shared" si="19"/>
        <v>1.3880266434800135</v>
      </c>
      <c r="AO29" s="79">
        <f t="shared" si="35"/>
        <v>17.541168937880137</v>
      </c>
      <c r="AP29" s="79">
        <f t="shared" si="36"/>
        <v>6.140079185072523</v>
      </c>
      <c r="AQ29" s="79">
        <f t="shared" si="37"/>
        <v>2.6078255473465264</v>
      </c>
      <c r="AR29" s="79">
        <f aca="true" t="shared" si="44" ref="AR29:AR34">(AC29-AA29)/AA29*100</f>
        <v>6.157706785059352</v>
      </c>
      <c r="AS29" s="79">
        <f t="shared" si="38"/>
        <v>-2.4456768797163253</v>
      </c>
    </row>
    <row r="30" spans="1:45" s="114" customFormat="1" ht="15">
      <c r="A30" s="76" t="s">
        <v>45</v>
      </c>
      <c r="B30" s="85">
        <f t="shared" si="21"/>
        <v>887.0440000000001</v>
      </c>
      <c r="C30" s="77">
        <f>+B30/Index!$B$13</f>
        <v>1515.604656964089</v>
      </c>
      <c r="D30" s="85">
        <f t="shared" si="22"/>
        <v>759.868</v>
      </c>
      <c r="E30" s="77">
        <f>+D30/Index!$B$13</f>
        <v>1298.3115600556323</v>
      </c>
      <c r="F30" s="86">
        <f t="shared" si="23"/>
        <v>686.972</v>
      </c>
      <c r="G30" s="77">
        <f>+F30/Index!$B$13</f>
        <v>1173.7613493850745</v>
      </c>
      <c r="H30" s="86">
        <f t="shared" si="24"/>
        <v>653.301</v>
      </c>
      <c r="I30" s="77">
        <f>+H30/Index!$B$13</f>
        <v>1116.2310302524972</v>
      </c>
      <c r="J30" s="86">
        <f t="shared" si="25"/>
        <v>673.86302032</v>
      </c>
      <c r="K30" s="77">
        <f>+J30/Index!$B$13</f>
        <v>1151.3633278088555</v>
      </c>
      <c r="L30" s="86">
        <f t="shared" si="26"/>
        <v>697.160911</v>
      </c>
      <c r="M30" s="77">
        <f>+L30/Index!$B$13</f>
        <v>1191.1701374057282</v>
      </c>
      <c r="N30" s="86">
        <f t="shared" si="39"/>
        <v>743.172365860253</v>
      </c>
      <c r="O30" s="77">
        <f>+N30/Index!$B$13</f>
        <v>1269.7853754997711</v>
      </c>
      <c r="P30" s="78">
        <f>(P7+P8+P9+P10+P11+P14+P13+P12)</f>
        <v>715.679856277716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5" ref="T30:Y30">(T8+T9+T10+T11+T14+T13+T12+T7)</f>
        <v>614.8142112966424</v>
      </c>
      <c r="U30" s="78">
        <f t="shared" si="45"/>
        <v>1050.4724476000001</v>
      </c>
      <c r="V30" s="78">
        <f t="shared" si="45"/>
        <v>713.0690864731317</v>
      </c>
      <c r="W30" s="78">
        <f t="shared" si="45"/>
        <v>1218.3508689487858</v>
      </c>
      <c r="X30" s="78">
        <f>(X8+X9+X10+X11+X14+X13+X12+X7)</f>
        <v>773.6455012030214</v>
      </c>
      <c r="Y30" s="78">
        <f t="shared" si="45"/>
        <v>1321.8518184696763</v>
      </c>
      <c r="Z30" s="78">
        <f>(Z8+Z9+Z10+Z11+Z14+Z13+Z12+Z7)</f>
        <v>810.9556544</v>
      </c>
      <c r="AA30" s="85">
        <f>AA14+AA13+AA12+AA11+AA10+AA9+AA8+AA7</f>
        <v>1385.6000000000001</v>
      </c>
      <c r="AB30" s="85">
        <f>AB14+AB13+AB12+AB11+AB10+AB9+AB8+AB7</f>
        <v>833.5472308</v>
      </c>
      <c r="AC30" s="85">
        <f>AC14+AC13+AC12+AC11+AC10+AC9+AC8+AC7</f>
        <v>1424.2</v>
      </c>
      <c r="AD30" s="85">
        <f>AD14+AD13+AD12+AD11+AD10+AD9+AD8+AD7</f>
        <v>837.8197309999999</v>
      </c>
      <c r="AE30" s="85">
        <f>AE14+AE13+AE12+AE11+AE10+AE9+AE8+AE7</f>
        <v>1431.5000000000002</v>
      </c>
      <c r="AF30" s="79">
        <f t="shared" si="28"/>
        <v>-14.337056560892133</v>
      </c>
      <c r="AG30" s="79">
        <f t="shared" si="29"/>
        <v>-9.5932451425774</v>
      </c>
      <c r="AH30" s="79">
        <f t="shared" si="30"/>
        <v>-4.901364247742267</v>
      </c>
      <c r="AI30" s="79">
        <f t="shared" si="31"/>
        <v>3.1474037725336435</v>
      </c>
      <c r="AJ30" s="79">
        <f t="shared" si="32"/>
        <v>3.457362991804548</v>
      </c>
      <c r="AK30" s="79">
        <f t="shared" si="33"/>
        <v>6.59983285555333</v>
      </c>
      <c r="AL30" s="79">
        <f t="shared" si="34"/>
        <v>-3.6993449764124873</v>
      </c>
      <c r="AM30" s="79">
        <f t="shared" si="34"/>
        <v>-15.51780419190878</v>
      </c>
      <c r="AN30" s="79">
        <f t="shared" si="19"/>
        <v>1.685706571558351</v>
      </c>
      <c r="AO30" s="79">
        <f t="shared" si="35"/>
        <v>15.981230324730092</v>
      </c>
      <c r="AP30" s="79">
        <f t="shared" si="36"/>
        <v>8.495167702403576</v>
      </c>
      <c r="AQ30" s="79">
        <f t="shared" si="37"/>
        <v>4.822642041989686</v>
      </c>
      <c r="AR30" s="79">
        <f t="shared" si="44"/>
        <v>2.7857967667436423</v>
      </c>
      <c r="AS30" s="79">
        <f t="shared" si="38"/>
        <v>0.51256845948604</v>
      </c>
    </row>
    <row r="31" spans="1:45" s="114" customFormat="1" ht="15">
      <c r="A31" s="76" t="s">
        <v>105</v>
      </c>
      <c r="B31" s="85">
        <f t="shared" si="21"/>
        <v>1063.344</v>
      </c>
      <c r="C31" s="77">
        <f>+B31/Index!$B$13</f>
        <v>1816.8310910787086</v>
      </c>
      <c r="D31" s="85">
        <f t="shared" si="22"/>
        <v>917.2330000000001</v>
      </c>
      <c r="E31" s="77">
        <f>+D31/Index!$B$13</f>
        <v>1567.185625877794</v>
      </c>
      <c r="F31" s="86">
        <f t="shared" si="23"/>
        <v>821.076</v>
      </c>
      <c r="G31" s="77">
        <f>+F31/Index!$B$13</f>
        <v>1402.8916370793852</v>
      </c>
      <c r="H31" s="86">
        <f t="shared" si="24"/>
        <v>794.501</v>
      </c>
      <c r="I31" s="77">
        <f>+H31/Index!$B$13</f>
        <v>1357.4855537748133</v>
      </c>
      <c r="J31" s="86">
        <f t="shared" si="25"/>
        <v>811.7610552000001</v>
      </c>
      <c r="K31" s="77">
        <f>+J31/Index!$B$13</f>
        <v>1386.9761089677659</v>
      </c>
      <c r="L31" s="86">
        <f t="shared" si="26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860.4720342596919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6" ref="T31:Y31">(T9+T10+T11+T12+T15+T14+T13+T8+T7)</f>
        <v>743.8793973955044</v>
      </c>
      <c r="U31" s="78">
        <f t="shared" si="46"/>
        <v>1270.9934105999998</v>
      </c>
      <c r="V31" s="78">
        <f t="shared" si="46"/>
        <v>851.0728254640777</v>
      </c>
      <c r="W31" s="78">
        <f t="shared" si="46"/>
        <v>1454.1442563040177</v>
      </c>
      <c r="X31" s="78">
        <f>(X9+X10+X11+X12+X15+X14+X13+X8+X7)</f>
        <v>943.295504213725</v>
      </c>
      <c r="Y31" s="78">
        <f t="shared" si="46"/>
        <v>1611.7160581432372</v>
      </c>
      <c r="Z31" s="78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79">
        <f t="shared" si="28"/>
        <v>-13.74070855715554</v>
      </c>
      <c r="AG31" s="79">
        <f t="shared" si="29"/>
        <v>-10.483377724089731</v>
      </c>
      <c r="AH31" s="79">
        <f t="shared" si="30"/>
        <v>-3.2366065991455124</v>
      </c>
      <c r="AI31" s="79">
        <f t="shared" si="31"/>
        <v>2.172439707439024</v>
      </c>
      <c r="AJ31" s="79">
        <f t="shared" si="32"/>
        <v>3.2411803487563873</v>
      </c>
      <c r="AK31" s="79">
        <f t="shared" si="33"/>
        <v>7.046292469574836</v>
      </c>
      <c r="AL31" s="79">
        <f t="shared" si="34"/>
        <v>-4.08556852624911</v>
      </c>
      <c r="AM31" s="79">
        <f t="shared" si="34"/>
        <v>-16.113355697190375</v>
      </c>
      <c r="AN31" s="79">
        <f t="shared" si="19"/>
        <v>3.0559209534836245</v>
      </c>
      <c r="AO31" s="79">
        <f t="shared" si="35"/>
        <v>14.410054700248809</v>
      </c>
      <c r="AP31" s="79">
        <f t="shared" si="36"/>
        <v>10.836050216896496</v>
      </c>
      <c r="AQ31" s="79">
        <f t="shared" si="37"/>
        <v>7.897417241309807</v>
      </c>
      <c r="AR31" s="79">
        <f t="shared" si="44"/>
        <v>-2.380678550891309</v>
      </c>
      <c r="AS31" s="79">
        <f t="shared" si="38"/>
        <v>3.2398680490103673</v>
      </c>
    </row>
    <row r="32" spans="1:45" s="114" customFormat="1" ht="15">
      <c r="A32" s="76" t="s">
        <v>46</v>
      </c>
      <c r="B32" s="85">
        <f t="shared" si="21"/>
        <v>1193.544</v>
      </c>
      <c r="C32" s="77">
        <f>+B32/Index!$B$13</f>
        <v>2039.2909987458868</v>
      </c>
      <c r="D32" s="85">
        <f t="shared" si="22"/>
        <v>1045.272</v>
      </c>
      <c r="E32" s="77">
        <f>+D32/Index!$B$13</f>
        <v>1785.9532458301583</v>
      </c>
      <c r="F32" s="86">
        <f t="shared" si="23"/>
        <v>933.493</v>
      </c>
      <c r="G32" s="77">
        <f>+F32/Index!$B$13</f>
        <v>1594.9674853145707</v>
      </c>
      <c r="H32" s="86">
        <f t="shared" si="24"/>
        <v>910.401</v>
      </c>
      <c r="I32" s="77">
        <f>+H32/Index!$B$13</f>
        <v>1555.512460830312</v>
      </c>
      <c r="J32" s="86">
        <f t="shared" si="25"/>
        <v>932.2359912000001</v>
      </c>
      <c r="K32" s="77">
        <f>+J32/Index!$B$13</f>
        <v>1592.8197582670682</v>
      </c>
      <c r="L32" s="86">
        <f t="shared" si="26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7" ref="P32:W32">(P8+P9+P10+P11+P12+P13+P16+P15+P14+P7)</f>
        <v>976.7109306988959</v>
      </c>
      <c r="Q32" s="78">
        <f t="shared" si="47"/>
        <v>1668.8097039999998</v>
      </c>
      <c r="R32" s="78">
        <f t="shared" si="47"/>
        <v>813.278231745366</v>
      </c>
      <c r="S32" s="78">
        <f>(S8+S9+S10+S11+S12+S13+S16+S15+S14+S7)</f>
        <v>1389.5683589999999</v>
      </c>
      <c r="T32" s="78">
        <f t="shared" si="47"/>
        <v>846.6068408761964</v>
      </c>
      <c r="U32" s="78">
        <f t="shared" si="47"/>
        <v>1446.5136685999998</v>
      </c>
      <c r="V32" s="78">
        <f t="shared" si="47"/>
        <v>961.5490210407158</v>
      </c>
      <c r="W32" s="78">
        <f t="shared" si="47"/>
        <v>1642.904043304018</v>
      </c>
      <c r="X32" s="78">
        <f>(X7+X10+X11+X12+X13+X16+X15+X14+X9+X8)</f>
        <v>1067.0936388406776</v>
      </c>
      <c r="Y32" s="78">
        <f>(Y7+Y10+Y11+Y12+Y13+Y16+Y15+Y14+Y9+Y8)</f>
        <v>1823.2377294065304</v>
      </c>
      <c r="Z32" s="78">
        <f>(Z7+Z10+Z11+Z12+Z13+Z16+Z15+Z14+Z9+Z8)</f>
        <v>1162.1200543999998</v>
      </c>
      <c r="AA32" s="85">
        <f>AA16+AA15+AA14+AA13+AA12+AA11+AA10+AA9+AA8+AA7</f>
        <v>1985.6</v>
      </c>
      <c r="AB32" s="85">
        <f>AB7+AB16+AB15+AB14+AB13+AB12+AB11+AB10+AB9+AB8</f>
        <v>1120.6241277999998</v>
      </c>
      <c r="AC32" s="85">
        <f>AC7+AC16+AC15+AC14+AC13+AC12+AC11+AC10+AC9+AC8</f>
        <v>1914.7</v>
      </c>
      <c r="AD32" s="85">
        <f>AD7+AD16+AD15+AD14+AD13+AD12+AD11+AD10+AD9+AD8</f>
        <v>1157.4378623999999</v>
      </c>
      <c r="AE32" s="85">
        <f>AE7+AE16+AE15+AE14+AE13+AE12+AE11+AE10+AE9+AE8</f>
        <v>1977.6</v>
      </c>
      <c r="AF32" s="79">
        <f t="shared" si="28"/>
        <v>-12.422834851501081</v>
      </c>
      <c r="AG32" s="79">
        <f t="shared" si="29"/>
        <v>-10.693771573332109</v>
      </c>
      <c r="AH32" s="79">
        <f t="shared" si="30"/>
        <v>-2.4737196743842795</v>
      </c>
      <c r="AI32" s="79">
        <f t="shared" si="31"/>
        <v>2.3983927082681227</v>
      </c>
      <c r="AJ32" s="79">
        <f t="shared" si="32"/>
        <v>3.0780456956037003</v>
      </c>
      <c r="AK32" s="79">
        <f t="shared" si="33"/>
        <v>5.924950476338998</v>
      </c>
      <c r="AL32" s="79">
        <f t="shared" si="34"/>
        <v>-4.04320440693448</v>
      </c>
      <c r="AM32" s="79">
        <f t="shared" si="34"/>
        <v>-16.7329650786834</v>
      </c>
      <c r="AN32" s="79">
        <f t="shared" si="19"/>
        <v>4.098057445765428</v>
      </c>
      <c r="AO32" s="79">
        <f t="shared" si="35"/>
        <v>13.576807393330299</v>
      </c>
      <c r="AP32" s="79">
        <f t="shared" si="36"/>
        <v>10.97651970834805</v>
      </c>
      <c r="AQ32" s="79">
        <f t="shared" si="37"/>
        <v>8.90516184339378</v>
      </c>
      <c r="AR32" s="79">
        <f t="shared" si="44"/>
        <v>-3.5707091055600255</v>
      </c>
      <c r="AS32" s="79">
        <f t="shared" si="38"/>
        <v>3.285109938893814</v>
      </c>
    </row>
    <row r="33" spans="1:44" s="114" customFormat="1" ht="15">
      <c r="A33" s="76" t="s">
        <v>47</v>
      </c>
      <c r="B33" s="85">
        <f t="shared" si="21"/>
        <v>1242.344</v>
      </c>
      <c r="C33" s="77">
        <f>+B33/Index!$B$13</f>
        <v>2122.670749085044</v>
      </c>
      <c r="D33" s="85">
        <f t="shared" si="22"/>
        <v>1096.6799999999998</v>
      </c>
      <c r="E33" s="77">
        <f>+D33/Index!$B$13</f>
        <v>1873.7890287284245</v>
      </c>
      <c r="F33" s="86">
        <f t="shared" si="23"/>
        <v>982.162</v>
      </c>
      <c r="G33" s="77">
        <f>+F33/Index!$B$13</f>
        <v>1678.1234088649078</v>
      </c>
      <c r="H33" s="86">
        <f t="shared" si="24"/>
        <v>953.501</v>
      </c>
      <c r="I33" s="77">
        <f>+H33/Index!$B$13</f>
        <v>1629.1531829536252</v>
      </c>
      <c r="J33" s="86">
        <f t="shared" si="25"/>
        <v>975.3415732000001</v>
      </c>
      <c r="K33" s="77">
        <f>+J33/Index!$B$13</f>
        <v>1666.4700178036273</v>
      </c>
      <c r="L33" s="86">
        <f t="shared" si="26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8" ref="P33:U33">(P9+P10+P11+P12+P13+P14+P17+P16+P15+P8+P7)</f>
        <v>1019.0807217144599</v>
      </c>
      <c r="Q33" s="78">
        <f t="shared" si="48"/>
        <v>1741.2027899999998</v>
      </c>
      <c r="R33" s="78">
        <f t="shared" si="48"/>
        <v>848.9822400194461</v>
      </c>
      <c r="S33" s="78">
        <f>(S9+S10+S11+S12+S13+S14+S17+S16+S15+S8+S7)</f>
        <v>1450.5722790000002</v>
      </c>
      <c r="T33" s="78">
        <f t="shared" si="48"/>
        <v>883.1395309983145</v>
      </c>
      <c r="U33" s="78">
        <f t="shared" si="48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1103.8646838547254</v>
      </c>
      <c r="Y33" s="78">
        <f>(Y7+Y8+Y11+Y12+Y13+Y14+Y17+Y16+Y15+Y10+Y9)</f>
        <v>1886.0647899184412</v>
      </c>
      <c r="Z33" s="78">
        <f>(Z7+Z8+Z11+Z12+Z13+Z14+Z17+Z16+Z15+Z10+Z9)</f>
        <v>1196.7682751999998</v>
      </c>
      <c r="AA33" s="85">
        <f>AA17+AA16+AA15+AA14+AA13+AA12+AA11+AA10+AA9+AA8+AA7</f>
        <v>2044.8000000000002</v>
      </c>
      <c r="AB33" s="85">
        <f>AB17+AB16+AB15+AB14+AB13+AB12+AB11+AB10+AB9+AB8+AB7</f>
        <v>1158.6669377999997</v>
      </c>
      <c r="AC33" s="85">
        <f>AC17+AC16+AC15+AC14+AC13+AC12+AC11+AC10+AC9+AC8+AC7</f>
        <v>1979.7</v>
      </c>
      <c r="AD33" s="85"/>
      <c r="AE33" s="85"/>
      <c r="AF33" s="79">
        <f t="shared" si="28"/>
        <v>-11.724932868835053</v>
      </c>
      <c r="AG33" s="79">
        <f t="shared" si="29"/>
        <v>-10.442243863296483</v>
      </c>
      <c r="AH33" s="79">
        <f t="shared" si="30"/>
        <v>-2.918154031615965</v>
      </c>
      <c r="AI33" s="79">
        <f t="shared" si="31"/>
        <v>2.2905663654259554</v>
      </c>
      <c r="AJ33" s="79">
        <f t="shared" si="32"/>
        <v>2.3790203798933063</v>
      </c>
      <c r="AK33" s="79">
        <f t="shared" si="33"/>
        <v>5.907282727497481</v>
      </c>
      <c r="AL33" s="79">
        <f t="shared" si="34"/>
        <v>-3.63594767229548</v>
      </c>
      <c r="AM33" s="79">
        <f t="shared" si="34"/>
        <v>-16.691364881169278</v>
      </c>
      <c r="AN33" s="79">
        <f t="shared" si="19"/>
        <v>4.023322204959882</v>
      </c>
      <c r="AO33" s="79">
        <f t="shared" si="35"/>
        <v>13.170151495578503</v>
      </c>
      <c r="AP33" s="79">
        <f t="shared" si="36"/>
        <v>10.44717621175229</v>
      </c>
      <c r="AQ33" s="79">
        <f>(AA33-Y33)/Y33*100</f>
        <v>8.416211941925026</v>
      </c>
      <c r="AR33" s="79">
        <f t="shared" si="44"/>
        <v>-3.183685446009396</v>
      </c>
    </row>
    <row r="34" spans="1:45" s="23" customFormat="1" ht="15.75">
      <c r="A34" s="299" t="s">
        <v>37</v>
      </c>
      <c r="B34" s="300">
        <f t="shared" si="21"/>
        <v>1271.544</v>
      </c>
      <c r="C34" s="301">
        <f>+B34/Index!$B$13</f>
        <v>2172.5619111732285</v>
      </c>
      <c r="D34" s="300">
        <f t="shared" si="22"/>
        <v>1132.532</v>
      </c>
      <c r="E34" s="301">
        <f>+D34/Index!$B$13</f>
        <v>1935.0458076046432</v>
      </c>
      <c r="F34" s="300">
        <f t="shared" si="23"/>
        <v>1015.043</v>
      </c>
      <c r="G34" s="301">
        <f>+F34/Index!$B$13</f>
        <v>1734.303932858798</v>
      </c>
      <c r="H34" s="300">
        <f t="shared" si="24"/>
        <v>982.3009999999999</v>
      </c>
      <c r="I34" s="301">
        <f>+H34/Index!$B$13</f>
        <v>1678.360904465259</v>
      </c>
      <c r="J34" s="300">
        <f t="shared" si="25"/>
        <v>1005.6773592000001</v>
      </c>
      <c r="K34" s="301">
        <f>+J34/Index!$B$13</f>
        <v>1718.3017854885065</v>
      </c>
      <c r="L34" s="300">
        <f>L33+L18</f>
        <v>1027.303376</v>
      </c>
      <c r="M34" s="301">
        <f>+L34/Index!$B$13</f>
        <v>1755.2520289642118</v>
      </c>
      <c r="N34" s="300">
        <f>N33+N18</f>
        <v>1087.6320330540682</v>
      </c>
      <c r="O34" s="300">
        <f>O19</f>
        <v>1858.1</v>
      </c>
      <c r="P34" s="301">
        <f aca="true" t="shared" si="49" ref="P34:AC34">(P7+P10+P11+P12+P13+P14+P15+P18+P17+P16+P9+P8)</f>
        <v>1049.2716203938219</v>
      </c>
      <c r="Q34" s="301">
        <f t="shared" si="49"/>
        <v>1792.787003</v>
      </c>
      <c r="R34" s="301">
        <f t="shared" si="49"/>
        <v>873.9582519591461</v>
      </c>
      <c r="S34" s="301">
        <f t="shared" si="49"/>
        <v>1493.2463290000003</v>
      </c>
      <c r="T34" s="301">
        <f t="shared" si="49"/>
        <v>907.0581260611184</v>
      </c>
      <c r="U34" s="301">
        <f t="shared" si="49"/>
        <v>1549.8008216</v>
      </c>
      <c r="V34" s="301">
        <f t="shared" si="49"/>
        <v>1023.8231227845956</v>
      </c>
      <c r="W34" s="301">
        <f t="shared" si="49"/>
        <v>1749.3056633040178</v>
      </c>
      <c r="X34" s="301">
        <f t="shared" si="49"/>
        <v>1128.2061352772917</v>
      </c>
      <c r="Y34" s="301">
        <f t="shared" si="49"/>
        <v>1927.654628904226</v>
      </c>
      <c r="Z34" s="301">
        <f t="shared" si="49"/>
        <v>1218.7745776</v>
      </c>
      <c r="AA34" s="301">
        <f t="shared" si="49"/>
        <v>2082.4000000000005</v>
      </c>
      <c r="AB34" s="301">
        <f t="shared" si="49"/>
        <v>1184.2434115999997</v>
      </c>
      <c r="AC34" s="301">
        <f t="shared" si="49"/>
        <v>2023.3999999999996</v>
      </c>
      <c r="AD34" s="301"/>
      <c r="AE34" s="301"/>
      <c r="AF34" s="302">
        <f>(E34-C34)/C34*100</f>
        <v>-10.932535563063503</v>
      </c>
      <c r="AG34" s="302">
        <f>(G34-E34)/E34*100</f>
        <v>-10.374011506959615</v>
      </c>
      <c r="AH34" s="302">
        <f>(I34-G34)/G34*100</f>
        <v>-3.2256761536210896</v>
      </c>
      <c r="AI34" s="302">
        <f>(K34-I34)/I34*100</f>
        <v>2.379755207416078</v>
      </c>
      <c r="AJ34" s="302">
        <f>(M34-K34)/K34*100</f>
        <v>2.1503931258035958</v>
      </c>
      <c r="AK34" s="302">
        <f>(O34-M34)/M34*100</f>
        <v>5.8594417974539805</v>
      </c>
      <c r="AL34" s="302">
        <f>(Q34-O34)/O34*100</f>
        <v>-3.5150420860018294</v>
      </c>
      <c r="AM34" s="302">
        <f>(R34-P34)/P34*100</f>
        <v>-16.708101603746382</v>
      </c>
      <c r="AN34" s="303">
        <f t="shared" si="19"/>
        <v>3.7873518589443504</v>
      </c>
      <c r="AO34" s="303">
        <f>(V34-T34)/T34*100</f>
        <v>12.872934310232893</v>
      </c>
      <c r="AP34" s="303">
        <f>(Y34-W34)/W34*100</f>
        <v>10.195414634589927</v>
      </c>
      <c r="AQ34" s="303">
        <f>(Z34-X34)/X34*100</f>
        <v>8.027650221955962</v>
      </c>
      <c r="AR34" s="303">
        <f t="shared" si="44"/>
        <v>-2.8332693046485256</v>
      </c>
      <c r="AS34" s="303"/>
    </row>
    <row r="35" spans="1:40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34" ht="13.5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ht="13.5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42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2:35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72"/>
      <c r="AI39" s="72"/>
    </row>
    <row r="40" spans="1:34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3"/>
      <c r="T40" s="82"/>
      <c r="U40" s="143"/>
      <c r="V40" s="82"/>
      <c r="W40" s="143"/>
      <c r="X40" s="82"/>
      <c r="Y40" s="143"/>
      <c r="Z40" s="143"/>
      <c r="AA40" s="143"/>
      <c r="AB40" s="143"/>
      <c r="AC40" s="143"/>
      <c r="AD40" s="143"/>
      <c r="AE40" s="143"/>
      <c r="AF40" s="82"/>
      <c r="AG40" s="82"/>
      <c r="AH40" s="82"/>
    </row>
    <row r="41" spans="2:34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3"/>
      <c r="T41" s="82"/>
      <c r="U41" s="143"/>
      <c r="V41" s="82"/>
      <c r="W41" s="143"/>
      <c r="X41" s="82"/>
      <c r="Y41" s="143"/>
      <c r="Z41" s="143"/>
      <c r="AA41" s="143"/>
      <c r="AB41" s="143"/>
      <c r="AC41" s="143"/>
      <c r="AD41" s="143"/>
      <c r="AE41" s="143"/>
      <c r="AF41" s="82"/>
      <c r="AG41" s="82"/>
      <c r="AH41" s="82"/>
    </row>
    <row r="42" spans="2:34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3"/>
      <c r="T42" s="82"/>
      <c r="U42" s="143"/>
      <c r="V42" s="82"/>
      <c r="W42" s="143"/>
      <c r="X42" s="82"/>
      <c r="Y42" s="143"/>
      <c r="Z42" s="143"/>
      <c r="AA42" s="143"/>
      <c r="AB42" s="143"/>
      <c r="AC42" s="143"/>
      <c r="AD42" s="143"/>
      <c r="AE42" s="143"/>
      <c r="AF42" s="82"/>
      <c r="AG42" s="82"/>
      <c r="AH42" s="82"/>
    </row>
    <row r="43" spans="2:34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3"/>
      <c r="T43" s="82"/>
      <c r="U43" s="143"/>
      <c r="V43" s="82"/>
      <c r="W43" s="143"/>
      <c r="X43" s="82"/>
      <c r="Y43" s="143"/>
      <c r="Z43" s="143"/>
      <c r="AA43" s="143"/>
      <c r="AB43" s="143"/>
      <c r="AC43" s="143"/>
      <c r="AD43" s="143"/>
      <c r="AE43" s="143"/>
      <c r="AF43" s="82"/>
      <c r="AG43" s="82"/>
      <c r="AH43" s="82"/>
    </row>
    <row r="44" spans="2:34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3"/>
      <c r="T44" s="82"/>
      <c r="U44" s="143"/>
      <c r="V44" s="82"/>
      <c r="W44" s="143"/>
      <c r="X44" s="82"/>
      <c r="Y44" s="143"/>
      <c r="Z44" s="143"/>
      <c r="AA44" s="143"/>
      <c r="AB44" s="143"/>
      <c r="AC44" s="143"/>
      <c r="AD44" s="143"/>
      <c r="AE44" s="143"/>
      <c r="AF44" s="82"/>
      <c r="AG44" s="82"/>
      <c r="AH44" s="82"/>
    </row>
    <row r="45" spans="19:31" ht="12.75">
      <c r="S45" s="143"/>
      <c r="T45" s="82"/>
      <c r="U45" s="143"/>
      <c r="V45" s="82"/>
      <c r="W45" s="143"/>
      <c r="X45" s="82"/>
      <c r="Y45" s="143"/>
      <c r="Z45" s="143"/>
      <c r="AA45" s="143"/>
      <c r="AB45" s="143"/>
      <c r="AC45" s="143"/>
      <c r="AD45" s="143"/>
      <c r="AE45" s="143"/>
    </row>
    <row r="46" spans="19:31" ht="12.75">
      <c r="S46" s="143"/>
      <c r="T46" s="82"/>
      <c r="U46" s="143"/>
      <c r="V46" s="82"/>
      <c r="W46" s="143"/>
      <c r="X46" s="82"/>
      <c r="Y46" s="143"/>
      <c r="Z46" s="143"/>
      <c r="AA46" s="143"/>
      <c r="AB46" s="143"/>
      <c r="AC46" s="143"/>
      <c r="AD46" s="143"/>
      <c r="AE46" s="143"/>
    </row>
    <row r="47" spans="19:31" ht="12.75">
      <c r="S47" s="143"/>
      <c r="T47" s="82"/>
      <c r="U47" s="143"/>
      <c r="V47" s="82"/>
      <c r="W47" s="143"/>
      <c r="X47" s="82"/>
      <c r="Y47" s="143"/>
      <c r="Z47" s="143"/>
      <c r="AA47" s="143"/>
      <c r="AB47" s="143"/>
      <c r="AC47" s="143"/>
      <c r="AD47" s="143"/>
      <c r="AE47" s="143"/>
    </row>
    <row r="48" spans="19:31" ht="12.75">
      <c r="S48" s="143"/>
      <c r="T48" s="82"/>
      <c r="U48" s="143"/>
      <c r="V48" s="82"/>
      <c r="W48" s="143"/>
      <c r="X48" s="82"/>
      <c r="Y48" s="143"/>
      <c r="Z48" s="143"/>
      <c r="AA48" s="143"/>
      <c r="AB48" s="143"/>
      <c r="AC48" s="143"/>
      <c r="AD48" s="143"/>
      <c r="AE48" s="143"/>
    </row>
    <row r="49" spans="19:31" ht="12.75">
      <c r="S49" s="143"/>
      <c r="T49" s="82"/>
      <c r="U49" s="143"/>
      <c r="V49" s="82"/>
      <c r="W49" s="143"/>
      <c r="X49" s="82"/>
      <c r="Y49" s="143"/>
      <c r="Z49" s="143"/>
      <c r="AA49" s="143"/>
      <c r="AB49" s="143"/>
      <c r="AC49" s="143"/>
      <c r="AD49" s="143"/>
      <c r="AE49" s="143"/>
    </row>
    <row r="50" spans="19:31" ht="12.75">
      <c r="S50" s="143"/>
      <c r="T50" s="82"/>
      <c r="U50" s="143"/>
      <c r="V50" s="82"/>
      <c r="W50" s="143"/>
      <c r="X50" s="82"/>
      <c r="Y50" s="143"/>
      <c r="Z50" s="143"/>
      <c r="AA50" s="143"/>
      <c r="AB50" s="143"/>
      <c r="AC50" s="143"/>
      <c r="AD50" s="143"/>
      <c r="AE50" s="143"/>
    </row>
    <row r="51" spans="19:31" ht="12.75">
      <c r="S51" s="143"/>
      <c r="T51" s="82"/>
      <c r="U51" s="143"/>
      <c r="V51" s="82"/>
      <c r="W51" s="143"/>
      <c r="X51" s="82"/>
      <c r="Y51" s="143"/>
      <c r="Z51" s="143"/>
      <c r="AA51" s="143"/>
      <c r="AB51" s="143"/>
      <c r="AC51" s="143"/>
      <c r="AD51" s="143"/>
      <c r="AE51" s="143"/>
    </row>
    <row r="52" spans="19:31" ht="12.75">
      <c r="S52" s="143"/>
      <c r="T52" s="82"/>
      <c r="U52" s="143"/>
      <c r="V52" s="82"/>
      <c r="W52" s="143"/>
      <c r="X52" s="82"/>
      <c r="Y52" s="143"/>
      <c r="Z52" s="143"/>
      <c r="AA52" s="143"/>
      <c r="AB52" s="143"/>
      <c r="AC52" s="143"/>
      <c r="AD52" s="143"/>
      <c r="AE52" s="143"/>
    </row>
    <row r="53" spans="19:31" ht="12.75">
      <c r="S53" s="143"/>
      <c r="T53" s="82"/>
      <c r="U53" s="143"/>
      <c r="V53" s="82"/>
      <c r="W53" s="143"/>
      <c r="X53" s="82"/>
      <c r="Y53" s="143"/>
      <c r="Z53" s="143"/>
      <c r="AA53" s="143"/>
      <c r="AB53" s="143"/>
      <c r="AC53" s="143"/>
      <c r="AD53" s="143"/>
      <c r="AE53" s="143"/>
    </row>
  </sheetData>
  <sheetProtection/>
  <mergeCells count="15">
    <mergeCell ref="AB4:AC4"/>
    <mergeCell ref="R4:S4"/>
    <mergeCell ref="P4:Q4"/>
    <mergeCell ref="Z4:AA4"/>
    <mergeCell ref="AD4:AE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1" r:id="rId1"/>
  <colBreaks count="1" manualBreakCount="1">
    <brk id="31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M44"/>
  <sheetViews>
    <sheetView view="pageBreakPreview" zoomScale="55" zoomScaleSheetLayoutView="55" zoomScalePageLayoutView="0" workbookViewId="0" topLeftCell="R1">
      <selection activeCell="AR22" sqref="AR22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7" width="11.00390625" style="69" customWidth="1"/>
    <col min="28" max="28" width="15.57421875" style="69" customWidth="1"/>
    <col min="29" max="33" width="15.57421875" style="0" customWidth="1"/>
    <col min="34" max="34" width="15.00390625" style="0" customWidth="1"/>
    <col min="35" max="35" width="16.00390625" style="0" customWidth="1"/>
    <col min="36" max="36" width="14.57421875" style="0" customWidth="1"/>
    <col min="37" max="37" width="15.7109375" style="0" customWidth="1"/>
    <col min="38" max="38" width="13.140625" style="0" customWidth="1"/>
    <col min="39" max="39" width="14.8515625" style="0" customWidth="1"/>
  </cols>
  <sheetData>
    <row r="2" spans="1:27" ht="15.75">
      <c r="A2" s="176" t="s">
        <v>101</v>
      </c>
      <c r="B2" s="271"/>
      <c r="C2" s="271"/>
      <c r="D2" s="271"/>
      <c r="E2" s="271"/>
      <c r="F2" s="271"/>
      <c r="G2" s="272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1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9" ht="15.75">
      <c r="A4" s="314"/>
      <c r="B4" s="360">
        <v>2003</v>
      </c>
      <c r="C4" s="360"/>
      <c r="D4" s="360">
        <v>2004</v>
      </c>
      <c r="E4" s="360"/>
      <c r="F4" s="360">
        <v>2005</v>
      </c>
      <c r="G4" s="360"/>
      <c r="H4" s="360">
        <v>2006</v>
      </c>
      <c r="I4" s="360"/>
      <c r="J4" s="360">
        <v>2007</v>
      </c>
      <c r="K4" s="360"/>
      <c r="L4" s="360">
        <v>2008</v>
      </c>
      <c r="M4" s="360"/>
      <c r="N4" s="360">
        <v>2009</v>
      </c>
      <c r="O4" s="360"/>
      <c r="P4" s="360">
        <v>2010</v>
      </c>
      <c r="Q4" s="360"/>
      <c r="R4" s="360">
        <v>2011</v>
      </c>
      <c r="S4" s="360"/>
      <c r="T4" s="360" t="s">
        <v>120</v>
      </c>
      <c r="U4" s="360"/>
      <c r="V4" s="360" t="s">
        <v>121</v>
      </c>
      <c r="W4" s="360"/>
      <c r="X4" s="360" t="s">
        <v>126</v>
      </c>
      <c r="Y4" s="360"/>
      <c r="Z4" s="360" t="s">
        <v>128</v>
      </c>
      <c r="AA4" s="360"/>
      <c r="AB4" s="239" t="s">
        <v>14</v>
      </c>
      <c r="AC4" s="239" t="s">
        <v>14</v>
      </c>
      <c r="AD4" s="239" t="s">
        <v>14</v>
      </c>
      <c r="AE4" s="239" t="s">
        <v>14</v>
      </c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</row>
    <row r="5" spans="1:39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8">
        <v>2004</v>
      </c>
      <c r="AC5" s="238">
        <v>2005</v>
      </c>
      <c r="AD5" s="238">
        <v>2006</v>
      </c>
      <c r="AE5" s="238">
        <v>2007</v>
      </c>
      <c r="AF5" s="238">
        <v>2008</v>
      </c>
      <c r="AG5" s="238">
        <v>2009</v>
      </c>
      <c r="AH5" s="238">
        <v>2010</v>
      </c>
      <c r="AI5" s="238">
        <v>2011</v>
      </c>
      <c r="AJ5" s="238">
        <v>2012</v>
      </c>
      <c r="AK5" s="238">
        <v>2013</v>
      </c>
      <c r="AL5" s="238">
        <v>2014</v>
      </c>
      <c r="AM5" s="238">
        <v>2015</v>
      </c>
    </row>
    <row r="6" spans="1:28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1"/>
    </row>
    <row r="7" spans="1:39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0">
        <v>645.44</v>
      </c>
      <c r="R7" s="77">
        <f aca="true" t="shared" si="6" ref="R7:R18">S7*0.585274</f>
        <v>392.1134842403926</v>
      </c>
      <c r="S7" s="150">
        <v>669.9656643561693</v>
      </c>
      <c r="T7" s="77">
        <f>U7*0.585274</f>
        <v>368.48265766</v>
      </c>
      <c r="U7" s="150">
        <v>629.59</v>
      </c>
      <c r="V7" s="331">
        <f aca="true" t="shared" si="7" ref="V7:V18">W7*0.585274</f>
        <v>427.52509878</v>
      </c>
      <c r="W7" s="339">
        <v>730.47</v>
      </c>
      <c r="X7" s="118">
        <f aca="true" t="shared" si="8" ref="X7:X18">Y7*0.585274</f>
        <v>442.3114100449971</v>
      </c>
      <c r="Y7" s="150">
        <v>755.7339127400109</v>
      </c>
      <c r="Z7" s="118">
        <f aca="true" t="shared" si="9" ref="Z7:Z16">AA7*0.585274</f>
        <v>397.5181008</v>
      </c>
      <c r="AA7" s="150">
        <v>679.2</v>
      </c>
      <c r="AB7" s="79">
        <f>(D7-B7)/B7*100</f>
        <v>-10.48036962225163</v>
      </c>
      <c r="AC7" s="79">
        <f>(F7-D7)/D7*100</f>
        <v>-8.859610446870859</v>
      </c>
      <c r="AD7" s="79">
        <f>(H7-F7)/F7*100</f>
        <v>9.86312284795537</v>
      </c>
      <c r="AE7" s="79">
        <f>(J7-H7)/H7*100</f>
        <v>-1.6370088325951235</v>
      </c>
      <c r="AF7" s="79">
        <f>(M7-K7)/K7*100</f>
        <v>7.323608331797233</v>
      </c>
      <c r="AG7" s="79">
        <f>(O7-M7)/M7*100</f>
        <v>-4.803549887988978</v>
      </c>
      <c r="AH7" s="79">
        <f>(Q7-O7)/O7*100</f>
        <v>-2.6353501983677896</v>
      </c>
      <c r="AI7" s="79">
        <f aca="true" t="shared" si="10" ref="AI7:AI18">(S7-Q7)/Q7*100</f>
        <v>3.799836445861625</v>
      </c>
      <c r="AJ7" s="79">
        <f aca="true" t="shared" si="11" ref="AJ7:AJ12">(U7-S7)/S7*100</f>
        <v>-6.026527403455806</v>
      </c>
      <c r="AK7" s="79">
        <f aca="true" t="shared" si="12" ref="AK7:AK19">(W7-U7)/U7*100</f>
        <v>16.02312616147016</v>
      </c>
      <c r="AL7" s="79">
        <f aca="true" t="shared" si="13" ref="AL7:AL19">(Y7-W7)/W7*100</f>
        <v>3.4585832053350343</v>
      </c>
      <c r="AM7" s="79">
        <f aca="true" t="shared" si="14" ref="AM7:AM16">(AA7-Y7)/Y7*100</f>
        <v>-10.127097838249343</v>
      </c>
    </row>
    <row r="8" spans="1:39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5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6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7" ref="T8:T18">U8*0.585274</f>
        <v>341.6244338</v>
      </c>
      <c r="U8" s="150">
        <v>583.7</v>
      </c>
      <c r="V8" s="118">
        <f t="shared" si="7"/>
        <v>391.9427098301072</v>
      </c>
      <c r="W8" s="150">
        <v>669.6738789526055</v>
      </c>
      <c r="X8" s="118">
        <f t="shared" si="8"/>
        <v>405.31408166528087</v>
      </c>
      <c r="Y8" s="150">
        <v>692.52022414336</v>
      </c>
      <c r="Z8" s="118">
        <f t="shared" si="9"/>
        <v>356.91764342</v>
      </c>
      <c r="AA8" s="150">
        <v>609.83</v>
      </c>
      <c r="AB8" s="79">
        <f aca="true" t="shared" si="18" ref="AB8:AB18">(D8-B8)/B8*100</f>
        <v>-16.72951917828611</v>
      </c>
      <c r="AC8" s="79">
        <f aca="true" t="shared" si="19" ref="AC8:AC18">(F8-D8)/D8*100</f>
        <v>-3.6587909304889235</v>
      </c>
      <c r="AD8" s="79">
        <f aca="true" t="shared" si="20" ref="AD8:AD18">(H8-F8)/F8*100</f>
        <v>7.86145044069892</v>
      </c>
      <c r="AE8" s="79">
        <f aca="true" t="shared" si="21" ref="AE8:AE18">(J8-H8)/H8*100</f>
        <v>2.480144507841854</v>
      </c>
      <c r="AF8" s="79">
        <f aca="true" t="shared" si="22" ref="AF8:AF18">(M8-K8)/K8*100</f>
        <v>-5.130002618767837</v>
      </c>
      <c r="AG8" s="79">
        <f aca="true" t="shared" si="23" ref="AG8:AG18">(O8-M8)/M8*100</f>
        <v>10.549571941452637</v>
      </c>
      <c r="AH8" s="79">
        <f aca="true" t="shared" si="24" ref="AH8:AH16">(Q8-O8)/O8*100</f>
        <v>-4.109993261657705</v>
      </c>
      <c r="AI8" s="79">
        <f t="shared" si="10"/>
        <v>-3.5095144379774803</v>
      </c>
      <c r="AJ8" s="79">
        <f t="shared" si="11"/>
        <v>-1.5022569004447701</v>
      </c>
      <c r="AK8" s="79">
        <f t="shared" si="12"/>
        <v>14.729120944424437</v>
      </c>
      <c r="AL8" s="79">
        <f t="shared" si="13"/>
        <v>3.411562838091733</v>
      </c>
      <c r="AM8" s="79">
        <f t="shared" si="14"/>
        <v>-11.940477874945365</v>
      </c>
    </row>
    <row r="9" spans="1:39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5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6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0">
        <v>671.4356524548566</v>
      </c>
      <c r="T9" s="77">
        <f t="shared" si="17"/>
        <v>387.9069459172852</v>
      </c>
      <c r="U9" s="150">
        <v>662.7783669141039</v>
      </c>
      <c r="V9" s="118">
        <f t="shared" si="7"/>
        <v>417.1491987733742</v>
      </c>
      <c r="W9" s="150">
        <v>712.7417222931042</v>
      </c>
      <c r="X9" s="118">
        <f t="shared" si="8"/>
        <v>426.2072009481901</v>
      </c>
      <c r="Y9" s="150">
        <v>728.2182378649832</v>
      </c>
      <c r="Z9" s="118">
        <f t="shared" si="9"/>
        <v>390.50651827999997</v>
      </c>
      <c r="AA9" s="150">
        <v>667.22</v>
      </c>
      <c r="AB9" s="79">
        <f t="shared" si="18"/>
        <v>-9.010100031486907</v>
      </c>
      <c r="AC9" s="79">
        <f t="shared" si="19"/>
        <v>-7.562488354140609</v>
      </c>
      <c r="AD9" s="79">
        <f t="shared" si="20"/>
        <v>4.610378390831075</v>
      </c>
      <c r="AE9" s="79">
        <f t="shared" si="21"/>
        <v>5.789082500619382</v>
      </c>
      <c r="AF9" s="79">
        <f t="shared" si="22"/>
        <v>-5.218507962529274</v>
      </c>
      <c r="AG9" s="79">
        <f t="shared" si="23"/>
        <v>1.9105005222141858</v>
      </c>
      <c r="AH9" s="79">
        <f t="shared" si="24"/>
        <v>-0.40390868050006606</v>
      </c>
      <c r="AI9" s="79">
        <f t="shared" si="10"/>
        <v>6.293932535462927</v>
      </c>
      <c r="AJ9" s="79">
        <f t="shared" si="11"/>
        <v>-1.2893693549189007</v>
      </c>
      <c r="AK9" s="79">
        <f t="shared" si="12"/>
        <v>7.538471059583564</v>
      </c>
      <c r="AL9" s="79">
        <f t="shared" si="13"/>
        <v>2.1714058666421776</v>
      </c>
      <c r="AM9" s="79">
        <f t="shared" si="14"/>
        <v>-8.37636778279819</v>
      </c>
    </row>
    <row r="10" spans="1:39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5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6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0">
        <v>684.3044151664019</v>
      </c>
      <c r="T10" s="77">
        <f t="shared" si="17"/>
        <v>353.79813299999995</v>
      </c>
      <c r="U10" s="150">
        <v>604.5</v>
      </c>
      <c r="V10" s="118">
        <f t="shared" si="7"/>
        <v>397.74231600364567</v>
      </c>
      <c r="W10" s="150">
        <v>679.5830944201275</v>
      </c>
      <c r="X10" s="118">
        <f t="shared" si="8"/>
        <v>429.71356397599055</v>
      </c>
      <c r="Y10" s="150">
        <v>734.2092147882711</v>
      </c>
      <c r="Z10" s="118">
        <f t="shared" si="9"/>
        <v>379.08782254</v>
      </c>
      <c r="AA10" s="150">
        <v>647.71</v>
      </c>
      <c r="AB10" s="79">
        <f t="shared" si="18"/>
        <v>-4.532441539358007</v>
      </c>
      <c r="AC10" s="79">
        <f t="shared" si="19"/>
        <v>-10.41876758133857</v>
      </c>
      <c r="AD10" s="79">
        <f t="shared" si="20"/>
        <v>6.7899040170636376</v>
      </c>
      <c r="AE10" s="79">
        <f t="shared" si="21"/>
        <v>6.053040390590322</v>
      </c>
      <c r="AF10" s="79">
        <f t="shared" si="22"/>
        <v>-9.391991394193042</v>
      </c>
      <c r="AG10" s="79">
        <f t="shared" si="23"/>
        <v>0.07265354397228183</v>
      </c>
      <c r="AH10" s="79">
        <f t="shared" si="24"/>
        <v>7.6492672661824965</v>
      </c>
      <c r="AI10" s="79">
        <f t="shared" si="10"/>
        <v>7.327545210158992</v>
      </c>
      <c r="AJ10" s="79">
        <f t="shared" si="11"/>
        <v>-11.662121914995376</v>
      </c>
      <c r="AK10" s="79">
        <f t="shared" si="12"/>
        <v>12.420693866026056</v>
      </c>
      <c r="AL10" s="79">
        <f t="shared" si="13"/>
        <v>8.038181175586008</v>
      </c>
      <c r="AM10" s="79">
        <f t="shared" si="14"/>
        <v>-11.781276105778025</v>
      </c>
    </row>
    <row r="11" spans="1:39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5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6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0">
        <v>699.48</v>
      </c>
      <c r="T11" s="77">
        <f t="shared" si="17"/>
        <v>453.1751781136879</v>
      </c>
      <c r="U11" s="150">
        <v>774.2957625209524</v>
      </c>
      <c r="V11" s="118">
        <f t="shared" si="7"/>
        <v>428.2775820546095</v>
      </c>
      <c r="W11" s="150">
        <v>731.7556940076093</v>
      </c>
      <c r="X11" s="118">
        <f t="shared" si="8"/>
        <v>447.30565920232505</v>
      </c>
      <c r="Y11" s="150">
        <v>764.2670940488132</v>
      </c>
      <c r="Z11" s="118">
        <f t="shared" si="9"/>
        <v>413.36146798</v>
      </c>
      <c r="AA11" s="150">
        <v>706.27</v>
      </c>
      <c r="AB11" s="79">
        <f t="shared" si="18"/>
        <v>-4.847347347347348</v>
      </c>
      <c r="AC11" s="79">
        <f t="shared" si="19"/>
        <v>-2.4511479893748502</v>
      </c>
      <c r="AD11" s="79">
        <f t="shared" si="20"/>
        <v>6.3762098622307235</v>
      </c>
      <c r="AE11" s="79">
        <f t="shared" si="21"/>
        <v>11.161800486618011</v>
      </c>
      <c r="AF11" s="79">
        <f t="shared" si="22"/>
        <v>-5.993199379844966</v>
      </c>
      <c r="AG11" s="79">
        <f t="shared" si="23"/>
        <v>-8.951283215989106</v>
      </c>
      <c r="AH11" s="79">
        <f t="shared" si="24"/>
        <v>-0.44028471995101925</v>
      </c>
      <c r="AI11" s="79">
        <f t="shared" si="10"/>
        <v>9.534053036632228</v>
      </c>
      <c r="AJ11" s="79">
        <f t="shared" si="11"/>
        <v>10.695911608759703</v>
      </c>
      <c r="AK11" s="79">
        <f t="shared" si="12"/>
        <v>-5.494033491135361</v>
      </c>
      <c r="AL11" s="79">
        <f t="shared" si="13"/>
        <v>4.442930927281006</v>
      </c>
      <c r="AM11" s="79">
        <f t="shared" si="14"/>
        <v>-7.588589709072177</v>
      </c>
    </row>
    <row r="12" spans="1:39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5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6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0">
        <v>709.47</v>
      </c>
      <c r="R12" s="77">
        <f t="shared" si="6"/>
        <v>427.9775217769901</v>
      </c>
      <c r="S12" s="150">
        <v>731.2430105847691</v>
      </c>
      <c r="T12" s="77">
        <f t="shared" si="17"/>
        <v>451.322890975689</v>
      </c>
      <c r="U12" s="150">
        <v>771.130942047125</v>
      </c>
      <c r="V12" s="118">
        <f t="shared" si="7"/>
        <v>493.38598199999996</v>
      </c>
      <c r="W12" s="150">
        <v>843</v>
      </c>
      <c r="X12" s="118">
        <f t="shared" si="8"/>
        <v>518.5525233279513</v>
      </c>
      <c r="Y12" s="150">
        <v>885.9995887873908</v>
      </c>
      <c r="Z12" s="118">
        <f t="shared" si="9"/>
        <v>449.82403818</v>
      </c>
      <c r="AA12" s="150">
        <v>768.57</v>
      </c>
      <c r="AB12" s="79">
        <f t="shared" si="18"/>
        <v>-5.754212905877515</v>
      </c>
      <c r="AC12" s="79">
        <f t="shared" si="19"/>
        <v>-2.8613655085526</v>
      </c>
      <c r="AD12" s="79">
        <f t="shared" si="20"/>
        <v>4.761429676003286</v>
      </c>
      <c r="AE12" s="79">
        <f t="shared" si="21"/>
        <v>2.3284605494976502</v>
      </c>
      <c r="AF12" s="79">
        <f t="shared" si="22"/>
        <v>1.7543377757096277</v>
      </c>
      <c r="AG12" s="79">
        <f t="shared" si="23"/>
        <v>-10.061024570419152</v>
      </c>
      <c r="AH12" s="79">
        <f t="shared" si="24"/>
        <v>5.566467279707181</v>
      </c>
      <c r="AI12" s="79">
        <f t="shared" si="10"/>
        <v>3.0689120871592954</v>
      </c>
      <c r="AJ12" s="79">
        <f t="shared" si="11"/>
        <v>5.454811996145835</v>
      </c>
      <c r="AK12" s="79">
        <f t="shared" si="12"/>
        <v>9.319955150818336</v>
      </c>
      <c r="AL12" s="79">
        <f t="shared" si="13"/>
        <v>5.1007815880653435</v>
      </c>
      <c r="AM12" s="79">
        <f t="shared" si="14"/>
        <v>-13.253910077781066</v>
      </c>
    </row>
    <row r="13" spans="1:39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5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6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7"/>
        <v>475.1254331999999</v>
      </c>
      <c r="U13" s="78">
        <v>811.8</v>
      </c>
      <c r="V13" s="118">
        <f t="shared" si="7"/>
        <v>548.2902604689344</v>
      </c>
      <c r="W13" s="150">
        <v>936.8095293297404</v>
      </c>
      <c r="X13" s="118">
        <f t="shared" si="8"/>
        <v>492.1954725989166</v>
      </c>
      <c r="Y13" s="150">
        <v>840.965893921337</v>
      </c>
      <c r="Z13" s="118">
        <f t="shared" si="9"/>
        <v>483.06760138</v>
      </c>
      <c r="AA13" s="150">
        <v>825.37</v>
      </c>
      <c r="AB13" s="79">
        <f t="shared" si="18"/>
        <v>-7.835524942600713</v>
      </c>
      <c r="AC13" s="79">
        <f t="shared" si="19"/>
        <v>-6.3977715372769275</v>
      </c>
      <c r="AD13" s="79">
        <f t="shared" si="20"/>
        <v>9.844910599791923</v>
      </c>
      <c r="AE13" s="79">
        <f t="shared" si="21"/>
        <v>5.0814977973568265</v>
      </c>
      <c r="AF13" s="79">
        <f t="shared" si="22"/>
        <v>-2.2588616890603004</v>
      </c>
      <c r="AG13" s="79">
        <f t="shared" si="23"/>
        <v>-4.030324710371404</v>
      </c>
      <c r="AH13" s="79">
        <f t="shared" si="24"/>
        <v>-1.2582044674492316</v>
      </c>
      <c r="AI13" s="79">
        <f>(S13-Q13)/Q13*100</f>
        <v>1.227754654416692</v>
      </c>
      <c r="AJ13" s="79">
        <f aca="true" t="shared" si="25" ref="AJ13:AJ19">(U13-S13)/S13*100</f>
        <v>6.22191561710555</v>
      </c>
      <c r="AK13" s="79">
        <f t="shared" si="12"/>
        <v>15.399055103441786</v>
      </c>
      <c r="AL13" s="79">
        <f t="shared" si="13"/>
        <v>-10.230856156744757</v>
      </c>
      <c r="AM13" s="79">
        <f t="shared" si="14"/>
        <v>-1.8545215726425015</v>
      </c>
    </row>
    <row r="14" spans="1:39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5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6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7"/>
        <v>502.38908899379925</v>
      </c>
      <c r="U14" s="78">
        <v>858.3827215864694</v>
      </c>
      <c r="V14" s="118">
        <f t="shared" si="7"/>
        <v>580.6936056274739</v>
      </c>
      <c r="W14" s="150">
        <v>992.1739315730306</v>
      </c>
      <c r="X14" s="118">
        <f t="shared" si="8"/>
        <v>508.7071234912913</v>
      </c>
      <c r="Y14" s="150">
        <v>869.1777244355487</v>
      </c>
      <c r="Z14" s="118">
        <f t="shared" si="9"/>
        <v>534.9521414799999</v>
      </c>
      <c r="AA14" s="150">
        <v>914.02</v>
      </c>
      <c r="AB14" s="79">
        <f t="shared" si="18"/>
        <v>-4.708754109332864</v>
      </c>
      <c r="AC14" s="79">
        <f t="shared" si="19"/>
        <v>-0.9915921251058755</v>
      </c>
      <c r="AD14" s="79">
        <f t="shared" si="20"/>
        <v>2.710372024120018</v>
      </c>
      <c r="AE14" s="79">
        <f t="shared" si="21"/>
        <v>6.8337870231178615</v>
      </c>
      <c r="AF14" s="79">
        <f t="shared" si="22"/>
        <v>-5.701774922989154</v>
      </c>
      <c r="AG14" s="79">
        <f t="shared" si="23"/>
        <v>-4.980408818392112</v>
      </c>
      <c r="AH14" s="79">
        <f t="shared" si="24"/>
        <v>-1.5819529761667013</v>
      </c>
      <c r="AI14" s="79">
        <f t="shared" si="10"/>
        <v>-0.01716152444919352</v>
      </c>
      <c r="AJ14" s="79">
        <f t="shared" si="25"/>
        <v>8.347812420991426</v>
      </c>
      <c r="AK14" s="79">
        <f t="shared" si="12"/>
        <v>15.58642859670885</v>
      </c>
      <c r="AL14" s="79">
        <f t="shared" si="13"/>
        <v>-12.396637648247717</v>
      </c>
      <c r="AM14" s="79">
        <f t="shared" si="14"/>
        <v>5.159160699104686</v>
      </c>
    </row>
    <row r="15" spans="1:39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5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6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0">
        <v>762.7157807704531</v>
      </c>
      <c r="R15" s="77">
        <f t="shared" si="6"/>
        <v>453.5717445308158</v>
      </c>
      <c r="S15" s="150">
        <v>774.9733364728586</v>
      </c>
      <c r="T15" s="77">
        <f t="shared" si="17"/>
        <v>505.8863612285111</v>
      </c>
      <c r="U15" s="150">
        <v>864.3581659675829</v>
      </c>
      <c r="V15" s="118">
        <f t="shared" si="7"/>
        <v>578.2416767785842</v>
      </c>
      <c r="W15" s="150">
        <v>987.9845624076657</v>
      </c>
      <c r="X15" s="118">
        <f t="shared" si="8"/>
        <v>505.44772864485486</v>
      </c>
      <c r="Y15" s="150">
        <v>863.6087177029133</v>
      </c>
      <c r="Z15" s="118">
        <f t="shared" si="9"/>
        <v>520.7826579399999</v>
      </c>
      <c r="AA15" s="150">
        <v>889.81</v>
      </c>
      <c r="AB15" s="79">
        <f t="shared" si="18"/>
        <v>-0.3064132507660346</v>
      </c>
      <c r="AC15" s="79">
        <f t="shared" si="19"/>
        <v>-2.1278424966685248</v>
      </c>
      <c r="AD15" s="79">
        <f t="shared" si="20"/>
        <v>4.3547962052002775</v>
      </c>
      <c r="AE15" s="79">
        <f t="shared" si="21"/>
        <v>2.7083903280792954</v>
      </c>
      <c r="AF15" s="79">
        <f t="shared" si="22"/>
        <v>-2.8420696635659564</v>
      </c>
      <c r="AG15" s="79">
        <f t="shared" si="23"/>
        <v>-10.50851641569984</v>
      </c>
      <c r="AH15" s="79">
        <f t="shared" si="24"/>
        <v>5.193470991428728</v>
      </c>
      <c r="AI15" s="79">
        <f t="shared" si="10"/>
        <v>1.6070934955644434</v>
      </c>
      <c r="AJ15" s="79">
        <f t="shared" si="25"/>
        <v>11.533923205866934</v>
      </c>
      <c r="AK15" s="79">
        <f t="shared" si="12"/>
        <v>14.302681609040228</v>
      </c>
      <c r="AL15" s="79">
        <f t="shared" si="13"/>
        <v>-12.588844951347738</v>
      </c>
      <c r="AM15" s="79">
        <f t="shared" si="14"/>
        <v>3.033929806403375</v>
      </c>
    </row>
    <row r="16" spans="1:39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5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6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0">
        <v>726.1965692636405</v>
      </c>
      <c r="R16" s="77">
        <f t="shared" si="6"/>
        <v>425.13245634710194</v>
      </c>
      <c r="S16" s="150">
        <v>726.3819276904526</v>
      </c>
      <c r="T16" s="77">
        <f t="shared" si="17"/>
        <v>472.51737472930074</v>
      </c>
      <c r="U16" s="150">
        <v>807.3438675377699</v>
      </c>
      <c r="V16" s="118">
        <f t="shared" si="7"/>
        <v>527.6097003992435</v>
      </c>
      <c r="W16" s="150">
        <v>901.4746945861999</v>
      </c>
      <c r="X16" s="118">
        <f t="shared" si="8"/>
        <v>505.4089611950465</v>
      </c>
      <c r="Y16" s="150">
        <v>863.5424795822923</v>
      </c>
      <c r="Z16" s="118">
        <f t="shared" si="9"/>
        <v>488.80913931999993</v>
      </c>
      <c r="AA16" s="150">
        <v>835.18</v>
      </c>
      <c r="AB16" s="79">
        <f t="shared" si="18"/>
        <v>0.5103645115255336</v>
      </c>
      <c r="AC16" s="79">
        <f t="shared" si="19"/>
        <v>-0.8109929248688464</v>
      </c>
      <c r="AD16" s="79">
        <f t="shared" si="20"/>
        <v>5.313341582356789</v>
      </c>
      <c r="AE16" s="79">
        <f t="shared" si="21"/>
        <v>1.1127237542331847</v>
      </c>
      <c r="AF16" s="79">
        <f t="shared" si="22"/>
        <v>-1.1288324082934598</v>
      </c>
      <c r="AG16" s="79">
        <f t="shared" si="23"/>
        <v>-8.537440656020726</v>
      </c>
      <c r="AH16" s="79">
        <f t="shared" si="24"/>
        <v>7.0865262723981095</v>
      </c>
      <c r="AI16" s="79">
        <f t="shared" si="10"/>
        <v>0.025524552808065582</v>
      </c>
      <c r="AJ16" s="79">
        <f t="shared" si="25"/>
        <v>11.145918801247937</v>
      </c>
      <c r="AK16" s="79">
        <f t="shared" si="12"/>
        <v>11.659322728927059</v>
      </c>
      <c r="AL16" s="79">
        <f t="shared" si="13"/>
        <v>-4.207795873995047</v>
      </c>
      <c r="AM16" s="79">
        <f t="shared" si="14"/>
        <v>-3.2844336269376955</v>
      </c>
    </row>
    <row r="17" spans="1:39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5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6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0">
        <v>673.7671183880799</v>
      </c>
      <c r="R17" s="77">
        <f t="shared" si="6"/>
        <v>408.07869512105196</v>
      </c>
      <c r="S17" s="150">
        <v>697.2438466787385</v>
      </c>
      <c r="T17" s="77">
        <f t="shared" si="17"/>
        <v>437.6463343733381</v>
      </c>
      <c r="U17" s="150">
        <v>747.7631577232854</v>
      </c>
      <c r="V17" s="118">
        <f t="shared" si="7"/>
        <v>424.62267444800426</v>
      </c>
      <c r="W17" s="150">
        <v>725.5109136028668</v>
      </c>
      <c r="X17" s="118">
        <f t="shared" si="8"/>
        <v>467.4067249025136</v>
      </c>
      <c r="Y17" s="150">
        <v>798.6118038773525</v>
      </c>
      <c r="Z17" s="150"/>
      <c r="AA17" s="150"/>
      <c r="AB17" s="79">
        <f t="shared" si="18"/>
        <v>-3.861219921656409</v>
      </c>
      <c r="AC17" s="79">
        <f t="shared" si="19"/>
        <v>8.77341517620913</v>
      </c>
      <c r="AD17" s="79">
        <f t="shared" si="20"/>
        <v>-4.380716092625022</v>
      </c>
      <c r="AE17" s="79">
        <f t="shared" si="21"/>
        <v>6.509628348299451</v>
      </c>
      <c r="AF17" s="79">
        <f t="shared" si="22"/>
        <v>3.3643926534511577</v>
      </c>
      <c r="AG17" s="79">
        <f t="shared" si="23"/>
        <v>-8.000432748221687</v>
      </c>
      <c r="AH17" s="79">
        <f>(Q17-O17)/O17*100</f>
        <v>-0.9602942248890287</v>
      </c>
      <c r="AI17" s="79">
        <f t="shared" si="10"/>
        <v>3.4843980434700175</v>
      </c>
      <c r="AJ17" s="79">
        <f t="shared" si="25"/>
        <v>7.245572877436119</v>
      </c>
      <c r="AK17" s="79">
        <f t="shared" si="12"/>
        <v>-2.975841199260205</v>
      </c>
      <c r="AL17" s="79">
        <f t="shared" si="13"/>
        <v>10.075780929534016</v>
      </c>
      <c r="AM17" s="79"/>
    </row>
    <row r="18" spans="1:39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5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6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0">
        <v>667.778008595918</v>
      </c>
      <c r="R18" s="77">
        <f t="shared" si="6"/>
        <v>373.02036721384223</v>
      </c>
      <c r="S18" s="150">
        <v>637.3431370842413</v>
      </c>
      <c r="T18" s="77">
        <f t="shared" si="17"/>
        <v>444.41414267447306</v>
      </c>
      <c r="U18" s="150">
        <v>759.3266447415622</v>
      </c>
      <c r="V18" s="118">
        <f t="shared" si="7"/>
        <v>401.65598797999996</v>
      </c>
      <c r="W18" s="150">
        <v>686.27</v>
      </c>
      <c r="X18" s="118">
        <f t="shared" si="8"/>
        <v>449.4508681139724</v>
      </c>
      <c r="Y18" s="150">
        <v>767.9324010873069</v>
      </c>
      <c r="Z18" s="150"/>
      <c r="AA18" s="150"/>
      <c r="AB18" s="79">
        <f t="shared" si="18"/>
        <v>-6.57081566985034</v>
      </c>
      <c r="AC18" s="79">
        <f t="shared" si="19"/>
        <v>9.59956266229329</v>
      </c>
      <c r="AD18" s="79">
        <f t="shared" si="20"/>
        <v>0.9851111055689923</v>
      </c>
      <c r="AE18" s="79">
        <f t="shared" si="21"/>
        <v>0.6840857453324068</v>
      </c>
      <c r="AF18" s="79">
        <f t="shared" si="22"/>
        <v>2.6716652505580263</v>
      </c>
      <c r="AG18" s="79">
        <f t="shared" si="23"/>
        <v>-9.868706217928109</v>
      </c>
      <c r="AH18" s="79">
        <f>(Q18-O18)/O18*100</f>
        <v>3.5941125014998168</v>
      </c>
      <c r="AI18" s="79">
        <f t="shared" si="10"/>
        <v>-4.5576330936188745</v>
      </c>
      <c r="AJ18" s="79">
        <f t="shared" si="25"/>
        <v>19.13937729295696</v>
      </c>
      <c r="AK18" s="79">
        <f t="shared" si="12"/>
        <v>-9.62124077266209</v>
      </c>
      <c r="AL18" s="79">
        <f t="shared" si="13"/>
        <v>11.899456640579784</v>
      </c>
      <c r="AM18" s="79"/>
    </row>
    <row r="19" spans="1:39" s="23" customFormat="1" ht="15.75">
      <c r="A19" s="135" t="s">
        <v>89</v>
      </c>
      <c r="B19" s="136">
        <f>SUM(B7:B18)/12</f>
        <v>427.5683333333333</v>
      </c>
      <c r="C19" s="136">
        <f aca="true" t="shared" si="26" ref="C19:N19">SUM(C7:C18)/12</f>
        <v>730.5438706201427</v>
      </c>
      <c r="D19" s="136">
        <f t="shared" si="26"/>
        <v>401.40833333333336</v>
      </c>
      <c r="E19" s="136">
        <f t="shared" si="26"/>
        <v>685.8468569137418</v>
      </c>
      <c r="F19" s="136">
        <f t="shared" si="26"/>
        <v>391.9683333333334</v>
      </c>
      <c r="G19" s="136">
        <f t="shared" si="26"/>
        <v>669.7176593071507</v>
      </c>
      <c r="H19" s="136">
        <f t="shared" si="26"/>
        <v>410.56</v>
      </c>
      <c r="I19" s="136">
        <f t="shared" si="26"/>
        <v>701.4834077714027</v>
      </c>
      <c r="J19" s="136">
        <f t="shared" si="26"/>
        <v>427.37416666666667</v>
      </c>
      <c r="K19" s="136">
        <f t="shared" si="26"/>
        <v>730.2121171736086</v>
      </c>
      <c r="L19" s="136">
        <f t="shared" si="26"/>
        <v>419.05423308666667</v>
      </c>
      <c r="M19" s="136">
        <f>SUM(M7:M18)/12</f>
        <v>715.9966666666666</v>
      </c>
      <c r="N19" s="136">
        <f t="shared" si="26"/>
        <v>397.0703661899999</v>
      </c>
      <c r="O19" s="152">
        <f aca="true" t="shared" si="27" ref="O19:X19">SUM(O7:O18)/12</f>
        <v>678.4350000000001</v>
      </c>
      <c r="P19" s="152">
        <f t="shared" si="27"/>
        <v>402.6073604515557</v>
      </c>
      <c r="Q19" s="152">
        <f t="shared" si="27"/>
        <v>687.8955163761857</v>
      </c>
      <c r="R19" s="152">
        <f t="shared" si="27"/>
        <v>411.7144027708887</v>
      </c>
      <c r="S19" s="152">
        <f t="shared" si="27"/>
        <v>703.4558220096719</v>
      </c>
      <c r="T19" s="152">
        <f t="shared" si="27"/>
        <v>432.8574145555071</v>
      </c>
      <c r="U19" s="152">
        <f t="shared" si="27"/>
        <v>739.5808024199042</v>
      </c>
      <c r="V19" s="152">
        <f t="shared" si="27"/>
        <v>468.09473276199805</v>
      </c>
      <c r="W19" s="152">
        <f t="shared" si="27"/>
        <v>799.787335097746</v>
      </c>
      <c r="X19" s="152">
        <f t="shared" si="27"/>
        <v>466.5017765092776</v>
      </c>
      <c r="Y19" s="152">
        <f>SUM(Y7:Y18)/12</f>
        <v>797.0656077482982</v>
      </c>
      <c r="Z19" s="152"/>
      <c r="AA19" s="152"/>
      <c r="AB19" s="81">
        <f>(D19-B19)/B19*100</f>
        <v>-6.118320268495087</v>
      </c>
      <c r="AC19" s="81">
        <f>(F19-D19)/D19*100</f>
        <v>-2.3517199858830216</v>
      </c>
      <c r="AD19" s="137">
        <f>(H19-F19)/F19*100</f>
        <v>4.743155271896942</v>
      </c>
      <c r="AE19" s="137">
        <f>(J19-H19)/H19*100</f>
        <v>4.095422512340868</v>
      </c>
      <c r="AF19" s="137">
        <f>(M19-K19)/K19*100</f>
        <v>-1.9467563154066776</v>
      </c>
      <c r="AG19" s="137">
        <f>(O19-M19)/M19*100</f>
        <v>-5.246067253571921</v>
      </c>
      <c r="AH19" s="195">
        <f>(Q19-O19)/O19*100</f>
        <v>1.3944617208996641</v>
      </c>
      <c r="AI19" s="195">
        <f>(R19-P19)/P19*100</f>
        <v>2.2620158531425614</v>
      </c>
      <c r="AJ19" s="195">
        <f t="shared" si="25"/>
        <v>5.135358792969889</v>
      </c>
      <c r="AK19" s="195">
        <f t="shared" si="12"/>
        <v>8.140629459397315</v>
      </c>
      <c r="AL19" s="195">
        <f t="shared" si="13"/>
        <v>-0.34030638271048774</v>
      </c>
      <c r="AM19" s="195"/>
    </row>
    <row r="20" spans="1:28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82"/>
    </row>
    <row r="21" spans="2:28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3"/>
      <c r="P21" s="82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82"/>
    </row>
    <row r="22" spans="1:28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4"/>
      <c r="P22" s="84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84"/>
    </row>
    <row r="23" spans="1:39" ht="15">
      <c r="A23" s="76" t="s">
        <v>26</v>
      </c>
      <c r="B23" s="151">
        <f>'E1'!F23/A!O24*1000</f>
        <v>430.69764316551596</v>
      </c>
      <c r="C23" s="151">
        <f>'E1'!G23/A!O24*1000</f>
        <v>735.8906139099224</v>
      </c>
      <c r="D23" s="151">
        <f>'E1'!H23/A!P24*1000</f>
        <v>385.5656236726604</v>
      </c>
      <c r="E23" s="151">
        <f>'E1'!I23/A!P24*1000</f>
        <v>658.7779803522118</v>
      </c>
      <c r="F23" s="151">
        <f>'E1'!J23/A!Q24*1000</f>
        <v>351.4099908309845</v>
      </c>
      <c r="G23" s="151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1">
        <f>'E1'!N23/A!S24*1000</f>
        <v>379.75000000000006</v>
      </c>
      <c r="K23" s="151">
        <f>'E1'!O23/A!S24*1000</f>
        <v>648.841397362603</v>
      </c>
      <c r="L23" s="151">
        <f>'E1'!P23/A!T24*1000</f>
        <v>407.5595208162185</v>
      </c>
      <c r="M23" s="151">
        <f>'E1'!Q23/A!T24*1000</f>
        <v>696.3567847131745</v>
      </c>
      <c r="N23" s="151">
        <f>'E1'!R23/A!U24*1000</f>
        <v>387.98204670641223</v>
      </c>
      <c r="O23" s="155">
        <f>'E1'!S23/A!U24*1000</f>
        <v>662.9066842306548</v>
      </c>
      <c r="P23" s="155">
        <f>'E1'!T23/A!V24*1000</f>
        <v>377.75841147027336</v>
      </c>
      <c r="Q23" s="155">
        <f>'E1'!U23/A!V24*1000</f>
        <v>645.4385663300835</v>
      </c>
      <c r="R23" s="155">
        <f>'E1'!V23/A!W24*1000</f>
        <v>392.1134835119031</v>
      </c>
      <c r="S23" s="155">
        <f>'E1'!W23/A!W24*1000</f>
        <v>669.9656631114711</v>
      </c>
      <c r="T23" s="155">
        <f aca="true" t="shared" si="28" ref="T23:AA23">T7</f>
        <v>368.48265766</v>
      </c>
      <c r="U23" s="155">
        <f t="shared" si="28"/>
        <v>629.59</v>
      </c>
      <c r="V23" s="155">
        <f t="shared" si="28"/>
        <v>427.52509878</v>
      </c>
      <c r="W23" s="155">
        <f t="shared" si="28"/>
        <v>730.47</v>
      </c>
      <c r="X23" s="155">
        <f t="shared" si="28"/>
        <v>442.3114100449971</v>
      </c>
      <c r="Y23" s="155">
        <f t="shared" si="28"/>
        <v>755.7339127400109</v>
      </c>
      <c r="Z23" s="155">
        <f t="shared" si="28"/>
        <v>397.5181008</v>
      </c>
      <c r="AA23" s="155">
        <f t="shared" si="28"/>
        <v>679.2</v>
      </c>
      <c r="AB23" s="79">
        <f>(D23-B23)/B23*100</f>
        <v>-10.478817381294892</v>
      </c>
      <c r="AC23" s="79">
        <f>(F23-D23)/D23*100</f>
        <v>-8.858578344285577</v>
      </c>
      <c r="AD23" s="79">
        <f>(H23-F23)/F23*100</f>
        <v>9.863124418075245</v>
      </c>
      <c r="AE23" s="79">
        <f>(J23-H23)/H23*100</f>
        <v>-1.6370076718652544</v>
      </c>
      <c r="AF23" s="79">
        <f>(M23-K23)/K23*100</f>
        <v>7.323112788997611</v>
      </c>
      <c r="AG23" s="79">
        <f>(O23-M23)/M23*100</f>
        <v>-4.803586497157145</v>
      </c>
      <c r="AH23" s="79">
        <f aca="true" t="shared" si="29" ref="AH23:AH28">(Q23-O23)/O23*100</f>
        <v>-2.635079463837987</v>
      </c>
      <c r="AI23" s="79">
        <f aca="true" t="shared" si="30" ref="AI23:AI33">(S23-Q23)/Q23*100</f>
        <v>3.8000668167145486</v>
      </c>
      <c r="AJ23" s="79">
        <f aca="true" t="shared" si="31" ref="AJ23:AJ28">(U23-S23)/S23*100</f>
        <v>-6.0265272288668434</v>
      </c>
      <c r="AK23" s="79">
        <f>(W23-U23)/U23*100</f>
        <v>16.02312616147016</v>
      </c>
      <c r="AL23" s="79">
        <f aca="true" t="shared" si="32" ref="AL23:AM30">(Y23-W23)/W23*100</f>
        <v>3.4585832053350343</v>
      </c>
      <c r="AM23" s="79">
        <f t="shared" si="32"/>
        <v>-10.127097838249345</v>
      </c>
    </row>
    <row r="24" spans="1:39" ht="15">
      <c r="A24" s="76" t="s">
        <v>39</v>
      </c>
      <c r="B24" s="151">
        <f>'E1'!F24/A!O25*1000</f>
        <v>415.02243620046397</v>
      </c>
      <c r="C24" s="151">
        <f>'E1'!G24/A!O25*1000</f>
        <v>709.1079326955648</v>
      </c>
      <c r="D24" s="151">
        <f>'E1'!H24/A!P25*1000</f>
        <v>356.9877996202982</v>
      </c>
      <c r="E24" s="151">
        <f>'E1'!I24/A!P25*1000</f>
        <v>609.9498689849511</v>
      </c>
      <c r="F24" s="151">
        <f>'E1'!J24/A!Q25*1000</f>
        <v>335.92312957245196</v>
      </c>
      <c r="G24" s="151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1">
        <f>'E1'!N24/A!S25*1000</f>
        <v>367.4924227488915</v>
      </c>
      <c r="K24" s="151">
        <f>'E1'!O24/A!S25*1000</f>
        <v>627.898083203579</v>
      </c>
      <c r="L24" s="151">
        <f>'E1'!P24/A!T25*1000</f>
        <v>367.801830186609</v>
      </c>
      <c r="M24" s="151">
        <f>'E1'!Q24/A!T25*1000</f>
        <v>628.4267371976356</v>
      </c>
      <c r="N24" s="151">
        <f>'E1'!R24/A!U25*1000</f>
        <v>380.8151218303437</v>
      </c>
      <c r="O24" s="155">
        <f>'E1'!S24/A!U25*1000</f>
        <v>650.6612660571692</v>
      </c>
      <c r="P24" s="155">
        <f>'E1'!T24/A!V25*1000</f>
        <v>367.76300358832833</v>
      </c>
      <c r="Q24" s="155">
        <f>'E1'!U24/A!V25*1000</f>
        <v>628.3603980158496</v>
      </c>
      <c r="R24" s="155">
        <f>'E1'!V24/A!W25*1000</f>
        <v>365.6876187676698</v>
      </c>
      <c r="S24" s="155">
        <f>'E1'!W24/A!W25*1000</f>
        <v>624.8143925198622</v>
      </c>
      <c r="T24" s="155">
        <f>'E1'!X24/A!X25*1000</f>
        <v>353.90245753663976</v>
      </c>
      <c r="U24" s="155">
        <f>'E1'!Y24/A!X25*1000</f>
        <v>604.6782490536737</v>
      </c>
      <c r="V24" s="155">
        <f>'E1'!Z24/A!Y25*1000</f>
        <v>409.49051327810145</v>
      </c>
      <c r="W24" s="155">
        <f>'E1'!AA24/A!Y25*1000</f>
        <v>699.6560812168343</v>
      </c>
      <c r="X24" s="155">
        <f>'E1'!AB24/A!Z25*1000</f>
        <v>422.4230867732998</v>
      </c>
      <c r="Y24" s="155">
        <f>'E1'!AC24/A!Z25*1000</f>
        <v>721.7526949314336</v>
      </c>
      <c r="Z24" s="155">
        <f>'E1'!AD24/A!AA25*1000</f>
        <v>375.17564102564086</v>
      </c>
      <c r="AA24" s="155">
        <f>'E1'!AE24/A!AA25*1000</f>
        <v>641.025641025641</v>
      </c>
      <c r="AB24" s="79">
        <f aca="true" t="shared" si="33" ref="AB24:AB33">(D24-B24)/B24*100</f>
        <v>-13.983493786859738</v>
      </c>
      <c r="AC24" s="79">
        <f aca="true" t="shared" si="34" ref="AC24:AC33">(F24-D24)/D24*100</f>
        <v>-5.9006694543206155</v>
      </c>
      <c r="AD24" s="79">
        <f aca="true" t="shared" si="35" ref="AD24:AD33">(H24-F24)/F24*100</f>
        <v>8.858944753448677</v>
      </c>
      <c r="AE24" s="79">
        <f aca="true" t="shared" si="36" ref="AE24:AE33">(J24-H24)/H24*100</f>
        <v>0.49497838618421475</v>
      </c>
      <c r="AF24" s="79">
        <f aca="true" t="shared" si="37" ref="AF24:AF33">(M24-K24)/K24*100</f>
        <v>0.08419423600712572</v>
      </c>
      <c r="AG24" s="79">
        <f aca="true" t="shared" si="38" ref="AG24:AG33">(O24-M24)/M24*100</f>
        <v>3.5381258535696283</v>
      </c>
      <c r="AH24" s="79">
        <f t="shared" si="29"/>
        <v>-3.427415954303972</v>
      </c>
      <c r="AI24" s="79">
        <f t="shared" si="30"/>
        <v>-0.5643266996431494</v>
      </c>
      <c r="AJ24" s="79">
        <f t="shared" si="31"/>
        <v>-3.2227400180363817</v>
      </c>
      <c r="AK24" s="79">
        <f aca="true" t="shared" si="39" ref="AK24:AK34">(W24-U24)/U24*100</f>
        <v>15.707168616003923</v>
      </c>
      <c r="AL24" s="79">
        <f t="shared" si="32"/>
        <v>3.1582107706645033</v>
      </c>
      <c r="AM24" s="79">
        <f t="shared" si="32"/>
        <v>-11.184863523573242</v>
      </c>
    </row>
    <row r="25" spans="1:39" ht="15">
      <c r="A25" s="76" t="s">
        <v>40</v>
      </c>
      <c r="B25" s="151">
        <f>'E1'!F25/A!O26*1000</f>
        <v>414.1575926855347</v>
      </c>
      <c r="C25" s="151">
        <f>'E1'!G25/A!O26*1000</f>
        <v>707.6302598193919</v>
      </c>
      <c r="D25" s="151">
        <f>'E1'!H25/A!P26*1000</f>
        <v>365.5520695954193</v>
      </c>
      <c r="E25" s="151">
        <f>'E1'!I25/A!P26*1000</f>
        <v>624.5827930087776</v>
      </c>
      <c r="F25" s="151">
        <f>'E1'!J25/A!Q26*1000</f>
        <v>341.70935960591135</v>
      </c>
      <c r="G25" s="151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1">
        <f>'E1'!N25/A!S26*1000</f>
        <v>375.54060450645386</v>
      </c>
      <c r="K25" s="151">
        <f>'E1'!O25/A!S26*1000</f>
        <v>641.6492181550076</v>
      </c>
      <c r="L25" s="151">
        <f>'E1'!P25/A!T26*1000</f>
        <v>366.12151185505013</v>
      </c>
      <c r="M25" s="151">
        <f>'E1'!Q25/A!T26*1000</f>
        <v>625.5557428743634</v>
      </c>
      <c r="N25" s="151">
        <f>'E1'!R25/A!U26*1000</f>
        <v>376.3382519830522</v>
      </c>
      <c r="O25" s="155">
        <f>'E1'!S25/A!U26*1000</f>
        <v>643.0120797832336</v>
      </c>
      <c r="P25" s="155">
        <f>'E1'!T25/A!V26*1000</f>
        <v>368.7462473633521</v>
      </c>
      <c r="Q25" s="155">
        <f>'E1'!U25/A!V26*1000</f>
        <v>630.0403697470794</v>
      </c>
      <c r="R25" s="155">
        <f>'E1'!V25/A!W26*1000</f>
        <v>378.8152447607098</v>
      </c>
      <c r="S25" s="155">
        <f>'E1'!W25/A!W26*1000</f>
        <v>647.2442732134176</v>
      </c>
      <c r="T25" s="155">
        <f>'E1'!X25/A!X26*1000</f>
        <v>370.1922220430144</v>
      </c>
      <c r="U25" s="155">
        <f>'E1'!Y25/A!X26*1000</f>
        <v>632.5109641689438</v>
      </c>
      <c r="V25" s="155">
        <f>'E1'!Z25/A!Y26*1000</f>
        <v>413.4461686029125</v>
      </c>
      <c r="W25" s="155">
        <f>'E1'!AA25/A!Y26*1000</f>
        <v>706.4147196063938</v>
      </c>
      <c r="X25" s="155">
        <f>'E1'!AB25/A!Z26*1000</f>
        <v>424.3581179062012</v>
      </c>
      <c r="Y25" s="155">
        <f>'E1'!AC25/A!Z26*1000</f>
        <v>725.0588919142167</v>
      </c>
      <c r="Z25" s="155">
        <f>'E1'!AD25/A!AA26*1000</f>
        <v>382.9186112734028</v>
      </c>
      <c r="AA25" s="155">
        <f>'E1'!AE25/A!AA26*1000</f>
        <v>654.2552911514998</v>
      </c>
      <c r="AB25" s="79">
        <f t="shared" si="33"/>
        <v>-11.735997105580303</v>
      </c>
      <c r="AC25" s="79">
        <f t="shared" si="34"/>
        <v>-6.52238407948183</v>
      </c>
      <c r="AD25" s="79">
        <f t="shared" si="35"/>
        <v>6.684224672568698</v>
      </c>
      <c r="AE25" s="79">
        <f t="shared" si="36"/>
        <v>3.0148468391836847</v>
      </c>
      <c r="AF25" s="79">
        <f t="shared" si="37"/>
        <v>-2.5081422723336577</v>
      </c>
      <c r="AG25" s="79">
        <f t="shared" si="38"/>
        <v>2.7905325956500913</v>
      </c>
      <c r="AH25" s="79">
        <f t="shared" si="29"/>
        <v>-2.017335357140906</v>
      </c>
      <c r="AI25" s="79">
        <f t="shared" si="30"/>
        <v>2.7306033537572394</v>
      </c>
      <c r="AJ25" s="79">
        <f t="shared" si="31"/>
        <v>-2.2763135425403362</v>
      </c>
      <c r="AK25" s="79">
        <f t="shared" si="39"/>
        <v>11.684185670133337</v>
      </c>
      <c r="AL25" s="79">
        <f t="shared" si="32"/>
        <v>2.6392672449140444</v>
      </c>
      <c r="AM25" s="79">
        <f t="shared" si="32"/>
        <v>-9.765220667219108</v>
      </c>
    </row>
    <row r="26" spans="1:39" ht="15">
      <c r="A26" s="76" t="s">
        <v>41</v>
      </c>
      <c r="B26" s="151">
        <f>'E1'!F26/A!O27*1000</f>
        <v>405.8758075914853</v>
      </c>
      <c r="C26" s="151">
        <f>'E1'!G26/A!O27*1000</f>
        <v>693.4799898705313</v>
      </c>
      <c r="D26" s="151">
        <f>'E1'!H26/A!P27*1000</f>
        <v>370.50102777873474</v>
      </c>
      <c r="E26" s="151">
        <f>'E1'!I26/A!P27*1000</f>
        <v>633.0385900941008</v>
      </c>
      <c r="F26" s="151">
        <f>'E1'!J26/A!Q27*1000</f>
        <v>340.02475394245016</v>
      </c>
      <c r="G26" s="151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1">
        <f>'E1'!N26/A!S27*1000</f>
        <v>378.73810252610093</v>
      </c>
      <c r="K26" s="151">
        <f>'E1'!O26/A!S27*1000</f>
        <v>647.112467880174</v>
      </c>
      <c r="L26" s="151">
        <f>'E1'!P26/A!T27*1000</f>
        <v>357.38336180039556</v>
      </c>
      <c r="M26" s="151">
        <f>'E1'!Q26/A!T27*1000</f>
        <v>610.6257270960192</v>
      </c>
      <c r="N26" s="151">
        <f>'E1'!R26/A!U27*1000</f>
        <v>361.99437308697514</v>
      </c>
      <c r="O26" s="155">
        <f>'E1'!S26/A!U27*1000</f>
        <v>618.504107626471</v>
      </c>
      <c r="P26" s="155">
        <f>'E1'!T26/A!V27*1000</f>
        <v>370.5355051239675</v>
      </c>
      <c r="Q26" s="155">
        <f>'E1'!U26/A!V27*1000</f>
        <v>633.0974981358602</v>
      </c>
      <c r="R26" s="155">
        <f>'E1'!V26/A!W27*1000</f>
        <v>389.5015857839086</v>
      </c>
      <c r="S26" s="155">
        <f>'E1'!W26/A!W27*1000</f>
        <v>665.5029708886924</v>
      </c>
      <c r="T26" s="155">
        <f>'E1'!X26/A!X27*1000</f>
        <v>362.15886164146315</v>
      </c>
      <c r="U26" s="155">
        <f>'E1'!Y26/A!X27*1000</f>
        <v>618.7851530077589</v>
      </c>
      <c r="V26" s="155">
        <f>'E1'!Z26/A!Y27*1000</f>
        <v>405.9520784757059</v>
      </c>
      <c r="W26" s="155">
        <f>'E1'!AA26/A!Y27*1000</f>
        <v>693.6103064132458</v>
      </c>
      <c r="X26" s="155">
        <f>'E1'!AB26/A!Z27*1000</f>
        <v>427.18869446307406</v>
      </c>
      <c r="Y26" s="155">
        <f>'E1'!AC26/A!Z27*1000</f>
        <v>729.8952190992153</v>
      </c>
      <c r="Z26" s="155">
        <f>'E1'!AD26/A!AA27*1000</f>
        <v>380.9314737331473</v>
      </c>
      <c r="AA26" s="155">
        <f>'E1'!AE26/A!AA27*1000</f>
        <v>650.8600650860064</v>
      </c>
      <c r="AB26" s="79">
        <f>(D26-B26)/B26*100</f>
        <v>-8.715666011893797</v>
      </c>
      <c r="AC26" s="79">
        <f t="shared" si="34"/>
        <v>-8.225692117238923</v>
      </c>
      <c r="AD26" s="79">
        <f t="shared" si="35"/>
        <v>6.643965688451978</v>
      </c>
      <c r="AE26" s="79">
        <f t="shared" si="36"/>
        <v>4.446087830960813</v>
      </c>
      <c r="AF26" s="79">
        <f t="shared" si="37"/>
        <v>-5.638392488971647</v>
      </c>
      <c r="AG26" s="79">
        <f t="shared" si="38"/>
        <v>1.290214313098029</v>
      </c>
      <c r="AH26" s="79">
        <f t="shared" si="29"/>
        <v>2.3594654149334304</v>
      </c>
      <c r="AI26" s="79">
        <f t="shared" si="30"/>
        <v>5.118559597573729</v>
      </c>
      <c r="AJ26" s="79">
        <f t="shared" si="31"/>
        <v>-7.019926269983125</v>
      </c>
      <c r="AK26" s="79">
        <f t="shared" si="39"/>
        <v>12.092267088468526</v>
      </c>
      <c r="AL26" s="79">
        <f t="shared" si="32"/>
        <v>5.231311061913683</v>
      </c>
      <c r="AM26" s="79">
        <f t="shared" si="32"/>
        <v>-10.828287669940947</v>
      </c>
    </row>
    <row r="27" spans="1:39" ht="15">
      <c r="A27" s="76" t="s">
        <v>42</v>
      </c>
      <c r="B27" s="151">
        <f>'E1'!F27/A!O28*1000</f>
        <v>403.57115103726414</v>
      </c>
      <c r="C27" s="151">
        <f>'E1'!G27/A!O28*1000</f>
        <v>689.5422503601121</v>
      </c>
      <c r="D27" s="151">
        <f>'E1'!H27/A!P28*1000</f>
        <v>374.14909382527253</v>
      </c>
      <c r="E27" s="151">
        <f>'E1'!I27/A!P28*1000</f>
        <v>639.2716809994507</v>
      </c>
      <c r="F27" s="151">
        <f>'E1'!J27/A!Q28*1000</f>
        <v>351.94372655386263</v>
      </c>
      <c r="G27" s="151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1">
        <f>'E1'!N27/A!S28*1000</f>
        <v>402.7724484328655</v>
      </c>
      <c r="K27" s="151">
        <f>'E1'!O27/A!S28*1000</f>
        <v>688.1775859390054</v>
      </c>
      <c r="L27" s="151">
        <f>'E1'!P27/A!T28*1000</f>
        <v>379.2364204303762</v>
      </c>
      <c r="M27" s="151">
        <f>'E1'!Q27/A!T28*1000</f>
        <v>647.9638945696825</v>
      </c>
      <c r="N27" s="151">
        <f>'E1'!R27/A!U28*1000</f>
        <v>367.31087758393545</v>
      </c>
      <c r="O27" s="155">
        <f>'E1'!S27/A!U28*1000</f>
        <v>627.5878948730602</v>
      </c>
      <c r="P27" s="155">
        <f>'E1'!T27/A!V28*1000</f>
        <v>371.9132104598782</v>
      </c>
      <c r="Q27" s="155">
        <f>'E1'!U27/A!V28*1000</f>
        <v>635.451447458589</v>
      </c>
      <c r="R27" s="155">
        <f>'E1'!V27/A!W28*1000</f>
        <v>397.4059169119191</v>
      </c>
      <c r="S27" s="155">
        <f>'E1'!W27/A!W28*1000</f>
        <v>679.008322447126</v>
      </c>
      <c r="T27" s="155">
        <f>'E1'!X27/A!X28*1000</f>
        <v>400.111773902538</v>
      </c>
      <c r="U27" s="155">
        <f>'E1'!Y27/A!X28*1000</f>
        <v>683.631553601455</v>
      </c>
      <c r="V27" s="155">
        <f>'E1'!Z27/A!Y28*1000</f>
        <v>415.9242977938549</v>
      </c>
      <c r="W27" s="155">
        <f>'E1'!AA27/A!Y28*1000</f>
        <v>710.6488547139544</v>
      </c>
      <c r="X27" s="155">
        <f>'E1'!AB27/A!Z28*1000</f>
        <v>436.4674975769039</v>
      </c>
      <c r="Y27" s="155">
        <f>'E1'!AC27/A!Z28*1000</f>
        <v>745.7489954737505</v>
      </c>
      <c r="Z27" s="155">
        <f>'E1'!AD27/A!AA28*1000</f>
        <v>395.161755023028</v>
      </c>
      <c r="AA27" s="155">
        <f>'E1'!AE27/A!AA28*1000</f>
        <v>675.173944209085</v>
      </c>
      <c r="AB27" s="79">
        <f>(D27-B27)/B27*100</f>
        <v>-7.290426269660415</v>
      </c>
      <c r="AC27" s="79">
        <f t="shared" si="34"/>
        <v>-5.9348980494336825</v>
      </c>
      <c r="AD27" s="79">
        <f t="shared" si="35"/>
        <v>6.615543681685778</v>
      </c>
      <c r="AE27" s="79">
        <f t="shared" si="36"/>
        <v>7.341089967157129</v>
      </c>
      <c r="AF27" s="79">
        <f t="shared" si="37"/>
        <v>-5.843504960198922</v>
      </c>
      <c r="AG27" s="79">
        <f t="shared" si="38"/>
        <v>-3.1446196103494417</v>
      </c>
      <c r="AH27" s="79">
        <f t="shared" si="29"/>
        <v>1.2529802836811037</v>
      </c>
      <c r="AI27" s="79">
        <f t="shared" si="30"/>
        <v>6.854477263800011</v>
      </c>
      <c r="AJ27" s="79">
        <f t="shared" si="31"/>
        <v>0.6808798952076193</v>
      </c>
      <c r="AK27" s="79">
        <f t="shared" si="39"/>
        <v>3.9520266392282353</v>
      </c>
      <c r="AL27" s="79">
        <f t="shared" si="32"/>
        <v>4.9391679909094295</v>
      </c>
      <c r="AM27" s="79">
        <f>(Z27-X27)/X27*100</f>
        <v>-9.463646842706313</v>
      </c>
    </row>
    <row r="28" spans="1:39" ht="15">
      <c r="A28" s="76" t="s">
        <v>43</v>
      </c>
      <c r="B28" s="151">
        <f>'E1'!F28/A!O29*1000</f>
        <v>413.6646602879283</v>
      </c>
      <c r="C28" s="151">
        <f>'E1'!G28/A!O29*1000</f>
        <v>706.7880348143406</v>
      </c>
      <c r="D28" s="151">
        <f>'E1'!H28/A!P29*1000</f>
        <v>384.7803711597443</v>
      </c>
      <c r="E28" s="151">
        <f>'E1'!I28/A!P29*1000</f>
        <v>657.4362967767992</v>
      </c>
      <c r="F28" s="151">
        <f>'E1'!J28/A!Q29*1000</f>
        <v>365.53276527754065</v>
      </c>
      <c r="G28" s="151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1">
        <f>'E1'!N28/A!S29*1000</f>
        <v>410.6875194096993</v>
      </c>
      <c r="K28" s="151">
        <f>'E1'!O28/A!S29*1000</f>
        <v>701.7012876186185</v>
      </c>
      <c r="L28" s="151">
        <f>'E1'!P28/A!T29*1000</f>
        <v>397.2711042203851</v>
      </c>
      <c r="M28" s="151">
        <f>'E1'!Q28/A!T29*1000</f>
        <v>678.7779812880549</v>
      </c>
      <c r="N28" s="151">
        <f>'E1'!R28/A!U29*1000</f>
        <v>375.0029013054978</v>
      </c>
      <c r="O28" s="155">
        <f>'E1'!S28/A!U29*1000</f>
        <v>640.7304976908216</v>
      </c>
      <c r="P28" s="155">
        <f>'E1'!T28/A!V29*1000</f>
        <v>385.49638350325404</v>
      </c>
      <c r="Q28" s="155">
        <f>'E1'!U28/A!V29*1000</f>
        <v>658.659676498963</v>
      </c>
      <c r="R28" s="155">
        <f>'E1'!V28/A!W29*1000</f>
        <v>406.85013498966657</v>
      </c>
      <c r="S28" s="155">
        <f>'E1'!W28/A!W29*1000</f>
        <v>695.1447270674362</v>
      </c>
      <c r="T28" s="155">
        <f>'E1'!X28/A!X29*1000</f>
        <v>417.11678406464057</v>
      </c>
      <c r="U28" s="155">
        <f>'E1'!Y28/A!X29*1000</f>
        <v>712.6863384750401</v>
      </c>
      <c r="V28" s="155">
        <f>'E1'!Z28/A!Y29*1000</f>
        <v>441.74132026165</v>
      </c>
      <c r="W28" s="155">
        <f>'E1'!AA28/A!Y29*1000</f>
        <v>754.7598565144702</v>
      </c>
      <c r="X28" s="155">
        <f>'E1'!AB28/A!Z29*1000</f>
        <v>465.1322557369353</v>
      </c>
      <c r="Y28" s="155">
        <f>'E1'!AC28/A!Z29*1000</f>
        <v>794.7256425826796</v>
      </c>
      <c r="Z28" s="155">
        <f>'E1'!AD28/A!AA29*1000</f>
        <v>412.95259436739894</v>
      </c>
      <c r="AA28" s="155">
        <f>'E1'!AE28/A!AA29*1000</f>
        <v>705.5713979561693</v>
      </c>
      <c r="AB28" s="79">
        <f t="shared" si="33"/>
        <v>-6.982537282270942</v>
      </c>
      <c r="AC28" s="79">
        <f t="shared" si="34"/>
        <v>-5.002231746954902</v>
      </c>
      <c r="AD28" s="79">
        <f t="shared" si="35"/>
        <v>6.090207487894734</v>
      </c>
      <c r="AE28" s="79">
        <f t="shared" si="36"/>
        <v>5.903397834042184</v>
      </c>
      <c r="AF28" s="79">
        <f t="shared" si="37"/>
        <v>-3.2668183363834222</v>
      </c>
      <c r="AG28" s="79">
        <f t="shared" si="38"/>
        <v>-5.605291368620128</v>
      </c>
      <c r="AH28" s="79">
        <f t="shared" si="29"/>
        <v>2.7982402699352917</v>
      </c>
      <c r="AI28" s="79">
        <f t="shared" si="30"/>
        <v>5.539287111426902</v>
      </c>
      <c r="AJ28" s="79">
        <f t="shared" si="31"/>
        <v>2.5234473807498494</v>
      </c>
      <c r="AK28" s="79">
        <f t="shared" si="39"/>
        <v>5.903511231807297</v>
      </c>
      <c r="AL28" s="79">
        <f t="shared" si="32"/>
        <v>5.29516583629314</v>
      </c>
      <c r="AM28" s="79">
        <f>(Z28-X28)/X28*100</f>
        <v>-11.218241849700396</v>
      </c>
    </row>
    <row r="29" spans="1:39" ht="15">
      <c r="A29" s="76" t="s">
        <v>44</v>
      </c>
      <c r="B29" s="151">
        <f>'E1'!F29/A!O30*1000</f>
        <v>430.8554042134266</v>
      </c>
      <c r="C29" s="151">
        <f>'E1'!G29/A!O30*1000</f>
        <v>736.1601646637756</v>
      </c>
      <c r="D29" s="151">
        <f>'E1'!H29/A!P30*1000</f>
        <v>398.47755373757326</v>
      </c>
      <c r="E29" s="151">
        <f>'E1'!I29/A!P30*1000</f>
        <v>680.8393226720704</v>
      </c>
      <c r="F29" s="151">
        <f>'E1'!J29/A!Q30*1000</f>
        <v>377.4594990448388</v>
      </c>
      <c r="G29" s="151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1">
        <f>'E1'!N29/A!S30*1000</f>
        <v>428.4577695559445</v>
      </c>
      <c r="K29" s="151">
        <f>'E1'!O29/A!S30*1000</f>
        <v>732.0635626321083</v>
      </c>
      <c r="L29" s="151">
        <f>'E1'!P29/A!T30*1000</f>
        <v>415.0167697877728</v>
      </c>
      <c r="M29" s="151">
        <f>'E1'!Q29/A!T30*1000</f>
        <v>709.0982510546733</v>
      </c>
      <c r="N29" s="151">
        <f>'E1'!R29/A!U30*1000</f>
        <v>378.19332342248657</v>
      </c>
      <c r="O29" s="155">
        <f>'E1'!S29/A!U30*1000</f>
        <v>672.4639717502131</v>
      </c>
      <c r="P29" s="155">
        <f>'E1'!T29/A!V30*1000</f>
        <v>400.0701951397048</v>
      </c>
      <c r="Q29" s="155">
        <f>'E1'!U29/A!V30*1000</f>
        <v>683.5605120673478</v>
      </c>
      <c r="R29" s="155">
        <f>'E1'!V29/A!W30*1000</f>
        <v>417.74688556024256</v>
      </c>
      <c r="S29" s="155">
        <f>'E1'!W29/A!W30*1000</f>
        <v>713.7629307986391</v>
      </c>
      <c r="T29" s="155">
        <f>'E1'!X29/A!X30*1000</f>
        <v>432.9000548277777</v>
      </c>
      <c r="U29" s="155">
        <f>'E1'!Y29/A!X30*1000</f>
        <v>739.6536576505667</v>
      </c>
      <c r="V29" s="155">
        <f>'E1'!Z29/A!Y30*1000</f>
        <v>471.69667114455217</v>
      </c>
      <c r="W29" s="155">
        <f>'E1'!AA29/A!Y30*1000</f>
        <v>805.9416122099261</v>
      </c>
      <c r="X29" s="155">
        <f>'E1'!AB29/A!Z30*1000</f>
        <v>472.71816697141264</v>
      </c>
      <c r="Y29" s="155">
        <f>'E1'!AC29/A!Z30*1000</f>
        <v>807.6869414520595</v>
      </c>
      <c r="Z29" s="155">
        <f>'E1'!AD29/A!AA30*1000</f>
        <v>432.9758532843821</v>
      </c>
      <c r="AA29" s="155">
        <f>'E1'!AE29/A!AA30*1000</f>
        <v>739.7831670027751</v>
      </c>
      <c r="AB29" s="79">
        <f t="shared" si="33"/>
        <v>-7.514783419036515</v>
      </c>
      <c r="AC29" s="79">
        <f t="shared" si="34"/>
        <v>-5.274589370365482</v>
      </c>
      <c r="AD29" s="79">
        <f t="shared" si="35"/>
        <v>7.2080956773360505</v>
      </c>
      <c r="AE29" s="79">
        <f t="shared" si="36"/>
        <v>5.879061152598787</v>
      </c>
      <c r="AF29" s="79">
        <f t="shared" si="37"/>
        <v>-3.137065242649708</v>
      </c>
      <c r="AG29" s="79">
        <f t="shared" si="38"/>
        <v>-5.16631923008869</v>
      </c>
      <c r="AH29" s="79">
        <f aca="true" t="shared" si="40" ref="AH29:AI34">(Q29-O29)/O29*100</f>
        <v>1.6501315733323005</v>
      </c>
      <c r="AI29" s="79">
        <f t="shared" si="30"/>
        <v>4.418397230107355</v>
      </c>
      <c r="AJ29" s="79">
        <f aca="true" t="shared" si="41" ref="AJ29:AJ34">(U29-S29)/S29*100</f>
        <v>3.627356610262479</v>
      </c>
      <c r="AK29" s="79">
        <f t="shared" si="39"/>
        <v>8.96202619614107</v>
      </c>
      <c r="AL29" s="79">
        <f t="shared" si="32"/>
        <v>0.2165577773491076</v>
      </c>
      <c r="AM29" s="79">
        <f>(Z29-X29)/X29*100</f>
        <v>-8.407189836102482</v>
      </c>
    </row>
    <row r="30" spans="1:39" s="114" customFormat="1" ht="15">
      <c r="A30" s="76" t="s">
        <v>45</v>
      </c>
      <c r="B30" s="151">
        <f>'E1'!F30/A!O31*1000</f>
        <v>447.1932435265001</v>
      </c>
      <c r="C30" s="151">
        <f>'E1'!G30/A!O31*1000</f>
        <v>764.0750204630655</v>
      </c>
      <c r="D30" s="151">
        <f>'E1'!H30/A!P31*1000</f>
        <v>415.1226938898964</v>
      </c>
      <c r="E30" s="151">
        <f>'E1'!I30/A!P31*1000</f>
        <v>709.2792331282382</v>
      </c>
      <c r="F30" s="151">
        <f>'E1'!J30/A!Q31*1000</f>
        <v>397.6829494007872</v>
      </c>
      <c r="G30" s="151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1">
        <f>'E1'!N30/A!S31*1000</f>
        <v>448.49067250771424</v>
      </c>
      <c r="K30" s="151">
        <f>'E1'!O30/A!S31*1000</f>
        <v>766.2918094904512</v>
      </c>
      <c r="L30" s="151">
        <f>'E1'!P30/A!T31*1000</f>
        <v>431.0018447890284</v>
      </c>
      <c r="M30" s="151">
        <f>'E1'!Q30/A!T31*1000</f>
        <v>736.4103732423246</v>
      </c>
      <c r="N30" s="151">
        <f>'E1'!R30/A!U31*1000</f>
        <v>408.88563964301636</v>
      </c>
      <c r="O30" s="155">
        <f>'E1'!S30/A!U31*1000</f>
        <v>698.6225932520776</v>
      </c>
      <c r="P30" s="155">
        <f>'E1'!T30/A!V31*1000</f>
        <v>413.0908135756741</v>
      </c>
      <c r="Q30" s="155">
        <f>'E1'!U30/A!V31*1000</f>
        <v>705.807559494654</v>
      </c>
      <c r="R30" s="155">
        <f>'E1'!V30/A!W31*1000</f>
        <v>427.01739371748306</v>
      </c>
      <c r="S30" s="155">
        <f>'E1'!W30/A!W31*1000</f>
        <v>729.6025343983894</v>
      </c>
      <c r="T30" s="155">
        <f>'E1'!X30/A!X31*1000</f>
        <v>447.51417557941545</v>
      </c>
      <c r="U30" s="155">
        <f>'E1'!Y30/A!X31*1000</f>
        <v>764.6233654312604</v>
      </c>
      <c r="V30" s="155">
        <f>'E1'!Z30/A!Y31*1000</f>
        <v>495.15179851898165</v>
      </c>
      <c r="W30" s="155">
        <f>'E1'!AA30/A!Y31*1000</f>
        <v>846.017076649538</v>
      </c>
      <c r="X30" s="155">
        <f>'E1'!AB30/A!Z31*1000</f>
        <v>480.465019286681</v>
      </c>
      <c r="Y30" s="155">
        <f>'E1'!AC30/A!Z31*1000</f>
        <v>820.9232244840554</v>
      </c>
      <c r="Z30" s="155">
        <f>'E1'!AD30/A!AA31*1000</f>
        <v>454.6703722858397</v>
      </c>
      <c r="AA30" s="155">
        <f>'E1'!AE30/A!AA31*1000</f>
        <v>776.8504534386284</v>
      </c>
      <c r="AB30" s="79">
        <f>(D30-B30)/B30*100</f>
        <v>-7.17151927066251</v>
      </c>
      <c r="AC30" s="79">
        <f t="shared" si="34"/>
        <v>-4.2011060213766065</v>
      </c>
      <c r="AD30" s="79">
        <f t="shared" si="35"/>
        <v>5.948137410690089</v>
      </c>
      <c r="AE30" s="79">
        <f t="shared" si="36"/>
        <v>6.444473460467242</v>
      </c>
      <c r="AF30" s="79">
        <f t="shared" si="37"/>
        <v>-3.8994852715438038</v>
      </c>
      <c r="AG30" s="79">
        <f t="shared" si="38"/>
        <v>-5.131348140014915</v>
      </c>
      <c r="AH30" s="79">
        <f t="shared" si="40"/>
        <v>1.028447449592269</v>
      </c>
      <c r="AI30" s="79">
        <f t="shared" si="30"/>
        <v>3.371311993423837</v>
      </c>
      <c r="AJ30" s="79">
        <f t="shared" si="41"/>
        <v>4.799987579778384</v>
      </c>
      <c r="AK30" s="79">
        <f t="shared" si="39"/>
        <v>10.64494166645957</v>
      </c>
      <c r="AL30" s="79">
        <f t="shared" si="32"/>
        <v>-2.96611650734773</v>
      </c>
      <c r="AM30" s="79">
        <f>(Z30-X30)/X30*100</f>
        <v>-5.368683663825761</v>
      </c>
    </row>
    <row r="31" spans="1:39" s="114" customFormat="1" ht="15">
      <c r="A31" s="76" t="s">
        <v>105</v>
      </c>
      <c r="B31" s="151">
        <f>'E1'!F31/A!O32*1000</f>
        <v>450.2638817599138</v>
      </c>
      <c r="C31" s="151">
        <f>'E1'!G31/A!O32*1000</f>
        <v>769.3215173746207</v>
      </c>
      <c r="D31" s="151">
        <f>'E1'!H31/A!P32*1000</f>
        <v>423.2237409842004</v>
      </c>
      <c r="E31" s="151">
        <f>'E1'!I31/A!P32*1000</f>
        <v>723.1206938702222</v>
      </c>
      <c r="F31" s="151">
        <f>'E1'!J31/A!Q32*1000</f>
        <v>406.42798609727305</v>
      </c>
      <c r="G31" s="151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1">
        <f>'E1'!N31/A!S32*1000</f>
        <v>454.81859606538904</v>
      </c>
      <c r="K31" s="151">
        <f>'E1'!O31/A!S32*1000</f>
        <v>777.1037088020125</v>
      </c>
      <c r="L31" s="151">
        <f>'E1'!P31/A!T32*1000</f>
        <v>437.7096912531478</v>
      </c>
      <c r="M31" s="151">
        <f>'E1'!Q31/A!T32*1000</f>
        <v>747.8714093794493</v>
      </c>
      <c r="N31" s="151">
        <f>'E1'!R31/A!U32*1000</f>
        <v>411.32103511317143</v>
      </c>
      <c r="O31" s="155">
        <f>'E1'!S31/A!U32*1000</f>
        <v>702.7837134627055</v>
      </c>
      <c r="P31" s="155">
        <f>'E1'!T31/A!V32*1000</f>
        <v>418.5086173279993</v>
      </c>
      <c r="Q31" s="155">
        <f>'E1'!U31/A!V32*1000</f>
        <v>715.0644267949699</v>
      </c>
      <c r="R31" s="155">
        <f>'E1'!V31/A!W32*1000</f>
        <v>431.1100186076073</v>
      </c>
      <c r="S31" s="155">
        <f>'E1'!W31/A!W32*1000</f>
        <v>736.5951991846679</v>
      </c>
      <c r="T31" s="155">
        <f>'E1'!X31/A!X32*1000</f>
        <v>456.99777445127796</v>
      </c>
      <c r="U31" s="155">
        <f>'E1'!Y31/A!X32*1000</f>
        <v>780.8270561331582</v>
      </c>
      <c r="V31" s="155">
        <f>'E1'!Z31/A!Y32*1000</f>
        <v>510.05739872559764</v>
      </c>
      <c r="W31" s="155">
        <f>'E1'!AA31/A!Y32*1000</f>
        <v>871.484806647139</v>
      </c>
      <c r="X31" s="155">
        <f>'E1'!AB31/A!Z32*1000</f>
        <v>484.31479274942257</v>
      </c>
      <c r="Y31" s="155">
        <f>'E1'!AC31/A!Z32*1000</f>
        <v>827.5009529714674</v>
      </c>
      <c r="Z31" s="155">
        <f>'E1'!AD31/A!AA32*1000</f>
        <v>465.489687038822</v>
      </c>
      <c r="AA31" s="155">
        <f>'E1'!AE31/A!AA32*1000</f>
        <v>795.3363502202764</v>
      </c>
      <c r="AB31" s="79">
        <f t="shared" si="33"/>
        <v>-6.005398583164953</v>
      </c>
      <c r="AC31" s="79">
        <f t="shared" si="34"/>
        <v>-3.9685285253301403</v>
      </c>
      <c r="AD31" s="79">
        <f t="shared" si="35"/>
        <v>5.682403194009994</v>
      </c>
      <c r="AE31" s="79">
        <f t="shared" si="36"/>
        <v>5.889263479577232</v>
      </c>
      <c r="AF31" s="79">
        <f t="shared" si="37"/>
        <v>-3.7616986113253614</v>
      </c>
      <c r="AG31" s="79">
        <f t="shared" si="38"/>
        <v>-6.028803260998527</v>
      </c>
      <c r="AH31" s="79">
        <f t="shared" si="40"/>
        <v>1.7474385215553432</v>
      </c>
      <c r="AI31" s="79">
        <f t="shared" si="30"/>
        <v>3.011025522022155</v>
      </c>
      <c r="AJ31" s="79">
        <f t="shared" si="41"/>
        <v>6.004907036789032</v>
      </c>
      <c r="AK31" s="79">
        <f t="shared" si="39"/>
        <v>11.610477608567967</v>
      </c>
      <c r="AL31" s="79">
        <f>(Y31-W31)/W31*100</f>
        <v>-5.047001776759653</v>
      </c>
      <c r="AM31" s="79">
        <f>(Z31-X31)/X31*100</f>
        <v>-3.886956581221005</v>
      </c>
    </row>
    <row r="32" spans="1:39" s="114" customFormat="1" ht="15">
      <c r="A32" s="76" t="s">
        <v>46</v>
      </c>
      <c r="B32" s="151">
        <f>'E1'!F32/A!O33*1000</f>
        <v>445.4699635986036</v>
      </c>
      <c r="C32" s="151">
        <f>'E1'!G32/A!O33*1000</f>
        <v>761.1306218943669</v>
      </c>
      <c r="D32" s="151">
        <f>'E1'!H32/A!P33*1000</f>
        <v>422.2176978772268</v>
      </c>
      <c r="E32" s="151">
        <f>'E1'!I32/A!P33*1000</f>
        <v>721.4017671675606</v>
      </c>
      <c r="F32" s="151">
        <f>'E1'!J32/A!Q33*1000</f>
        <v>407.16480680509386</v>
      </c>
      <c r="G32" s="151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1">
        <f>'E1'!N32/A!S33*1000</f>
        <v>452.86925099894324</v>
      </c>
      <c r="K32" s="151">
        <f>'E1'!O32/A!S33*1000</f>
        <v>773.7730550117437</v>
      </c>
      <c r="L32" s="151">
        <f>'E1'!P32/A!T33*1000</f>
        <v>437.2581355198066</v>
      </c>
      <c r="M32" s="151">
        <f>'E1'!Q32/A!T33*1000</f>
        <v>747.0998806026008</v>
      </c>
      <c r="N32" s="151">
        <f>'E1'!R32/A!U33*1000</f>
        <v>409.6467422543141</v>
      </c>
      <c r="O32" s="155">
        <f>'E1'!S32/A!U33*1000</f>
        <v>699.9230142707759</v>
      </c>
      <c r="P32" s="155">
        <f>'E1'!T32/A!V33*1000</f>
        <v>419.28852318434645</v>
      </c>
      <c r="Q32" s="155">
        <f>'E1'!U32/A!V33*1000</f>
        <v>716.3969750652624</v>
      </c>
      <c r="R32" s="155">
        <f>'E1'!V32/A!W33*1000</f>
        <v>430.4146994415932</v>
      </c>
      <c r="S32" s="155">
        <f>'E1'!W32/A!W33*1000</f>
        <v>735.4071758553997</v>
      </c>
      <c r="T32" s="155">
        <f>'E1'!X32/A!X33*1000</f>
        <v>458.7457945217051</v>
      </c>
      <c r="U32" s="155">
        <f>'E1'!Y32/A!X33*1000</f>
        <v>783.8137257450444</v>
      </c>
      <c r="V32" s="155">
        <f>'E1'!Z32/A!Y33*1000</f>
        <v>512.1655641700953</v>
      </c>
      <c r="W32" s="155">
        <f>'E1'!AA32/A!Y33*1000</f>
        <v>875.0868211642672</v>
      </c>
      <c r="X32" s="155">
        <f>'E1'!AB32/A!Z33*1000</f>
        <v>486.6077740931012</v>
      </c>
      <c r="Y32" s="155">
        <f>'E1'!AC32/A!Z33*1000</f>
        <v>831.4187442003256</v>
      </c>
      <c r="Z32" s="155">
        <f>'E1'!AD32/A!AA33*1000</f>
        <v>468.03762715030854</v>
      </c>
      <c r="AA32" s="155">
        <f>'E1'!AE32/A!AA33*1000</f>
        <v>799.6897643673026</v>
      </c>
      <c r="AB32" s="79">
        <f t="shared" si="33"/>
        <v>-5.219715720795169</v>
      </c>
      <c r="AC32" s="79">
        <f t="shared" si="34"/>
        <v>-3.565196614877576</v>
      </c>
      <c r="AD32" s="79">
        <f t="shared" si="35"/>
        <v>5.632326694474196</v>
      </c>
      <c r="AE32" s="79">
        <f t="shared" si="36"/>
        <v>5.294516633131663</v>
      </c>
      <c r="AF32" s="79">
        <f t="shared" si="37"/>
        <v>-3.44715730747927</v>
      </c>
      <c r="AG32" s="79">
        <f t="shared" si="38"/>
        <v>-6.314666560215847</v>
      </c>
      <c r="AH32" s="79">
        <f t="shared" si="40"/>
        <v>2.353681827657879</v>
      </c>
      <c r="AI32" s="79">
        <f t="shared" si="30"/>
        <v>2.6535847374851826</v>
      </c>
      <c r="AJ32" s="79">
        <f t="shared" si="41"/>
        <v>6.582278699325974</v>
      </c>
      <c r="AK32" s="79">
        <f t="shared" si="39"/>
        <v>11.644743185948208</v>
      </c>
      <c r="AL32" s="79">
        <f>(Y32-W32)/W32*100</f>
        <v>-4.9901422244987135</v>
      </c>
      <c r="AM32" s="79">
        <f>(Z32-X32)/X32*100</f>
        <v>-3.8162454303986766</v>
      </c>
    </row>
    <row r="33" spans="1:39" s="114" customFormat="1" ht="15">
      <c r="A33" s="76" t="s">
        <v>47</v>
      </c>
      <c r="B33" s="151">
        <f>'E1'!F33/A!O34*1000</f>
        <v>442.55007380625824</v>
      </c>
      <c r="C33" s="151">
        <f>'E1'!G33/A!O34*1000</f>
        <v>756.1416939865059</v>
      </c>
      <c r="D33" s="151">
        <f>'E1'!H33/A!P34*1000</f>
        <v>419.9919481439327</v>
      </c>
      <c r="E33" s="151">
        <f>'E1'!I33/A!P34*1000</f>
        <v>717.5988479651116</v>
      </c>
      <c r="F33" s="151">
        <f>'E1'!J33/A!Q34*1000</f>
        <v>407.3426185505268</v>
      </c>
      <c r="G33" s="151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1">
        <f>'E1'!N33/A!S34*1000</f>
        <v>451.4866302332197</v>
      </c>
      <c r="K33" s="151">
        <f>'E1'!O33/A!S34*1000</f>
        <v>771.4107071785519</v>
      </c>
      <c r="L33" s="151">
        <f>'E1'!P33/A!T34*1000</f>
        <v>437.07037721652387</v>
      </c>
      <c r="M33" s="151">
        <f>'E1'!Q33/A!T34*1000</f>
        <v>746.7790764949816</v>
      </c>
      <c r="N33" s="151">
        <f>'E1'!R33/A!U34*1000</f>
        <v>409.15082801495817</v>
      </c>
      <c r="O33" s="155">
        <f>'E1'!S33/A!U34*1000</f>
        <v>699.0756944866134</v>
      </c>
      <c r="P33" s="155">
        <f>'E1'!T33/A!V34*1000</f>
        <v>418.19397677913395</v>
      </c>
      <c r="Q33" s="155">
        <f>'E1'!U33/A!V34*1000</f>
        <v>714.5268314996631</v>
      </c>
      <c r="R33" s="155">
        <f>'E1'!V33/A!W34*1000</f>
        <v>429.523063955115</v>
      </c>
      <c r="S33" s="155">
        <f>'E1'!W33/A!W34*1000</f>
        <v>733.8837261780209</v>
      </c>
      <c r="T33" s="155">
        <f>'E1'!X33/A!X34*1000</f>
        <v>458.0102425364952</v>
      </c>
      <c r="U33" s="155">
        <f>'E1'!Y33/A!X34*1000</f>
        <v>782.5569605629078</v>
      </c>
      <c r="V33" s="155">
        <f>'E1'!Z33/A!Y34*1000</f>
        <v>509.138735985338</v>
      </c>
      <c r="W33" s="155">
        <f>'E1'!AA33/A!Y34*1000</f>
        <v>869.915178164993</v>
      </c>
      <c r="X33" s="155">
        <f>'E1'!AB33/A!Z34*1000</f>
        <v>485.94299948665633</v>
      </c>
      <c r="Y33" s="155">
        <f>'E1'!AC33/A!Z34*1000</f>
        <v>830.2829093495635</v>
      </c>
      <c r="Z33" s="155"/>
      <c r="AA33" s="155"/>
      <c r="AB33" s="79">
        <f t="shared" si="33"/>
        <v>-5.097304688779955</v>
      </c>
      <c r="AC33" s="79">
        <f t="shared" si="34"/>
        <v>-3.0118028808187765</v>
      </c>
      <c r="AD33" s="79">
        <f t="shared" si="35"/>
        <v>5.213418780588588</v>
      </c>
      <c r="AE33" s="79">
        <f t="shared" si="36"/>
        <v>5.344995910038468</v>
      </c>
      <c r="AF33" s="79">
        <f t="shared" si="37"/>
        <v>-3.1930631056005043</v>
      </c>
      <c r="AG33" s="79">
        <f t="shared" si="38"/>
        <v>-6.387884115910785</v>
      </c>
      <c r="AH33" s="79">
        <f t="shared" si="40"/>
        <v>2.210223747572381</v>
      </c>
      <c r="AI33" s="79">
        <f t="shared" si="30"/>
        <v>2.7090507766840806</v>
      </c>
      <c r="AJ33" s="79">
        <f t="shared" si="41"/>
        <v>6.6322814703047435</v>
      </c>
      <c r="AK33" s="79">
        <f t="shared" si="39"/>
        <v>11.16317686820482</v>
      </c>
      <c r="AL33" s="79">
        <f>(Y33-W33)/W33*100</f>
        <v>-4.55587737864629</v>
      </c>
      <c r="AM33" s="79"/>
    </row>
    <row r="34" spans="1:39" s="23" customFormat="1" ht="15.75">
      <c r="A34" s="299" t="s">
        <v>37</v>
      </c>
      <c r="B34" s="304">
        <f>'E1'!F34/A!O35*1000</f>
        <v>440.7016541459152</v>
      </c>
      <c r="C34" s="304">
        <f>'E1'!G34/A!O35*1000</f>
        <v>752.9834814905759</v>
      </c>
      <c r="D34" s="304">
        <f>'E1'!H34/A!P35*1000</f>
        <v>418.17712761179513</v>
      </c>
      <c r="E34" s="304">
        <f>'E1'!I34/A!P35*1000</f>
        <v>714.4980429880623</v>
      </c>
      <c r="F34" s="304">
        <f>'E1'!J34/A!Q35*1000</f>
        <v>407.1474298771243</v>
      </c>
      <c r="G34" s="304">
        <f>'E1'!K34/A!Q35*1000</f>
        <v>695.6526855406602</v>
      </c>
      <c r="H34" s="305">
        <f>'E1'!L34/A!R35*1000</f>
        <v>427.8792312443695</v>
      </c>
      <c r="I34" s="305">
        <f>'E1'!M34/A!R35*1000</f>
        <v>731.0750712390598</v>
      </c>
      <c r="J34" s="304">
        <f>'E1'!N34/A!S35*1000</f>
        <v>450.16484714012114</v>
      </c>
      <c r="K34" s="304">
        <f>'E1'!O34/A!S35*1000</f>
        <v>769.0572519478906</v>
      </c>
      <c r="L34" s="304">
        <f>'E1'!P34/A!T35*1000</f>
        <v>436.51554424839827</v>
      </c>
      <c r="M34" s="304">
        <f>'E1'!Q34/A!T35*1000</f>
        <v>745.8310880859192</v>
      </c>
      <c r="N34" s="304">
        <f>'E1'!R34/A!U35*1000</f>
        <v>408.1653082888818</v>
      </c>
      <c r="O34" s="304">
        <f>'E1'!S34/A!U35*1000</f>
        <v>697.3918340621346</v>
      </c>
      <c r="P34" s="304">
        <f>'E1'!T34/A!V35*1000</f>
        <v>417.4233999194283</v>
      </c>
      <c r="Q34" s="304">
        <f>'E1'!U34/A!V35*1000</f>
        <v>713.2102227664792</v>
      </c>
      <c r="R34" s="304">
        <f>'E1'!V34/A!W35*1000</f>
        <v>427.97980070611965</v>
      </c>
      <c r="S34" s="304">
        <f>'E1'!W34/A!W35*1000</f>
        <v>731.2469043663647</v>
      </c>
      <c r="T34" s="304">
        <f>'E1'!X34/A!X35*1000</f>
        <v>457.70812696373525</v>
      </c>
      <c r="U34" s="304">
        <f>'E1'!Y34/A!X35*1000</f>
        <v>782.040765459828</v>
      </c>
      <c r="V34" s="304">
        <f>'E1'!Z34/A!Y35*1000</f>
        <v>506.68544296614215</v>
      </c>
      <c r="W34" s="304">
        <f>'E1'!AA34/A!Y35*1000</f>
        <v>865.723478176277</v>
      </c>
      <c r="X34" s="304">
        <f>'E1'!AB34/A!Z35*1000</f>
        <v>485.10092309986226</v>
      </c>
      <c r="Y34" s="304">
        <f>'E1'!AC34/A!Z35*1000</f>
        <v>828.8441364213381</v>
      </c>
      <c r="Z34" s="304"/>
      <c r="AA34" s="304"/>
      <c r="AB34" s="302">
        <f>(D34-B34)/B34*100</f>
        <v>-5.111060129277903</v>
      </c>
      <c r="AC34" s="302">
        <f>(F34-D34)/D34*100</f>
        <v>-2.6375659992839187</v>
      </c>
      <c r="AD34" s="302">
        <f>(H34-F34)/F34*100</f>
        <v>5.09196419918505</v>
      </c>
      <c r="AE34" s="302">
        <f>(J34-H34)/H34*100</f>
        <v>5.208389252953459</v>
      </c>
      <c r="AF34" s="302">
        <f>(M34-K34)/K34*100</f>
        <v>-3.020082549529761</v>
      </c>
      <c r="AG34" s="302">
        <f>(O34-M34)/M34*100</f>
        <v>-6.494668135662961</v>
      </c>
      <c r="AH34" s="303">
        <f t="shared" si="40"/>
        <v>2.2682210963392504</v>
      </c>
      <c r="AI34" s="303">
        <f t="shared" si="40"/>
        <v>2.5289432237696743</v>
      </c>
      <c r="AJ34" s="303">
        <f t="shared" si="41"/>
        <v>6.9461984440777735</v>
      </c>
      <c r="AK34" s="303">
        <f t="shared" si="39"/>
        <v>10.700556340850707</v>
      </c>
      <c r="AL34" s="303">
        <f>(Y34-W34)/W34*100</f>
        <v>-4.259944738085245</v>
      </c>
      <c r="AM34" s="303"/>
    </row>
    <row r="35" spans="1:28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2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2:28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2"/>
      <c r="V39" s="222"/>
      <c r="W39" s="222"/>
      <c r="X39" s="222"/>
      <c r="Y39" s="222"/>
      <c r="Z39" s="222"/>
      <c r="AA39" s="222"/>
      <c r="AB39" s="82"/>
    </row>
    <row r="40" spans="1:28" ht="15">
      <c r="A40" s="87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82"/>
    </row>
    <row r="41" spans="2:2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2:28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0"/>
      <c r="X42" s="82"/>
      <c r="Y42" s="82"/>
      <c r="Z42" s="82"/>
      <c r="AA42" s="82"/>
      <c r="AB42" s="82"/>
    </row>
    <row r="43" spans="2:28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2:28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</sheetData>
  <sheetProtection/>
  <mergeCells count="13">
    <mergeCell ref="X4:Y4"/>
    <mergeCell ref="V4:W4"/>
    <mergeCell ref="T4:U4"/>
    <mergeCell ref="R4:S4"/>
    <mergeCell ref="P4:Q4"/>
    <mergeCell ref="N4:O4"/>
    <mergeCell ref="Z4:AA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47" r:id="rId1"/>
  <colBreaks count="1" manualBreakCount="1">
    <brk id="27" max="65535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2016-01-08T10:47:18Z</cp:lastPrinted>
  <dcterms:created xsi:type="dcterms:W3CDTF">2002-04-12T06:04:22Z</dcterms:created>
  <dcterms:modified xsi:type="dcterms:W3CDTF">2016-01-08T11:02:25Z</dcterms:modified>
  <cp:category/>
  <cp:version/>
  <cp:contentType/>
  <cp:contentStatus/>
</cp:coreProperties>
</file>