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 activeTab="2"/>
  </bookViews>
  <sheets>
    <sheet name="Περιεχόμενα" sheetId="3" r:id="rId1"/>
    <sheet name="Α" sheetId="1" r:id="rId2"/>
    <sheet name=" graphs" sheetId="12" r:id="rId3"/>
    <sheet name="ΕΤΗΣΙΑ" sheetId="13" r:id="rId4"/>
  </sheets>
  <externalReferences>
    <externalReference r:id="rId5"/>
    <externalReference r:id="rId6"/>
  </externalReferences>
  <definedNames>
    <definedName name="Obs_status_code" localSheetId="1">'[1]T0111PS-S'!$A$501:$A$513</definedName>
    <definedName name="_xlnm.Print_Area" localSheetId="1">Α!$A$1:$Z$73</definedName>
    <definedName name="_xlnm.Print_Area" localSheetId="0">Περιεχόμενα!$A$1:$A$11</definedName>
    <definedName name="_xlnm.Print_Titles" localSheetId="1">Α!$A:$A</definedName>
  </definedNames>
  <calcPr calcId="191029"/>
</workbook>
</file>

<file path=xl/calcChain.xml><?xml version="1.0" encoding="utf-8"?>
<calcChain xmlns="http://schemas.openxmlformats.org/spreadsheetml/2006/main">
  <c r="V3" i="1" l="1"/>
  <c r="O14" i="1"/>
  <c r="K14" i="1"/>
  <c r="G14" i="1"/>
  <c r="C14" i="1"/>
  <c r="C7" i="1"/>
  <c r="D7" i="1"/>
  <c r="E7" i="1"/>
  <c r="F7" i="1"/>
  <c r="H7" i="1"/>
  <c r="G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V70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S8" i="1" l="1"/>
  <c r="O8" i="1"/>
  <c r="G8" i="1"/>
  <c r="K8" i="1"/>
  <c r="C8" i="1"/>
  <c r="V38" i="1"/>
  <c r="V72" i="1"/>
  <c r="V46" i="1"/>
  <c r="V44" i="1"/>
  <c r="V42" i="1"/>
  <c r="V30" i="1"/>
  <c r="V31" i="1"/>
  <c r="U30" i="1"/>
  <c r="V27" i="1"/>
  <c r="V29" i="1" s="1"/>
  <c r="V5" i="1" l="1"/>
  <c r="U5" i="1"/>
  <c r="T5" i="1"/>
  <c r="S5" i="1"/>
  <c r="S13" i="1"/>
  <c r="S6" i="1" l="1"/>
  <c r="V13" i="1"/>
  <c r="V35" i="1" l="1"/>
  <c r="V34" i="1"/>
  <c r="O72" i="1"/>
  <c r="P72" i="1"/>
  <c r="Q72" i="1"/>
  <c r="R72" i="1"/>
  <c r="S72" i="1"/>
  <c r="T72" i="1"/>
  <c r="U72" i="1"/>
  <c r="E72" i="1"/>
  <c r="F72" i="1"/>
  <c r="G72" i="1"/>
  <c r="H72" i="1"/>
  <c r="I72" i="1"/>
  <c r="J72" i="1"/>
  <c r="K72" i="1"/>
  <c r="L72" i="1"/>
  <c r="M72" i="1"/>
  <c r="N72" i="1"/>
  <c r="D72" i="1"/>
  <c r="B3" i="1"/>
  <c r="B5" i="1"/>
  <c r="B11" i="1"/>
  <c r="B13" i="1"/>
  <c r="B17" i="1"/>
  <c r="B23" i="1"/>
  <c r="B27" i="1"/>
  <c r="B29" i="1" s="1"/>
  <c r="B30" i="1"/>
  <c r="B31" i="1"/>
  <c r="B34" i="1"/>
  <c r="B35" i="1"/>
  <c r="B38" i="1"/>
  <c r="B42" i="1"/>
  <c r="B44" i="1"/>
  <c r="B46" i="1"/>
  <c r="U35" i="1"/>
  <c r="U34" i="1"/>
  <c r="U38" i="1" l="1"/>
  <c r="U13" i="1"/>
  <c r="U46" i="1" l="1"/>
  <c r="U44" i="1"/>
  <c r="U42" i="1"/>
  <c r="U31" i="1"/>
  <c r="U27" i="1"/>
  <c r="U29" i="1" s="1"/>
  <c r="U3" i="1"/>
  <c r="T38" i="1" l="1"/>
  <c r="T13" i="1" l="1"/>
  <c r="S14" i="1" s="1"/>
  <c r="T35" i="1" l="1"/>
  <c r="T34" i="1"/>
  <c r="T46" i="1" l="1"/>
  <c r="T44" i="1"/>
  <c r="T42" i="1"/>
  <c r="T31" i="1"/>
  <c r="T30" i="1"/>
  <c r="T27" i="1"/>
  <c r="T29" i="1" s="1"/>
  <c r="T3" i="1"/>
  <c r="S38" i="1" l="1"/>
  <c r="G71" i="12" l="1"/>
  <c r="C72" i="12"/>
  <c r="D72" i="12"/>
  <c r="E72" i="12"/>
  <c r="G13" i="1"/>
  <c r="H13" i="1"/>
  <c r="I13" i="1"/>
  <c r="J13" i="1"/>
  <c r="K13" i="1"/>
  <c r="L13" i="1"/>
  <c r="M13" i="1"/>
  <c r="N13" i="1"/>
  <c r="O13" i="1"/>
  <c r="P13" i="1"/>
  <c r="Q13" i="1"/>
  <c r="R13" i="1"/>
  <c r="S46" i="1" l="1"/>
  <c r="S44" i="1"/>
  <c r="S42" i="1"/>
  <c r="S35" i="1"/>
  <c r="S31" i="1"/>
  <c r="S30" i="1"/>
  <c r="R30" i="1"/>
  <c r="S27" i="1"/>
  <c r="S29" i="1" s="1"/>
  <c r="S3" i="1"/>
  <c r="R38" i="1" l="1"/>
  <c r="R5" i="1" l="1"/>
  <c r="R31" i="1"/>
  <c r="R33" i="1" l="1"/>
  <c r="S34" i="1" s="1"/>
  <c r="R27" i="1"/>
  <c r="R29" i="1" s="1"/>
  <c r="R46" i="1"/>
  <c r="R44" i="1"/>
  <c r="R42" i="1"/>
  <c r="R34" i="1" l="1"/>
  <c r="R35" i="1"/>
  <c r="Q38" i="1"/>
  <c r="Q5" i="1" l="1"/>
  <c r="Q35" i="1" l="1"/>
  <c r="Q34" i="1" l="1"/>
  <c r="Q46" i="1" l="1"/>
  <c r="Q44" i="1"/>
  <c r="Q42" i="1"/>
  <c r="Q31" i="1"/>
  <c r="Q30" i="1"/>
  <c r="Q27" i="1"/>
  <c r="Q29" i="1" s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O6" i="1" s="1"/>
  <c r="P5" i="1"/>
  <c r="G6" i="1" l="1"/>
  <c r="K6" i="1"/>
  <c r="C6" i="1"/>
  <c r="O38" i="1"/>
  <c r="P38" i="1"/>
  <c r="P35" i="1" l="1"/>
  <c r="P34" i="1"/>
  <c r="P46" i="1" l="1"/>
  <c r="P44" i="1"/>
  <c r="P42" i="1"/>
  <c r="P31" i="1"/>
  <c r="P30" i="1"/>
  <c r="P27" i="1"/>
  <c r="P29" i="1" s="1"/>
  <c r="C38" i="1" l="1"/>
  <c r="D38" i="1"/>
  <c r="E38" i="1"/>
  <c r="F38" i="1"/>
  <c r="G38" i="1"/>
  <c r="H38" i="1"/>
  <c r="I38" i="1"/>
  <c r="J38" i="1"/>
  <c r="K38" i="1"/>
  <c r="L38" i="1"/>
  <c r="M38" i="1"/>
  <c r="N38" i="1"/>
  <c r="O35" i="1" l="1"/>
  <c r="O34" i="1" l="1"/>
  <c r="O46" i="1" l="1"/>
  <c r="O44" i="1"/>
  <c r="O42" i="1"/>
  <c r="O31" i="1"/>
  <c r="O30" i="1"/>
  <c r="O27" i="1"/>
  <c r="O29" i="1" s="1"/>
  <c r="N35" i="1" l="1"/>
  <c r="N34" i="1" l="1"/>
  <c r="N46" i="1" l="1"/>
  <c r="N44" i="1"/>
  <c r="N42" i="1"/>
  <c r="N31" i="1"/>
  <c r="N30" i="1"/>
  <c r="N27" i="1"/>
  <c r="N29" i="1" s="1"/>
  <c r="C11" i="1" l="1"/>
  <c r="C13" i="1"/>
  <c r="D13" i="1"/>
  <c r="E13" i="1"/>
  <c r="F13" i="1"/>
  <c r="C17" i="1"/>
  <c r="C23" i="1"/>
  <c r="C27" i="1"/>
  <c r="C29" i="1" s="1"/>
  <c r="D27" i="1"/>
  <c r="D29" i="1" s="1"/>
  <c r="E27" i="1"/>
  <c r="E29" i="1" s="1"/>
  <c r="F27" i="1"/>
  <c r="F29" i="1" s="1"/>
  <c r="G27" i="1"/>
  <c r="G29" i="1" s="1"/>
  <c r="H27" i="1"/>
  <c r="H29" i="1" s="1"/>
  <c r="I27" i="1"/>
  <c r="I29" i="1" s="1"/>
  <c r="J27" i="1"/>
  <c r="J29" i="1" s="1"/>
  <c r="K27" i="1"/>
  <c r="K29" i="1" s="1"/>
  <c r="L27" i="1"/>
  <c r="L29" i="1" s="1"/>
  <c r="M27" i="1"/>
  <c r="M29" i="1" s="1"/>
  <c r="M46" i="1" l="1"/>
  <c r="M44" i="1"/>
  <c r="M42" i="1"/>
  <c r="M35" i="1" l="1"/>
  <c r="M34" i="1"/>
  <c r="M31" i="1" l="1"/>
  <c r="M30" i="1"/>
  <c r="M3" i="1"/>
  <c r="L31" i="1" l="1"/>
  <c r="L30" i="1"/>
  <c r="L46" i="1"/>
  <c r="L44" i="1"/>
  <c r="L42" i="1"/>
  <c r="L3" i="1"/>
  <c r="L35" i="1"/>
  <c r="L34" i="1"/>
  <c r="K34" i="1" l="1"/>
  <c r="K46" i="1" l="1"/>
  <c r="K44" i="1"/>
  <c r="K42" i="1"/>
  <c r="K31" i="1"/>
  <c r="K30" i="1"/>
  <c r="K3" i="1"/>
  <c r="K35" i="1" l="1"/>
  <c r="J35" i="1" l="1"/>
  <c r="J34" i="1"/>
  <c r="J46" i="1" l="1"/>
  <c r="J44" i="1"/>
  <c r="J42" i="1"/>
  <c r="J31" i="1"/>
  <c r="J30" i="1"/>
  <c r="J3" i="1"/>
  <c r="G34" i="1" l="1"/>
  <c r="C46" i="1" l="1"/>
  <c r="C42" i="1"/>
  <c r="D42" i="1"/>
  <c r="E42" i="1"/>
  <c r="F42" i="1"/>
  <c r="G42" i="1"/>
  <c r="H42" i="1"/>
  <c r="I42" i="1"/>
  <c r="C44" i="1"/>
  <c r="D44" i="1"/>
  <c r="E44" i="1"/>
  <c r="F44" i="1"/>
  <c r="G44" i="1"/>
  <c r="H44" i="1"/>
  <c r="I44" i="1"/>
  <c r="D46" i="1"/>
  <c r="E46" i="1"/>
  <c r="F46" i="1"/>
  <c r="G46" i="1"/>
  <c r="H46" i="1"/>
  <c r="I46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I35" i="1" l="1"/>
  <c r="I34" i="1"/>
  <c r="I3" i="1" l="1"/>
  <c r="B3" i="12" l="1"/>
  <c r="C3" i="12"/>
  <c r="D3" i="12"/>
  <c r="G3" i="12"/>
  <c r="H3" i="12"/>
  <c r="H3" i="1"/>
  <c r="H35" i="1" l="1"/>
  <c r="H34" i="1"/>
  <c r="G3" i="1" l="1"/>
  <c r="C92" i="12" l="1"/>
  <c r="D92" i="12"/>
  <c r="E92" i="12"/>
  <c r="A92" i="12"/>
  <c r="A25" i="12"/>
  <c r="B25" i="12"/>
  <c r="C25" i="12"/>
  <c r="D25" i="12"/>
  <c r="E25" i="12"/>
  <c r="B44" i="12" l="1"/>
  <c r="C71" i="12" s="1"/>
  <c r="E44" i="12"/>
  <c r="G70" i="12" s="1"/>
  <c r="D44" i="12"/>
  <c r="E71" i="12" s="1"/>
  <c r="G44" i="12"/>
  <c r="H70" i="12" s="1"/>
  <c r="H44" i="12"/>
  <c r="C44" i="12"/>
  <c r="D71" i="12" s="1"/>
  <c r="G35" i="1" l="1"/>
  <c r="C91" i="12" l="1"/>
  <c r="E91" i="12"/>
  <c r="D91" i="12"/>
  <c r="E3" i="12" l="1"/>
  <c r="F35" i="1" l="1"/>
  <c r="F34" i="1"/>
  <c r="F3" i="1" l="1"/>
  <c r="C3" i="1" l="1"/>
  <c r="D3" i="1"/>
  <c r="E3" i="1"/>
  <c r="A3" i="12" l="1"/>
  <c r="A26" i="12"/>
  <c r="C35" i="1" l="1"/>
  <c r="D35" i="1"/>
  <c r="E35" i="1"/>
  <c r="C34" i="1" l="1"/>
  <c r="D34" i="1"/>
  <c r="E34" i="1"/>
  <c r="H47" i="12" l="1"/>
  <c r="B47" i="12"/>
  <c r="C47" i="12"/>
  <c r="D47" i="12"/>
  <c r="E47" i="12"/>
  <c r="E46" i="12"/>
  <c r="H46" i="12"/>
  <c r="B46" i="12"/>
  <c r="C46" i="12"/>
  <c r="D46" i="12"/>
  <c r="C45" i="12"/>
  <c r="D45" i="12"/>
  <c r="E45" i="12"/>
  <c r="H45" i="12"/>
  <c r="B45" i="12"/>
</calcChain>
</file>

<file path=xl/comments1.xml><?xml version="1.0" encoding="utf-8"?>
<comments xmlns="http://schemas.openxmlformats.org/spreadsheetml/2006/main">
  <authors>
    <author>User</author>
  </authors>
  <commentList>
    <comment ref="A37" authorId="0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<sst xmlns="http://schemas.openxmlformats.org/spreadsheetml/2006/main" count="302" uniqueCount="169">
  <si>
    <t>A. ΠΡΟΣΦΟΡΑ ΕΡΓΑΣΙΑΣ</t>
  </si>
  <si>
    <t>Κύπριοι</t>
  </si>
  <si>
    <t>Κοινοτικοί</t>
  </si>
  <si>
    <t>Τρίτες Χώρες</t>
  </si>
  <si>
    <t>Αριθμός ανέργων</t>
  </si>
  <si>
    <t xml:space="preserve">Ανεργία κατά εθνικότητα </t>
  </si>
  <si>
    <t>Ανεργία κατά διάρκεια</t>
  </si>
  <si>
    <t xml:space="preserve">               Περιεχόμενα:</t>
  </si>
  <si>
    <t>Αγορά Εργασίας</t>
  </si>
  <si>
    <t>A. Προσφορά Εργασίας</t>
  </si>
  <si>
    <t>B. Ζήτηση Εργασίας</t>
  </si>
  <si>
    <t>ΣΤ. Ενεργά Σχέδια Απασχόλησης</t>
  </si>
  <si>
    <t>Ποσοστό κενών θέσεων</t>
  </si>
  <si>
    <t>Γ. Ανεργία (ΕΕΔ)</t>
  </si>
  <si>
    <t>Δ. Αδρανές εργατικό δυναμικό (15+), ΕΕΔ</t>
  </si>
  <si>
    <t>Aπασχόληση δημόσιος τομέας (ΤΔΔΠ)</t>
  </si>
  <si>
    <t xml:space="preserve">Εργατικό Δυναμικό </t>
  </si>
  <si>
    <t xml:space="preserve">Ποσοστό απασχόλησης </t>
  </si>
  <si>
    <t xml:space="preserve">Aπασχόληση κατά εθνικότητα </t>
  </si>
  <si>
    <t xml:space="preserve">% μεταβολής </t>
  </si>
  <si>
    <t>Τρίτες χώρες</t>
  </si>
  <si>
    <t>&lt; 6 μήνες</t>
  </si>
  <si>
    <t xml:space="preserve"> &gt;12 μήνες </t>
  </si>
  <si>
    <t xml:space="preserve"> &gt;12 μήνες/εργατικό δυναμικό </t>
  </si>
  <si>
    <t>% μεταβολής</t>
  </si>
  <si>
    <t>Υπό Απασχόληση  % μεταβολής</t>
  </si>
  <si>
    <t>Αδρανές εργατικό δυναμικό (15+) %</t>
  </si>
  <si>
    <t>2013 q1</t>
  </si>
  <si>
    <t>2013 q2</t>
  </si>
  <si>
    <t>2013 q3</t>
  </si>
  <si>
    <t>2013 q4</t>
  </si>
  <si>
    <t>2014 q1</t>
  </si>
  <si>
    <t>2014 q2</t>
  </si>
  <si>
    <t>2014 q3</t>
  </si>
  <si>
    <t>2015 q4</t>
  </si>
  <si>
    <t>2016 q1</t>
  </si>
  <si>
    <t>2016 q2</t>
  </si>
  <si>
    <t>2016 q3</t>
  </si>
  <si>
    <t>Ρυθμός μεταβολής (qi/qi-1)</t>
  </si>
  <si>
    <t>Υπό Απασχόληση/εργατικό δυναμικό</t>
  </si>
  <si>
    <t>Ευέλικτες μορφές απασχόληχης/εργατικό δυναμικό</t>
  </si>
  <si>
    <t>2016 q4</t>
  </si>
  <si>
    <t xml:space="preserve">Aπασχόληση (ώρες εργασίας ΕΔ Στατ. Υπηρ.) </t>
  </si>
  <si>
    <t>προσωρινή απασχόληση, 000s Γυναίκες</t>
  </si>
  <si>
    <t>προσωρινή απασχόληση, 000s  Άνδρες</t>
  </si>
  <si>
    <t>μερική απασχόληση,000s Γυναίκες</t>
  </si>
  <si>
    <t>μερική απασχόληση,000s Άνδρες</t>
  </si>
  <si>
    <t>Σύνολο ευέλικτες μορφές απασχόλησης</t>
  </si>
  <si>
    <t>Aπασχόληση δημόσιος τομέας (ΤΔΔΠ)/Απασχόληση ΕΔ</t>
  </si>
  <si>
    <t>% ανεργίας - % κενών θέσεων</t>
  </si>
  <si>
    <t>προσωρινή απασχόληση/εργατικό δυναμικό</t>
  </si>
  <si>
    <t>μερική απασχόληση/εργατικό δυναμικό</t>
  </si>
  <si>
    <t>13.0-1.5</t>
  </si>
  <si>
    <t xml:space="preserve">θέσεις εργασίας  (+,-) </t>
  </si>
  <si>
    <t>12.9-0.6</t>
  </si>
  <si>
    <t>2017Q1</t>
  </si>
  <si>
    <t>2017Q2</t>
  </si>
  <si>
    <t>2017Q3</t>
  </si>
  <si>
    <t>2017Q4</t>
  </si>
  <si>
    <t>2017q4</t>
  </si>
  <si>
    <t>12.6-1.2</t>
  </si>
  <si>
    <t>Ποσοστό ανεργίας</t>
  </si>
  <si>
    <t>2017q1</t>
  </si>
  <si>
    <t>Διάγραμμα 1.1 Τριμηνιαίο ποσοστό Απασχόλησης ΕΔ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</si>
  <si>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</si>
  <si>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</si>
  <si>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2017q2</t>
  </si>
  <si>
    <t>10.6-0.8</t>
  </si>
  <si>
    <t>NRU %</t>
  </si>
  <si>
    <t>Απασχόληση, ΕΔ (άτομα, Στατιστική Υπηρεσία) %</t>
  </si>
  <si>
    <t>Aπασχόληση (ώρες εργασίας ΕΔ Στατ. Υπηρ.) %</t>
  </si>
  <si>
    <t>Aπασχόληση κατά εθνικότητα %</t>
  </si>
  <si>
    <t xml:space="preserve"> &gt;12 μήνες/εργατικό δυναμικό %</t>
  </si>
  <si>
    <t>10.5-1.4</t>
  </si>
  <si>
    <t>2018Q1</t>
  </si>
  <si>
    <t>10.1-1.0</t>
  </si>
  <si>
    <t>2018q1</t>
  </si>
  <si>
    <t>2018q2</t>
  </si>
  <si>
    <t>2018q3</t>
  </si>
  <si>
    <t>2018q4</t>
  </si>
  <si>
    <t>2018Q2</t>
  </si>
  <si>
    <t xml:space="preserve">Κοινοτικοί </t>
  </si>
  <si>
    <t>% κενών θέσεων</t>
  </si>
  <si>
    <t>2015q1</t>
  </si>
  <si>
    <t>2015q2</t>
  </si>
  <si>
    <t>2015q3</t>
  </si>
  <si>
    <t>2015q4</t>
  </si>
  <si>
    <t>2017q3</t>
  </si>
  <si>
    <t>2018Q3</t>
  </si>
  <si>
    <t>2018Q4</t>
  </si>
  <si>
    <t>10.7-1.2</t>
  </si>
  <si>
    <t>7.3-1.4</t>
  </si>
  <si>
    <t>7.8-2.2</t>
  </si>
  <si>
    <t>2019Q1</t>
  </si>
  <si>
    <t>7.6-1.0</t>
  </si>
  <si>
    <t>2019q1</t>
  </si>
  <si>
    <t>7.4-2.0</t>
  </si>
  <si>
    <t>2019Q2</t>
  </si>
  <si>
    <t>2019q2</t>
  </si>
  <si>
    <t>7.3-1.7</t>
  </si>
  <si>
    <t>% ανεργίας ΕΔ</t>
  </si>
  <si>
    <t>ΕΔ % ανεργίας</t>
  </si>
  <si>
    <t>% μεταβολής ανεργίας κατά εθνικότητα</t>
  </si>
  <si>
    <t>Προσωρινή απασχόληση, 000s (ΕΕΔ)</t>
  </si>
  <si>
    <t>Mερική απασχόληση, 000s (ΕΕΔ)</t>
  </si>
  <si>
    <t xml:space="preserve">Υπό Απασχόληση, 000s </t>
  </si>
  <si>
    <t>ΕΔ Απασχόληση,  (άτομα, Στατιστική Υπηρεσία)</t>
  </si>
  <si>
    <t>2019q3</t>
  </si>
  <si>
    <t>2019Q3</t>
  </si>
  <si>
    <t>2019Q4</t>
  </si>
  <si>
    <t>2019q4</t>
  </si>
  <si>
    <t>7.2-2</t>
  </si>
  <si>
    <t>2020Q1</t>
  </si>
  <si>
    <t>2020q1</t>
  </si>
  <si>
    <t>6.3-1,7</t>
  </si>
  <si>
    <t>2020Q2</t>
  </si>
  <si>
    <t>2020q2</t>
  </si>
  <si>
    <t>5.8, 2</t>
  </si>
  <si>
    <t>9.6, 1.2</t>
  </si>
  <si>
    <t>2020q3</t>
  </si>
  <si>
    <t>2020Q3</t>
  </si>
  <si>
    <t>Ποσοστό ανεργίας, % (15-24)</t>
  </si>
  <si>
    <t>57.7</t>
  </si>
  <si>
    <t>6-11 μήνες</t>
  </si>
  <si>
    <t>14.1-1</t>
  </si>
  <si>
    <t>12.1-1</t>
  </si>
  <si>
    <t>8.5, 1.6</t>
  </si>
  <si>
    <t>Ποσοστό κενών θέσεων &amp; Ανεργίας</t>
  </si>
  <si>
    <t>Αδρανές εργατικό δυναμικό (15+)</t>
  </si>
  <si>
    <t>B. ΖΗΤΗΣΗ ΕΡΓΑΣΙΑΣ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</si>
  <si>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</si>
  <si>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</si>
  <si>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</si>
  <si>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</si>
  <si>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</si>
  <si>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</si>
  <si>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</si>
  <si>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</si>
  <si>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</si>
  <si>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</si>
  <si>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</si>
  <si>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</si>
  <si>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2016 Τ1</t>
  </si>
  <si>
    <t>2016 Τ2</t>
  </si>
  <si>
    <t>2016 Τ3</t>
  </si>
  <si>
    <t>2016 Τ4</t>
  </si>
  <si>
    <t>2017Τ1</t>
  </si>
  <si>
    <t>2017Τ2</t>
  </si>
  <si>
    <t>2017 Τ3</t>
  </si>
  <si>
    <t>2017 Τ2</t>
  </si>
  <si>
    <t>2017 Τ4</t>
  </si>
  <si>
    <t>2020Q4</t>
  </si>
  <si>
    <t>ΕΔ Ποσοστό ανεργίας, % ( Στατ. Υπηρεσία) ΕΕΔ</t>
  </si>
  <si>
    <t>NAIRU% (ltu%+1m un)</t>
  </si>
  <si>
    <t>2020Τ4</t>
  </si>
  <si>
    <t>Ποσοστό ανεργίας ( Στατιστική Υπηρεσία)</t>
  </si>
  <si>
    <t>2020q4</t>
  </si>
  <si>
    <t>2021Q1</t>
  </si>
  <si>
    <t>Avg Nairu</t>
  </si>
  <si>
    <t>Avg NRU</t>
  </si>
  <si>
    <t>2021Q2</t>
  </si>
  <si>
    <t>2021Q3</t>
  </si>
  <si>
    <t>2021Q4</t>
  </si>
  <si>
    <t>8, 1.3</t>
  </si>
  <si>
    <t>Avg Σ(f) θέσεις εργασίας (+,-)</t>
  </si>
  <si>
    <t>2016q1</t>
  </si>
  <si>
    <t>2016q2</t>
  </si>
  <si>
    <t>2016q3</t>
  </si>
  <si>
    <t>2016q4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</si>
</sst>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58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Georgia"/>
      <family val="1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Georgia"/>
      <family val="1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9"/>
      <name val="Georgia"/>
      <family val="1"/>
    </font>
    <font>
      <sz val="11"/>
      <color rgb="FFFF0000"/>
      <name val="Georgia"/>
      <family val="1"/>
    </font>
    <font>
      <sz val="12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Arial Narrow"/>
      <family val="2"/>
    </font>
    <font>
      <sz val="16"/>
      <color theme="0"/>
      <name val="Arial Narrow"/>
      <family val="2"/>
    </font>
    <font>
      <sz val="16"/>
      <color rgb="FF000000"/>
      <name val="Arial Narrow"/>
      <family val="2"/>
    </font>
    <font>
      <b/>
      <sz val="16"/>
      <color rgb="FF000000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6"/>
      <color theme="3"/>
      <name val="Arial Narrow"/>
      <family val="2"/>
    </font>
    <font>
      <sz val="16"/>
      <color indexed="8"/>
      <name val="Arial Narrow"/>
      <family val="2"/>
    </font>
    <font>
      <b/>
      <sz val="16"/>
      <color theme="1"/>
      <name val="Arial Narrow"/>
      <family val="2"/>
    </font>
    <font>
      <sz val="16"/>
      <color theme="4"/>
      <name val="Arial Narrow"/>
      <family val="2"/>
    </font>
    <font>
      <b/>
      <sz val="16"/>
      <color rgb="FFFF0000"/>
      <name val="Arial Narrow"/>
      <family val="2"/>
    </font>
    <font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Arial Narrow"/>
      <family val="2"/>
    </font>
    <font>
      <sz val="14"/>
      <name val="Calibri"/>
      <family val="2"/>
      <charset val="161"/>
    </font>
    <font>
      <b/>
      <sz val="24"/>
      <name val="Georgia"/>
      <family val="1"/>
    </font>
    <font>
      <sz val="8"/>
      <name val="Calibri"/>
      <family val="2"/>
      <charset val="161"/>
    </font>
    <font>
      <sz val="10"/>
      <name val="Arial"/>
      <family val="2"/>
    </font>
    <font>
      <sz val="14"/>
      <name val="Calibri"/>
      <family val="2"/>
      <scheme val="minor"/>
    </font>
    <font>
      <sz val="14"/>
      <name val="Arial Narrow"/>
      <family val="2"/>
    </font>
    <font>
      <sz val="11"/>
      <color theme="1"/>
      <name val="Georgia"/>
      <family val="1"/>
    </font>
    <font>
      <b/>
      <sz val="16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39"/>
      </left>
      <right/>
      <top/>
      <bottom/>
      <diagonal/>
    </border>
  </borders>
  <cellStyleXfs count="168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>
      <alignment vertical="top"/>
    </xf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0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</cellStyleXfs>
  <cellXfs count="16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22" fillId="4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Protection="1">
      <protection hidden="1"/>
    </xf>
    <xf numFmtId="167" fontId="24" fillId="0" borderId="0" xfId="0" applyNumberFormat="1" applyFont="1" applyProtection="1">
      <protection hidden="1"/>
    </xf>
    <xf numFmtId="0" fontId="17" fillId="0" borderId="0" xfId="0" applyFont="1" applyFill="1" applyBorder="1"/>
    <xf numFmtId="166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5" borderId="0" xfId="0" applyFont="1" applyFill="1"/>
    <xf numFmtId="0" fontId="36" fillId="3" borderId="0" xfId="0" applyFont="1" applyFill="1" applyAlignment="1">
      <alignment horizontal="center"/>
    </xf>
    <xf numFmtId="0" fontId="37" fillId="2" borderId="0" xfId="0" applyFont="1" applyFill="1"/>
    <xf numFmtId="0" fontId="38" fillId="0" borderId="0" xfId="0" applyFont="1" applyFill="1" applyBorder="1"/>
    <xf numFmtId="1" fontId="37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" fontId="40" fillId="0" borderId="0" xfId="31" applyNumberFormat="1" applyFont="1" applyFill="1" applyBorder="1" applyAlignment="1">
      <alignment horizontal="right" vertical="center" indent="1"/>
    </xf>
    <xf numFmtId="1" fontId="39" fillId="0" borderId="0" xfId="155" applyNumberFormat="1" applyFont="1" applyFill="1" applyBorder="1" applyAlignment="1">
      <alignment horizontal="center"/>
    </xf>
    <xf numFmtId="1" fontId="37" fillId="0" borderId="0" xfId="0" applyNumberFormat="1" applyFont="1" applyFill="1" applyBorder="1"/>
    <xf numFmtId="1" fontId="40" fillId="6" borderId="1" xfId="155" applyNumberFormat="1" applyFont="1" applyFill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40" fillId="0" borderId="0" xfId="0" applyFont="1" applyFill="1" applyBorder="1" applyAlignment="1">
      <alignment horizontal="left"/>
    </xf>
    <xf numFmtId="164" fontId="40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40" fillId="0" borderId="0" xfId="0" applyFont="1"/>
    <xf numFmtId="164" fontId="37" fillId="0" borderId="0" xfId="0" applyNumberFormat="1" applyFont="1" applyFill="1" applyAlignment="1">
      <alignment horizontal="center"/>
    </xf>
    <xf numFmtId="0" fontId="38" fillId="0" borderId="0" xfId="0" applyFont="1"/>
    <xf numFmtId="164" fontId="39" fillId="0" borderId="0" xfId="0" applyNumberFormat="1" applyFont="1" applyFill="1" applyAlignment="1">
      <alignment horizontal="center"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7" fillId="0" borderId="0" xfId="0" applyFont="1"/>
    <xf numFmtId="0" fontId="37" fillId="0" borderId="0" xfId="0" applyFont="1" applyFill="1"/>
    <xf numFmtId="0" fontId="39" fillId="0" borderId="0" xfId="0" applyFont="1" applyFill="1"/>
    <xf numFmtId="1" fontId="40" fillId="0" borderId="0" xfId="0" applyNumberFormat="1" applyFont="1" applyAlignment="1">
      <alignment horizontal="center"/>
    </xf>
    <xf numFmtId="165" fontId="41" fillId="0" borderId="0" xfId="0" applyNumberFormat="1" applyFont="1" applyFill="1" applyBorder="1" applyAlignment="1">
      <alignment horizontal="left"/>
    </xf>
    <xf numFmtId="1" fontId="40" fillId="7" borderId="0" xfId="123" applyNumberFormat="1" applyFont="1" applyFill="1" applyBorder="1" applyAlignment="1" applyProtection="1">
      <alignment horizontal="center" vertical="center"/>
      <protection locked="0"/>
    </xf>
    <xf numFmtId="165" fontId="42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166" fontId="43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38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/>
    <xf numFmtId="1" fontId="39" fillId="0" borderId="0" xfId="0" applyNumberFormat="1" applyFont="1" applyFill="1"/>
    <xf numFmtId="1" fontId="39" fillId="0" borderId="0" xfId="0" applyNumberFormat="1" applyFont="1"/>
    <xf numFmtId="1" fontId="37" fillId="0" borderId="0" xfId="0" applyNumberFormat="1" applyFont="1" applyAlignment="1">
      <alignment horizontal="center"/>
    </xf>
    <xf numFmtId="1" fontId="37" fillId="0" borderId="0" xfId="0" applyNumberFormat="1" applyFont="1"/>
    <xf numFmtId="3" fontId="40" fillId="7" borderId="0" xfId="123" applyNumberFormat="1" applyFont="1" applyFill="1" applyBorder="1" applyAlignment="1" applyProtection="1">
      <alignment horizontal="center" vertical="center"/>
      <protection locked="0"/>
    </xf>
    <xf numFmtId="166" fontId="40" fillId="0" borderId="0" xfId="123" applyNumberFormat="1" applyFont="1" applyFill="1" applyBorder="1" applyAlignment="1" applyProtection="1">
      <alignment horizontal="center" vertical="center"/>
      <protection locked="0"/>
    </xf>
    <xf numFmtId="166" fontId="39" fillId="0" borderId="0" xfId="123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left"/>
    </xf>
    <xf numFmtId="4" fontId="40" fillId="0" borderId="0" xfId="123" applyNumberFormat="1" applyFont="1" applyFill="1" applyBorder="1" applyAlignment="1" applyProtection="1">
      <alignment horizontal="right" vertical="center"/>
      <protection locked="0"/>
    </xf>
    <xf numFmtId="164" fontId="37" fillId="0" borderId="0" xfId="3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/>
    </xf>
    <xf numFmtId="0" fontId="40" fillId="6" borderId="0" xfId="155" applyNumberFormat="1" applyFont="1" applyFill="1" applyBorder="1" applyAlignment="1">
      <alignment horizontal="center"/>
    </xf>
    <xf numFmtId="0" fontId="40" fillId="0" borderId="0" xfId="0" applyFont="1" applyFill="1" applyBorder="1"/>
    <xf numFmtId="3" fontId="40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164" fontId="40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16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" fontId="37" fillId="0" borderId="0" xfId="0" applyNumberFormat="1" applyFont="1" applyFill="1" applyAlignment="1">
      <alignment horizontal="center"/>
    </xf>
    <xf numFmtId="1" fontId="39" fillId="0" borderId="0" xfId="0" applyNumberFormat="1" applyFont="1" applyFill="1" applyAlignment="1">
      <alignment horizontal="center"/>
    </xf>
    <xf numFmtId="1" fontId="39" fillId="0" borderId="0" xfId="0" applyNumberFormat="1" applyFont="1" applyAlignment="1">
      <alignment horizontal="center"/>
    </xf>
    <xf numFmtId="1" fontId="39" fillId="0" borderId="0" xfId="159" applyNumberFormat="1" applyFont="1" applyAlignment="1">
      <alignment horizontal="center"/>
    </xf>
    <xf numFmtId="1" fontId="39" fillId="0" borderId="0" xfId="162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1" fontId="40" fillId="0" borderId="0" xfId="16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3" fontId="39" fillId="0" borderId="0" xfId="0" applyNumberFormat="1" applyFont="1" applyFill="1" applyBorder="1"/>
    <xf numFmtId="0" fontId="40" fillId="0" borderId="0" xfId="0" applyNumberFormat="1" applyFont="1" applyFill="1" applyBorder="1" applyAlignment="1">
      <alignment horizontal="center"/>
    </xf>
    <xf numFmtId="1" fontId="43" fillId="7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/>
    <xf numFmtId="0" fontId="38" fillId="0" borderId="0" xfId="0" applyFont="1" applyAlignment="1">
      <alignment horizontal="center"/>
    </xf>
    <xf numFmtId="0" fontId="46" fillId="0" borderId="0" xfId="0" applyFont="1"/>
    <xf numFmtId="0" fontId="40" fillId="0" borderId="0" xfId="0" applyFont="1" applyAlignment="1">
      <alignment horizontal="center"/>
    </xf>
    <xf numFmtId="164" fontId="35" fillId="5" borderId="0" xfId="0" applyNumberFormat="1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35" fillId="5" borderId="0" xfId="0" applyFont="1" applyFill="1" applyBorder="1" applyAlignment="1">
      <alignment horizontal="left"/>
    </xf>
    <xf numFmtId="164" fontId="26" fillId="0" borderId="0" xfId="0" applyNumberFormat="1" applyFont="1" applyFill="1" applyAlignment="1">
      <alignment horizontal="center"/>
    </xf>
    <xf numFmtId="0" fontId="47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164" fontId="26" fillId="8" borderId="0" xfId="0" applyNumberFormat="1" applyFont="1" applyFill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4" fontId="49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Fill="1" applyBorder="1"/>
    <xf numFmtId="0" fontId="32" fillId="0" borderId="0" xfId="0" applyFont="1"/>
    <xf numFmtId="164" fontId="3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27" fillId="0" borderId="0" xfId="0" applyFont="1" applyAlignment="1"/>
    <xf numFmtId="164" fontId="26" fillId="0" borderId="0" xfId="32" applyNumberFormat="1" applyFont="1" applyFill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164" fontId="47" fillId="0" borderId="0" xfId="0" applyNumberFormat="1" applyFont="1"/>
    <xf numFmtId="0" fontId="27" fillId="0" borderId="0" xfId="0" applyFont="1" applyAlignment="1">
      <alignment horizontal="center"/>
    </xf>
    <xf numFmtId="0" fontId="40" fillId="7" borderId="0" xfId="123" applyNumberFormat="1" applyFont="1" applyFill="1" applyBorder="1" applyAlignment="1" applyProtection="1">
      <alignment horizontal="center" vertical="center"/>
      <protection locked="0"/>
    </xf>
    <xf numFmtId="166" fontId="40" fillId="7" borderId="0" xfId="123" applyNumberFormat="1" applyFont="1" applyFill="1" applyBorder="1" applyAlignment="1" applyProtection="1">
      <alignment horizontal="center" vertical="center"/>
      <protection locked="0"/>
    </xf>
    <xf numFmtId="164" fontId="54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NumberFormat="1" applyFont="1" applyAlignment="1">
      <alignment horizontal="center"/>
    </xf>
    <xf numFmtId="0" fontId="41" fillId="0" borderId="0" xfId="0" applyFont="1"/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/>
    <xf numFmtId="1" fontId="40" fillId="0" borderId="0" xfId="155" applyNumberFormat="1" applyFont="1" applyFill="1" applyBorder="1" applyAlignment="1">
      <alignment horizontal="center" vertical="center"/>
    </xf>
    <xf numFmtId="1" fontId="57" fillId="0" borderId="0" xfId="0" applyNumberFormat="1" applyFont="1" applyFill="1" applyBorder="1" applyAlignment="1">
      <alignment horizontal="center"/>
    </xf>
    <xf numFmtId="0" fontId="35" fillId="5" borderId="0" xfId="0" applyFont="1" applyFill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40" fillId="6" borderId="0" xfId="126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40" fillId="6" borderId="0" xfId="126" applyNumberFormat="1" applyFont="1" applyFill="1" applyBorder="1" applyAlignment="1">
      <alignment horizontal="left" vertical="center"/>
    </xf>
    <xf numFmtId="0" fontId="40" fillId="0" borderId="0" xfId="56" applyNumberFormat="1" applyFont="1" applyBorder="1" applyAlignment="1">
      <alignment horizontal="left" vertical="center"/>
    </xf>
    <xf numFmtId="164" fontId="44" fillId="0" borderId="0" xfId="0" applyNumberFormat="1" applyFont="1" applyFill="1" applyAlignment="1">
      <alignment horizontal="center"/>
    </xf>
    <xf numFmtId="1" fontId="57" fillId="0" borderId="0" xfId="0" applyNumberFormat="1" applyFont="1" applyFill="1" applyBorder="1" applyAlignment="1">
      <alignment horizontal="center"/>
    </xf>
  </cellXfs>
  <cellStyles count="168">
    <cellStyle name="Hyperlink 2" xfId="1"/>
    <cellStyle name="Hyperlink 2 2" xfId="46"/>
    <cellStyle name="Hyperlink 3" xfId="2"/>
    <cellStyle name="Normal" xfId="0" builtinId="0" customBuiltin="1"/>
    <cellStyle name="Normal 10" xfId="3"/>
    <cellStyle name="Normal 10 2" xfId="48"/>
    <cellStyle name="Normal 10 2 2" xfId="49"/>
    <cellStyle name="Normal 10 2 2 2" xfId="50"/>
    <cellStyle name="Normal 10 2 3" xfId="51"/>
    <cellStyle name="Normal 10 3" xfId="52"/>
    <cellStyle name="Normal 10 3 2" xfId="53"/>
    <cellStyle name="Normal 10 4" xfId="54"/>
    <cellStyle name="Normal 10 5" xfId="47"/>
    <cellStyle name="Normal 11" xfId="4"/>
    <cellStyle name="Normal 11 2" xfId="56"/>
    <cellStyle name="Normal 11 2 2" xfId="57"/>
    <cellStyle name="Normal 11 3" xfId="58"/>
    <cellStyle name="Normal 11 4" xfId="55"/>
    <cellStyle name="Normal 12" xfId="5"/>
    <cellStyle name="Normal 12 2" xfId="60"/>
    <cellStyle name="Normal 12 3" xfId="59"/>
    <cellStyle name="Normal 13" xfId="6"/>
    <cellStyle name="Normal 13 2" xfId="61"/>
    <cellStyle name="Normal 14" xfId="7"/>
    <cellStyle name="Normal 14 2" xfId="62"/>
    <cellStyle name="Normal 15" xfId="8"/>
    <cellStyle name="Normal 15 2" xfId="63"/>
    <cellStyle name="Normal 16" xfId="9"/>
    <cellStyle name="Normal 16 2" xfId="64"/>
    <cellStyle name="Normal 17" xfId="10"/>
    <cellStyle name="Normal 17 2" xfId="65"/>
    <cellStyle name="Normal 18" xfId="11"/>
    <cellStyle name="Normal 19" xfId="44"/>
    <cellStyle name="Normal 2" xfId="12"/>
    <cellStyle name="Normal 2 10" xfId="126"/>
    <cellStyle name="Normal 2 2" xfId="13"/>
    <cellStyle name="Normal 2 2 2" xfId="14"/>
    <cellStyle name="Normal 2 2 3" xfId="67"/>
    <cellStyle name="Normal 2 3" xfId="15"/>
    <cellStyle name="Normal 2 3 2" xfId="69"/>
    <cellStyle name="Normal 2 3 3" xfId="68"/>
    <cellStyle name="Normal 2 4" xfId="16"/>
    <cellStyle name="Normal 2 5" xfId="17"/>
    <cellStyle name="Normal 2 6" xfId="18"/>
    <cellStyle name="Normal 2 7" xfId="19"/>
    <cellStyle name="Normal 2 8" xfId="20"/>
    <cellStyle name="Normal 2 9" xfId="66"/>
    <cellStyle name="Normal 2_STO" xfId="70"/>
    <cellStyle name="Normal 20" xfId="45"/>
    <cellStyle name="Normal 21" xfId="125"/>
    <cellStyle name="Normal 22" xfId="128"/>
    <cellStyle name="Normal 23" xfId="129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21"/>
    <cellStyle name="Normal 3 2" xfId="22"/>
    <cellStyle name="Normal 3 2 2" xfId="73"/>
    <cellStyle name="Normal 3 2 2 2" xfId="74"/>
    <cellStyle name="Normal 3 2 3" xfId="75"/>
    <cellStyle name="Normal 3 2 4" xfId="72"/>
    <cellStyle name="Normal 3 3" xfId="76"/>
    <cellStyle name="Normal 3 3 2" xfId="77"/>
    <cellStyle name="Normal 3 3 3" xfId="78"/>
    <cellStyle name="Normal 3 4" xfId="79"/>
    <cellStyle name="Normal 3 5" xfId="80"/>
    <cellStyle name="Normal 3 6" xfId="71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42"/>
    <cellStyle name="Normal 37" xfId="143"/>
    <cellStyle name="Normal 38" xfId="144"/>
    <cellStyle name="Normal 39" xfId="145"/>
    <cellStyle name="Normal 4" xfId="23"/>
    <cellStyle name="Normal 4 2" xfId="24"/>
    <cellStyle name="Normal 4 2 2" xfId="83"/>
    <cellStyle name="Normal 4 2 3" xfId="84"/>
    <cellStyle name="Normal 4 2 4" xfId="82"/>
    <cellStyle name="Normal 4 3" xfId="85"/>
    <cellStyle name="Normal 4 3 2" xfId="86"/>
    <cellStyle name="Normal 4 3 3" xfId="87"/>
    <cellStyle name="Normal 4 4" xfId="88"/>
    <cellStyle name="Normal 4 5" xfId="89"/>
    <cellStyle name="Normal 4 6" xfId="81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7" xfId="153"/>
    <cellStyle name="Normal 48" xfId="154"/>
    <cellStyle name="Normal 49" xfId="157"/>
    <cellStyle name="Normal 5" xfId="25"/>
    <cellStyle name="Normal 5 2" xfId="91"/>
    <cellStyle name="Normal 5 3" xfId="92"/>
    <cellStyle name="Normal 5 4" xfId="90"/>
    <cellStyle name="Normal 50" xfId="158"/>
    <cellStyle name="Normal 51" xfId="159"/>
    <cellStyle name="Normal 52" xfId="160"/>
    <cellStyle name="Normal 53" xfId="161"/>
    <cellStyle name="Normal 54" xfId="162"/>
    <cellStyle name="Normal 55" xfId="163"/>
    <cellStyle name="Normal 56" xfId="164"/>
    <cellStyle name="Normal 57" xfId="165"/>
    <cellStyle name="Normal 58" xfId="166"/>
    <cellStyle name="Normal 59" xfId="167"/>
    <cellStyle name="Normal 6" xfId="26"/>
    <cellStyle name="Normal 6 2" xfId="94"/>
    <cellStyle name="Normal 6 2 2" xfId="95"/>
    <cellStyle name="Normal 6 3" xfId="96"/>
    <cellStyle name="Normal 6 4" xfId="93"/>
    <cellStyle name="Normal 7" xfId="27"/>
    <cellStyle name="Normal 7 2" xfId="98"/>
    <cellStyle name="Normal 7 2 2" xfId="99"/>
    <cellStyle name="Normal 7 2 2 2" xfId="100"/>
    <cellStyle name="Normal 7 2 3" xfId="101"/>
    <cellStyle name="Normal 7 3" xfId="102"/>
    <cellStyle name="Normal 7 3 2" xfId="103"/>
    <cellStyle name="Normal 7 4" xfId="104"/>
    <cellStyle name="Normal 7 5" xfId="105"/>
    <cellStyle name="Normal 7 5 2" xfId="106"/>
    <cellStyle name="Normal 7 6" xfId="97"/>
    <cellStyle name="Normal 8" xfId="28"/>
    <cellStyle name="Normal 8 2" xfId="108"/>
    <cellStyle name="Normal 8 2 2" xfId="109"/>
    <cellStyle name="Normal 8 2 2 2" xfId="110"/>
    <cellStyle name="Normal 8 2 3" xfId="111"/>
    <cellStyle name="Normal 8 3" xfId="112"/>
    <cellStyle name="Normal 8 3 2" xfId="113"/>
    <cellStyle name="Normal 8 4" xfId="114"/>
    <cellStyle name="Normal 8 5" xfId="107"/>
    <cellStyle name="Normal 9" xfId="29"/>
    <cellStyle name="Normal 9 2" xfId="116"/>
    <cellStyle name="Normal 9 2 2" xfId="117"/>
    <cellStyle name="Normal 9 2 2 2" xfId="118"/>
    <cellStyle name="Normal 9 2 3" xfId="119"/>
    <cellStyle name="Normal 9 3" xfId="120"/>
    <cellStyle name="Normal 9 3 2" xfId="121"/>
    <cellStyle name="Normal 9 4" xfId="122"/>
    <cellStyle name="Normal 9 5" xfId="115"/>
    <cellStyle name="Normal_1.1" xfId="123"/>
    <cellStyle name="Normal_Sheet1" xfId="30"/>
    <cellStyle name="Normal_Sheet1 2" xfId="31"/>
    <cellStyle name="Normal_Sheet1 3" xfId="155"/>
    <cellStyle name="Normal_Sheet1 4" xfId="32"/>
    <cellStyle name="Percent 10" xfId="33"/>
    <cellStyle name="Percent 11" xfId="34"/>
    <cellStyle name="Percent 12" xfId="127"/>
    <cellStyle name="Percent 13" xfId="156"/>
    <cellStyle name="Percent 2" xfId="35"/>
    <cellStyle name="Percent 2 2" xfId="36"/>
    <cellStyle name="Percent 3" xfId="37"/>
    <cellStyle name="Percent 4" xfId="38"/>
    <cellStyle name="Percent 5" xfId="39"/>
    <cellStyle name="Percent 6" xfId="40"/>
    <cellStyle name="Percent 7" xfId="41"/>
    <cellStyle name="Percent 8" xfId="42"/>
    <cellStyle name="Percent 9" xfId="43"/>
    <cellStyle name="Style 1" xfId="124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l-GR" sz="1000">
                <a:latin typeface="Georgia" panose="02040502050405020303" pitchFamily="18" charset="0"/>
              </a:rPr>
              <a:t>Διάγραμμα</a:t>
            </a:r>
            <a:r>
              <a:rPr lang="en-US" sz="1000" baseline="0">
                <a:latin typeface="Georgia" panose="02040502050405020303" pitchFamily="18" charset="0"/>
              </a:rPr>
              <a:t> 1.1: </a:t>
            </a:r>
            <a:r>
              <a:rPr lang="el-GR" sz="1000" baseline="0">
                <a:latin typeface="Georgia" panose="02040502050405020303" pitchFamily="18" charset="0"/>
              </a:rPr>
              <a:t>Τριμηνιαίο % ΕΔ απασχόλησης</a:t>
            </a:r>
            <a:r>
              <a:rPr lang="en-US" sz="1000" baseline="0">
                <a:latin typeface="Georgia" panose="02040502050405020303" pitchFamily="18" charset="0"/>
              </a:rPr>
              <a:t> </a:t>
            </a:r>
            <a:r>
              <a:rPr lang="el-GR" sz="1000" baseline="0">
                <a:latin typeface="Georgia" panose="02040502050405020303" pitchFamily="18" charset="0"/>
              </a:rPr>
              <a:t>σε άτομα </a:t>
            </a:r>
            <a:endParaRPr lang="en-US" sz="10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24542014337760018"/>
          <c:y val="1.19149675826945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52970227833946"/>
          <c:y val="0.18771851016177507"/>
          <c:w val="0.86656700907310447"/>
          <c:h val="0.6655256634587343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9.2158273945558075E-3"/>
                  <c:y val="-4.0187724878761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058-AE2D-0F863B6AFAD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graphs'!$L$2:$AB$2</c:f>
              <c:strCache>
                <c:ptCount val="17"/>
                <c:pt idx="0">
                  <c:v>2016 Τ4</c:v>
                </c:pt>
                <c:pt idx="1">
                  <c:v>2017Τ1</c:v>
                </c:pt>
                <c:pt idx="2">
                  <c:v>2017 Τ2</c:v>
                </c:pt>
                <c:pt idx="3">
                  <c:v>2017 Τ3</c:v>
                </c:pt>
                <c:pt idx="4">
                  <c:v>2017 Τ4</c:v>
                </c:pt>
                <c:pt idx="5">
                  <c:v>2018Τ1</c:v>
                </c:pt>
                <c:pt idx="6">
                  <c:v>2018Τ2</c:v>
                </c:pt>
                <c:pt idx="7">
                  <c:v>2018Τ3</c:v>
                </c:pt>
                <c:pt idx="8">
                  <c:v>2018Τ4</c:v>
                </c:pt>
                <c:pt idx="9">
                  <c:v>2019Τ1</c:v>
                </c:pt>
                <c:pt idx="10">
                  <c:v>2019Τ2</c:v>
                </c:pt>
                <c:pt idx="11">
                  <c:v>2019Τ3</c:v>
                </c:pt>
                <c:pt idx="12">
                  <c:v>2019Τ4</c:v>
                </c:pt>
                <c:pt idx="13">
                  <c:v>2020Τ1</c:v>
                </c:pt>
                <c:pt idx="14">
                  <c:v>2020Τ2</c:v>
                </c:pt>
                <c:pt idx="15">
                  <c:v>2020Τ3</c:v>
                </c:pt>
                <c:pt idx="16">
                  <c:v>2020Τ4</c:v>
                </c:pt>
              </c:strCache>
            </c:strRef>
          </c:cat>
          <c:val>
            <c:numRef>
              <c:f>' graphs'!$L$3:$AB$3</c:f>
              <c:numCache>
                <c:formatCode>0.0</c:formatCode>
                <c:ptCount val="17"/>
                <c:pt idx="0">
                  <c:v>1.8871724429962322</c:v>
                </c:pt>
                <c:pt idx="1">
                  <c:v>0.7964866399059245</c:v>
                </c:pt>
                <c:pt idx="2">
                  <c:v>1.445628043675562</c:v>
                </c:pt>
                <c:pt idx="3">
                  <c:v>1.7085459515589818</c:v>
                </c:pt>
                <c:pt idx="4">
                  <c:v>1.1832502832636926</c:v>
                </c:pt>
                <c:pt idx="5">
                  <c:v>1.404451765317849</c:v>
                </c:pt>
                <c:pt idx="6">
                  <c:v>1.270533362781201</c:v>
                </c:pt>
                <c:pt idx="7">
                  <c:v>1.0698046351947488</c:v>
                </c:pt>
                <c:pt idx="8">
                  <c:v>0.79513683453404926</c:v>
                </c:pt>
                <c:pt idx="9">
                  <c:v>0.50849174305169775</c:v>
                </c:pt>
                <c:pt idx="10">
                  <c:v>1.2635383195421346</c:v>
                </c:pt>
                <c:pt idx="11">
                  <c:v>0.42406614979599855</c:v>
                </c:pt>
                <c:pt idx="12">
                  <c:v>1.4413667760448945E-2</c:v>
                </c:pt>
                <c:pt idx="13">
                  <c:v>-6.7329149468464689E-2</c:v>
                </c:pt>
                <c:pt idx="14">
                  <c:v>-0.85874336394855533</c:v>
                </c:pt>
                <c:pt idx="15">
                  <c:v>-0.34092691208859049</c:v>
                </c:pt>
                <c:pt idx="16">
                  <c:v>-0.2492719116396036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C0A-412E-840F-12E4D3D42C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086912"/>
        <c:axId val="204474240"/>
      </c:lineChart>
      <c:catAx>
        <c:axId val="1640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474240"/>
        <c:crosses val="autoZero"/>
        <c:auto val="1"/>
        <c:lblAlgn val="ctr"/>
        <c:lblOffset val="100"/>
        <c:noMultiLvlLbl val="0"/>
      </c:catAx>
      <c:valAx>
        <c:axId val="20447424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6408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2.1 Ποσοστό ανεργίας </a:t>
            </a:r>
            <a:r>
              <a:rPr lang="en-US" sz="900">
                <a:latin typeface="Georgia" panose="02040502050405020303" pitchFamily="18" charset="0"/>
              </a:rPr>
              <a:t>&amp; </a:t>
            </a:r>
            <a:r>
              <a:rPr lang="el-GR" sz="900">
                <a:latin typeface="Georgia" panose="02040502050405020303" pitchFamily="18" charset="0"/>
              </a:rPr>
              <a:t>κενών θέσεων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826137357830271"/>
          <c:y val="0.1073643919510061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ΕΤΗΣΙΑ!$A$11</c:f>
              <c:strCache>
                <c:ptCount val="1"/>
                <c:pt idx="0">
                  <c:v>Ποσοστό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D2E5-4DA3-9174-8046C926F5DC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2E5-4DA3-9174-8046C926F5DC}"/>
                </c:ext>
              </c:extLst>
            </c:dLbl>
            <c:dLbl>
              <c:idx val="2"/>
              <c:layout>
                <c:manualLayout>
                  <c:x val="2.7777777777777776E-2"/>
                  <c:y val="-5.555555555555555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2E5-4DA3-9174-8046C926F5DC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D2E5-4DA3-9174-8046C926F5DC}"/>
                </c:ext>
              </c:extLst>
            </c:dLbl>
            <c:dLbl>
              <c:idx val="4"/>
              <c:layout>
                <c:manualLayout>
                  <c:x val="-7.2222222222222215E-2"/>
                  <c:y val="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E5-4DA3-9174-8046C926F5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ΕΤΗΣΙΑ!$E$10:$I$10</c:f>
              <c:numCache>
                <c:formatCode>0.0</c:formatCode>
                <c:ptCount val="5"/>
                <c:pt idx="0" formatCode="General">
                  <c:v>1.2</c:v>
                </c:pt>
                <c:pt idx="1">
                  <c:v>1</c:v>
                </c:pt>
                <c:pt idx="2" formatCode="General">
                  <c:v>1.5</c:v>
                </c:pt>
                <c:pt idx="3" formatCode="General">
                  <c:v>2</c:v>
                </c:pt>
                <c:pt idx="4" formatCode="General">
                  <c:v>1.6</c:v>
                </c:pt>
              </c:numCache>
            </c:numRef>
          </c:xVal>
          <c:yVal>
            <c:numRef>
              <c:f>ΕΤΗΣΙΑ!$E$11:$I$11</c:f>
              <c:numCache>
                <c:formatCode>0.0</c:formatCode>
                <c:ptCount val="5"/>
                <c:pt idx="0">
                  <c:v>13</c:v>
                </c:pt>
                <c:pt idx="1">
                  <c:v>11</c:v>
                </c:pt>
                <c:pt idx="2" formatCode="General">
                  <c:v>8.4</c:v>
                </c:pt>
                <c:pt idx="3" formatCode="General">
                  <c:v>7.1</c:v>
                </c:pt>
                <c:pt idx="4" formatCode="General">
                  <c:v>7.6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30336"/>
        <c:axId val="204032256"/>
      </c:scatterChart>
      <c:valAx>
        <c:axId val="204030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032256"/>
        <c:crosses val="autoZero"/>
        <c:crossBetween val="midCat"/>
        <c:majorUnit val="0.4"/>
      </c:valAx>
      <c:valAx>
        <c:axId val="20403225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03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Διάγραμμα 2.1: </a:t>
            </a:r>
            <a:r>
              <a:rPr lang="en-US"/>
              <a:t>Beveridge curve 201</a:t>
            </a:r>
            <a:r>
              <a:rPr lang="el-GR"/>
              <a:t>6</a:t>
            </a:r>
            <a:r>
              <a:rPr lang="en-US"/>
              <a:t>T</a:t>
            </a:r>
            <a:r>
              <a:rPr lang="el-GR"/>
              <a:t>4</a:t>
            </a:r>
            <a:r>
              <a:rPr lang="en-US"/>
              <a:t>-20</a:t>
            </a:r>
            <a:r>
              <a:rPr lang="el-GR"/>
              <a:t>20</a:t>
            </a:r>
            <a:r>
              <a:rPr lang="en-US"/>
              <a:t>T</a:t>
            </a:r>
            <a:r>
              <a:rPr lang="el-GR"/>
              <a:t>4</a:t>
            </a:r>
          </a:p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4509187029281682"/>
          <c:y val="2.71188860529394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393493278102855E-2"/>
          <c:y val="0.21126509654426689"/>
          <c:w val="0.89982412026918401"/>
          <c:h val="0.7041655738399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 graphs'!$Z$73</c:f>
              <c:strCache>
                <c:ptCount val="1"/>
                <c:pt idx="0">
                  <c:v>ΕΔ % ανεργίας</c:v>
                </c:pt>
              </c:strCache>
            </c:strRef>
          </c:tx>
          <c:spPr>
            <a:ln w="12700" cap="rnd">
              <a:solidFill>
                <a:srgbClr val="00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070507112670315E-2"/>
                  <c:y val="6.234230342539049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9FC1-42CA-83BA-1D3855F9AC64}"/>
                </c:ext>
              </c:extLst>
            </c:dLbl>
            <c:dLbl>
              <c:idx val="16"/>
              <c:layout>
                <c:manualLayout>
                  <c:x val="0"/>
                  <c:y val="7.229243413089693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3361-44A1-86B3-5E7BDA922C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 graphs'!$AA$81:$AA$97</c:f>
              <c:numCache>
                <c:formatCode>0.0</c:formatCode>
                <c:ptCount val="17"/>
                <c:pt idx="0">
                  <c:v>0.60032166768486539</c:v>
                </c:pt>
                <c:pt idx="1">
                  <c:v>1.0719141459229091</c:v>
                </c:pt>
                <c:pt idx="2">
                  <c:v>0.81244224699684386</c:v>
                </c:pt>
                <c:pt idx="3">
                  <c:v>1.393849044636956</c:v>
                </c:pt>
                <c:pt idx="4">
                  <c:v>0.98280098280098283</c:v>
                </c:pt>
                <c:pt idx="5">
                  <c:v>1.0446786939433079</c:v>
                </c:pt>
                <c:pt idx="6">
                  <c:v>1.4468314728002429</c:v>
                </c:pt>
                <c:pt idx="7">
                  <c:v>2.1396418395282573</c:v>
                </c:pt>
                <c:pt idx="8">
                  <c:v>0.97970083000023123</c:v>
                </c:pt>
                <c:pt idx="9">
                  <c:v>1.971480301232394</c:v>
                </c:pt>
                <c:pt idx="10">
                  <c:v>1.7481382797021248</c:v>
                </c:pt>
                <c:pt idx="11">
                  <c:v>1.9543884655446522</c:v>
                </c:pt>
                <c:pt idx="12">
                  <c:v>1.3233111832042588</c:v>
                </c:pt>
                <c:pt idx="13">
                  <c:v>2.0448924700545912</c:v>
                </c:pt>
                <c:pt idx="14">
                  <c:v>1.1878159917007003</c:v>
                </c:pt>
                <c:pt idx="15">
                  <c:v>1.6741280137162213</c:v>
                </c:pt>
                <c:pt idx="16">
                  <c:v>1.3</c:v>
                </c:pt>
              </c:numCache>
            </c:numRef>
          </c:xVal>
          <c:yVal>
            <c:numRef>
              <c:f>' graphs'!$Z$81:$Z$97</c:f>
              <c:numCache>
                <c:formatCode>0.0</c:formatCode>
                <c:ptCount val="17"/>
                <c:pt idx="0">
                  <c:v>12.966666666666669</c:v>
                </c:pt>
                <c:pt idx="1">
                  <c:v>12.4</c:v>
                </c:pt>
                <c:pt idx="2">
                  <c:v>11.466666666666667</c:v>
                </c:pt>
                <c:pt idx="3">
                  <c:v>10.4</c:v>
                </c:pt>
                <c:pt idx="4">
                  <c:v>10.299999999999999</c:v>
                </c:pt>
                <c:pt idx="5">
                  <c:v>9.4</c:v>
                </c:pt>
                <c:pt idx="6">
                  <c:v>8.3333333333333339</c:v>
                </c:pt>
                <c:pt idx="7">
                  <c:v>8.2000000000000011</c:v>
                </c:pt>
                <c:pt idx="8">
                  <c:v>7.7333333333333343</c:v>
                </c:pt>
                <c:pt idx="9">
                  <c:v>7.5666666666666664</c:v>
                </c:pt>
                <c:pt idx="10">
                  <c:v>7.333333333333333</c:v>
                </c:pt>
                <c:pt idx="11">
                  <c:v>6.8</c:v>
                </c:pt>
                <c:pt idx="12">
                  <c:v>6.4666666666666659</c:v>
                </c:pt>
                <c:pt idx="13">
                  <c:v>6.2666666666666666</c:v>
                </c:pt>
                <c:pt idx="14">
                  <c:v>7.7333333333333334</c:v>
                </c:pt>
                <c:pt idx="15">
                  <c:v>8.1999999999999993</c:v>
                </c:pt>
                <c:pt idx="16">
                  <c:v>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361-44A1-86B3-5E7BDA922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98144"/>
        <c:axId val="203000064"/>
      </c:scatterChart>
      <c:valAx>
        <c:axId val="202998144"/>
        <c:scaling>
          <c:orientation val="minMax"/>
          <c:max val="2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49147831068273806"/>
              <c:y val="0.820643259418497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000064"/>
        <c:crosses val="autoZero"/>
        <c:crossBetween val="midCat"/>
        <c:majorUnit val="0.5"/>
      </c:valAx>
      <c:valAx>
        <c:axId val="20300006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2998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/>
              <a:t>Διάγραμμα</a:t>
            </a:r>
            <a:r>
              <a:rPr lang="el-GR" sz="900" baseline="0"/>
              <a:t> 1.3</a:t>
            </a:r>
            <a:r>
              <a:rPr lang="en-US" sz="900" baseline="0"/>
              <a:t>: </a:t>
            </a:r>
            <a:r>
              <a:rPr lang="el-GR" sz="900" baseline="0"/>
              <a:t>Τριμηνιαία απασχόληση κατά </a:t>
            </a:r>
            <a:r>
              <a:rPr lang="el-GR" sz="900" baseline="0">
                <a:latin typeface="Georgia" panose="02040502050405020303" pitchFamily="18" charset="0"/>
              </a:rPr>
              <a:t>εθνικότητα</a:t>
            </a:r>
            <a:r>
              <a:rPr lang="en-US" sz="900" baseline="0"/>
              <a:t> </a:t>
            </a:r>
            <a:endParaRPr lang="en-US" sz="900"/>
          </a:p>
        </c:rich>
      </c:tx>
      <c:layout>
        <c:manualLayout>
          <c:xMode val="edge"/>
          <c:yMode val="edge"/>
          <c:x val="0.20111667859699353"/>
          <c:y val="2.65571958191888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435738921064617E-2"/>
          <c:y val="0.11516004667679114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 graphs'!$F$45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377412567754221E-2"/>
                  <c:y val="-3.9522763607939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FD-46B7-B810-5F59B0B37EC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FD-46B7-B810-5F59B0B37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graphs'!$L$44:$X$44</c:f>
              <c:strCache>
                <c:ptCount val="13"/>
                <c:pt idx="0">
                  <c:v>2017Τ4</c:v>
                </c:pt>
                <c:pt idx="1">
                  <c:v>2018Τ1</c:v>
                </c:pt>
                <c:pt idx="2">
                  <c:v>2018Τ2</c:v>
                </c:pt>
                <c:pt idx="3">
                  <c:v>2018Τ3</c:v>
                </c:pt>
                <c:pt idx="4">
                  <c:v>2018Τ4</c:v>
                </c:pt>
                <c:pt idx="5">
                  <c:v>2019Τ1</c:v>
                </c:pt>
                <c:pt idx="6">
                  <c:v>2019Τ2</c:v>
                </c:pt>
                <c:pt idx="7">
                  <c:v>2019Τ3</c:v>
                </c:pt>
                <c:pt idx="8">
                  <c:v>2019Τ4</c:v>
                </c:pt>
                <c:pt idx="9">
                  <c:v>2020Τ1</c:v>
                </c:pt>
                <c:pt idx="10">
                  <c:v>2020Τ2</c:v>
                </c:pt>
                <c:pt idx="11">
                  <c:v>2020Τ3</c:v>
                </c:pt>
                <c:pt idx="12">
                  <c:v>2020Τ4</c:v>
                </c:pt>
              </c:strCache>
            </c:strRef>
          </c:cat>
          <c:val>
            <c:numRef>
              <c:f>' graphs'!$L$45:$X$45</c:f>
              <c:numCache>
                <c:formatCode>0.0</c:formatCode>
                <c:ptCount val="13"/>
                <c:pt idx="0">
                  <c:v>1.1000000000000001</c:v>
                </c:pt>
                <c:pt idx="1">
                  <c:v>0.1</c:v>
                </c:pt>
                <c:pt idx="2" formatCode="General">
                  <c:v>4</c:v>
                </c:pt>
                <c:pt idx="3">
                  <c:v>2.1</c:v>
                </c:pt>
                <c:pt idx="4" formatCode="General">
                  <c:v>-2.2000000000000002</c:v>
                </c:pt>
                <c:pt idx="5" formatCode="General">
                  <c:v>8.1999999999999993</c:v>
                </c:pt>
                <c:pt idx="6" formatCode="General">
                  <c:v>-0.2</c:v>
                </c:pt>
                <c:pt idx="7" formatCode="General">
                  <c:v>-1.3</c:v>
                </c:pt>
                <c:pt idx="8" formatCode="General">
                  <c:v>0.2</c:v>
                </c:pt>
                <c:pt idx="9">
                  <c:v>-1.6484670626234816</c:v>
                </c:pt>
                <c:pt idx="10" formatCode="General">
                  <c:v>-0.5</c:v>
                </c:pt>
                <c:pt idx="11" formatCode="General">
                  <c:v>-0.9</c:v>
                </c:pt>
                <c:pt idx="12">
                  <c:v>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 graphs'!$F$46</c:f>
              <c:strCache>
                <c:ptCount val="1"/>
                <c:pt idx="0">
                  <c:v>Κοινοτικοί 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6528925619834711E-2"/>
                  <c:y val="7.090852242272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FD-46B7-B810-5F59B0B37EC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FD-46B7-B810-5F59B0B37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graphs'!$L$44:$X$44</c:f>
              <c:strCache>
                <c:ptCount val="13"/>
                <c:pt idx="0">
                  <c:v>2017Τ4</c:v>
                </c:pt>
                <c:pt idx="1">
                  <c:v>2018Τ1</c:v>
                </c:pt>
                <c:pt idx="2">
                  <c:v>2018Τ2</c:v>
                </c:pt>
                <c:pt idx="3">
                  <c:v>2018Τ3</c:v>
                </c:pt>
                <c:pt idx="4">
                  <c:v>2018Τ4</c:v>
                </c:pt>
                <c:pt idx="5">
                  <c:v>2019Τ1</c:v>
                </c:pt>
                <c:pt idx="6">
                  <c:v>2019Τ2</c:v>
                </c:pt>
                <c:pt idx="7">
                  <c:v>2019Τ3</c:v>
                </c:pt>
                <c:pt idx="8">
                  <c:v>2019Τ4</c:v>
                </c:pt>
                <c:pt idx="9">
                  <c:v>2020Τ1</c:v>
                </c:pt>
                <c:pt idx="10">
                  <c:v>2020Τ2</c:v>
                </c:pt>
                <c:pt idx="11">
                  <c:v>2020Τ3</c:v>
                </c:pt>
                <c:pt idx="12">
                  <c:v>2020Τ4</c:v>
                </c:pt>
              </c:strCache>
            </c:strRef>
          </c:cat>
          <c:val>
            <c:numRef>
              <c:f>' graphs'!$L$46:$X$46</c:f>
              <c:numCache>
                <c:formatCode>0.0</c:formatCode>
                <c:ptCount val="13"/>
                <c:pt idx="0">
                  <c:v>-10.1</c:v>
                </c:pt>
                <c:pt idx="1">
                  <c:v>5.3</c:v>
                </c:pt>
                <c:pt idx="2">
                  <c:v>5.0999999999999996</c:v>
                </c:pt>
                <c:pt idx="3">
                  <c:v>-1.7</c:v>
                </c:pt>
                <c:pt idx="4" formatCode="General">
                  <c:v>0.4</c:v>
                </c:pt>
                <c:pt idx="5">
                  <c:v>5.2</c:v>
                </c:pt>
                <c:pt idx="6" formatCode="General">
                  <c:v>16.100000000000001</c:v>
                </c:pt>
                <c:pt idx="7" formatCode="General">
                  <c:v>0.1</c:v>
                </c:pt>
                <c:pt idx="8" formatCode="General">
                  <c:v>2.6</c:v>
                </c:pt>
                <c:pt idx="9">
                  <c:v>-6.0536667343810535</c:v>
                </c:pt>
                <c:pt idx="10" formatCode="General">
                  <c:v>2</c:v>
                </c:pt>
                <c:pt idx="11" formatCode="General">
                  <c:v>-1.4</c:v>
                </c:pt>
                <c:pt idx="12">
                  <c:v>-5.7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 graphs'!$F$47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6A-4311-AC12-00C56C3FC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graphs'!$L$44:$X$44</c:f>
              <c:strCache>
                <c:ptCount val="13"/>
                <c:pt idx="0">
                  <c:v>2017Τ4</c:v>
                </c:pt>
                <c:pt idx="1">
                  <c:v>2018Τ1</c:v>
                </c:pt>
                <c:pt idx="2">
                  <c:v>2018Τ2</c:v>
                </c:pt>
                <c:pt idx="3">
                  <c:v>2018Τ3</c:v>
                </c:pt>
                <c:pt idx="4">
                  <c:v>2018Τ4</c:v>
                </c:pt>
                <c:pt idx="5">
                  <c:v>2019Τ1</c:v>
                </c:pt>
                <c:pt idx="6">
                  <c:v>2019Τ2</c:v>
                </c:pt>
                <c:pt idx="7">
                  <c:v>2019Τ3</c:v>
                </c:pt>
                <c:pt idx="8">
                  <c:v>2019Τ4</c:v>
                </c:pt>
                <c:pt idx="9">
                  <c:v>2020Τ1</c:v>
                </c:pt>
                <c:pt idx="10">
                  <c:v>2020Τ2</c:v>
                </c:pt>
                <c:pt idx="11">
                  <c:v>2020Τ3</c:v>
                </c:pt>
                <c:pt idx="12">
                  <c:v>2020Τ4</c:v>
                </c:pt>
              </c:strCache>
            </c:strRef>
          </c:cat>
          <c:val>
            <c:numRef>
              <c:f>' graphs'!$L$47:$X$47</c:f>
              <c:numCache>
                <c:formatCode>0.0</c:formatCode>
                <c:ptCount val="13"/>
                <c:pt idx="0">
                  <c:v>3.5</c:v>
                </c:pt>
                <c:pt idx="1">
                  <c:v>-1.5</c:v>
                </c:pt>
                <c:pt idx="2">
                  <c:v>4.7</c:v>
                </c:pt>
                <c:pt idx="3">
                  <c:v>-2.4</c:v>
                </c:pt>
                <c:pt idx="4" formatCode="General">
                  <c:v>1.2</c:v>
                </c:pt>
                <c:pt idx="5">
                  <c:v>-2.2999999999999998</c:v>
                </c:pt>
                <c:pt idx="6" formatCode="General">
                  <c:v>8.5</c:v>
                </c:pt>
                <c:pt idx="7" formatCode="General">
                  <c:v>9</c:v>
                </c:pt>
                <c:pt idx="8" formatCode="General">
                  <c:v>5.4</c:v>
                </c:pt>
                <c:pt idx="9">
                  <c:v>11.500762924457547</c:v>
                </c:pt>
                <c:pt idx="10" formatCode="General">
                  <c:v>3.3</c:v>
                </c:pt>
                <c:pt idx="11" formatCode="General">
                  <c:v>0.9</c:v>
                </c:pt>
                <c:pt idx="12">
                  <c:v>-4.9000000000000004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19008"/>
        <c:axId val="203020544"/>
      </c:lineChart>
      <c:catAx>
        <c:axId val="2030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020544"/>
        <c:crosses val="autoZero"/>
        <c:auto val="1"/>
        <c:lblAlgn val="ctr"/>
        <c:lblOffset val="100"/>
        <c:noMultiLvlLbl val="0"/>
      </c:catAx>
      <c:valAx>
        <c:axId val="203020544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01900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>
                <a:latin typeface="Arial Narrow" panose="020B0606020202030204" pitchFamily="34" charset="0"/>
              </a:rPr>
              <a:t>Διάγραμμα 1.2</a:t>
            </a:r>
            <a:r>
              <a:rPr lang="en-US" sz="1000">
                <a:latin typeface="Arial Narrow" panose="020B0606020202030204" pitchFamily="34" charset="0"/>
              </a:rPr>
              <a:t>: </a:t>
            </a:r>
            <a:r>
              <a:rPr lang="el-GR" sz="1000">
                <a:latin typeface="Arial Narrow" panose="020B0606020202030204" pitchFamily="34" charset="0"/>
              </a:rPr>
              <a:t>ΕΔ ώρες απασχόλησης</a:t>
            </a:r>
            <a:endParaRPr lang="en-US" sz="1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118744531933507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48931907333172"/>
          <c:y val="9.3702676237176707E-2"/>
          <c:w val="0.84322286751929365"/>
          <c:h val="0.649505707719549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4986220472440948E-2"/>
                  <c:y val="-8.098388743073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74-463F-84A2-B760E25D0BEA}"/>
                </c:ext>
              </c:extLst>
            </c:dLbl>
            <c:dLbl>
              <c:idx val="11"/>
              <c:layout>
                <c:manualLayout>
                  <c:x val="-3.9430664916885391E-2"/>
                  <c:y val="-4.3946850393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74-463F-84A2-B760E25D0BEA}"/>
                </c:ext>
              </c:extLst>
            </c:dLbl>
            <c:dLbl>
              <c:idx val="12"/>
              <c:layout>
                <c:manualLayout>
                  <c:x val="-4.3256999125109462E-2"/>
                  <c:y val="5.327537182852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74-463F-84A2-B760E25D0BEA}"/>
                </c:ext>
              </c:extLst>
            </c:dLbl>
            <c:dLbl>
              <c:idx val="14"/>
              <c:layout>
                <c:manualLayout>
                  <c:x val="-5.9923665791776028E-2"/>
                  <c:y val="7.6354257801108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8-441B-86D5-6B5E27616DCF}"/>
                </c:ext>
              </c:extLst>
            </c:dLbl>
            <c:dLbl>
              <c:idx val="15"/>
              <c:layout>
                <c:manualLayout>
                  <c:x val="1.2630458648147873E-2"/>
                  <c:y val="4.0081310934425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8-441B-86D5-6B5E27616DCF}"/>
                </c:ext>
              </c:extLst>
            </c:dLbl>
            <c:dLbl>
              <c:idx val="16"/>
              <c:layout>
                <c:manualLayout>
                  <c:x val="-9.3595749155113114E-4"/>
                  <c:y val="-3.4666775675841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8-441B-86D5-6B5E27616D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graphs'!$L$22:$AB$22</c:f>
              <c:strCache>
                <c:ptCount val="17"/>
                <c:pt idx="0">
                  <c:v>2016 Τ4</c:v>
                </c:pt>
                <c:pt idx="1">
                  <c:v>2017Τ1</c:v>
                </c:pt>
                <c:pt idx="2">
                  <c:v>2017Τ2</c:v>
                </c:pt>
                <c:pt idx="3">
                  <c:v>2017 Τ3</c:v>
                </c:pt>
                <c:pt idx="4">
                  <c:v>2017Τ4</c:v>
                </c:pt>
                <c:pt idx="5">
                  <c:v>2018Τ1</c:v>
                </c:pt>
                <c:pt idx="6">
                  <c:v>2018Τ2</c:v>
                </c:pt>
                <c:pt idx="7">
                  <c:v>2018Τ3</c:v>
                </c:pt>
                <c:pt idx="8">
                  <c:v>2018Τ4</c:v>
                </c:pt>
                <c:pt idx="9">
                  <c:v>2019Τ1</c:v>
                </c:pt>
                <c:pt idx="10">
                  <c:v>2019Τ2</c:v>
                </c:pt>
                <c:pt idx="11">
                  <c:v>2019Τ3</c:v>
                </c:pt>
                <c:pt idx="12">
                  <c:v>2019Τ4</c:v>
                </c:pt>
                <c:pt idx="13">
                  <c:v>2020Τ1</c:v>
                </c:pt>
                <c:pt idx="14">
                  <c:v>2020Τ2</c:v>
                </c:pt>
                <c:pt idx="15">
                  <c:v>2020Τ3</c:v>
                </c:pt>
                <c:pt idx="16">
                  <c:v>2020Τ4</c:v>
                </c:pt>
              </c:strCache>
            </c:strRef>
          </c:cat>
          <c:val>
            <c:numRef>
              <c:f>' graphs'!$L$23:$AB$23</c:f>
              <c:numCache>
                <c:formatCode>0.0</c:formatCode>
                <c:ptCount val="17"/>
                <c:pt idx="0">
                  <c:v>1.7515237268570516</c:v>
                </c:pt>
                <c:pt idx="1">
                  <c:v>0.49590597328672548</c:v>
                </c:pt>
                <c:pt idx="2">
                  <c:v>1.1451200799153627</c:v>
                </c:pt>
                <c:pt idx="3">
                  <c:v>1.1818968992387324</c:v>
                </c:pt>
                <c:pt idx="4">
                  <c:v>1.125466764845795</c:v>
                </c:pt>
                <c:pt idx="5">
                  <c:v>1.3215757249109172</c:v>
                </c:pt>
                <c:pt idx="6">
                  <c:v>1.0994460847894238</c:v>
                </c:pt>
                <c:pt idx="7">
                  <c:v>0.65830691192181323</c:v>
                </c:pt>
                <c:pt idx="8">
                  <c:v>0.86870053102514611</c:v>
                </c:pt>
                <c:pt idx="9">
                  <c:v>0.30560017911194848</c:v>
                </c:pt>
                <c:pt idx="10">
                  <c:v>3.4279570043762817</c:v>
                </c:pt>
                <c:pt idx="11">
                  <c:v>-2.7319989557063451</c:v>
                </c:pt>
                <c:pt idx="12">
                  <c:v>-0.23696572072682898</c:v>
                </c:pt>
                <c:pt idx="13">
                  <c:v>-1.585011027443457</c:v>
                </c:pt>
                <c:pt idx="14">
                  <c:v>-6.2460556566622358</c:v>
                </c:pt>
                <c:pt idx="15">
                  <c:v>2.7280863603103285</c:v>
                </c:pt>
                <c:pt idx="16">
                  <c:v>-2.0408694431767174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538-441B-86D5-6B5E27616D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137408"/>
        <c:axId val="203140096"/>
      </c:lineChart>
      <c:catAx>
        <c:axId val="20313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40096"/>
        <c:crosses val="autoZero"/>
        <c:auto val="1"/>
        <c:lblAlgn val="ctr"/>
        <c:lblOffset val="100"/>
        <c:noMultiLvlLbl val="0"/>
      </c:catAx>
      <c:valAx>
        <c:axId val="203140096"/>
        <c:scaling>
          <c:orientation val="minMax"/>
          <c:max val="4"/>
          <c:min val="-8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374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Διάγραμμα 2.2</a:t>
            </a:r>
            <a:r>
              <a:rPr lang="en-US" sz="1000"/>
              <a:t>: </a:t>
            </a:r>
            <a:r>
              <a:rPr lang="el-GR" sz="1000"/>
              <a:t>Ποσοστό</a:t>
            </a:r>
            <a:r>
              <a:rPr lang="el-GR" sz="1000" baseline="0"/>
              <a:t> μακροπρόθεσμης ανεργίας/εργατικό δυναμικό</a:t>
            </a:r>
            <a:endParaRPr lang="en-US" sz="1000"/>
          </a:p>
        </c:rich>
      </c:tx>
      <c:layout>
        <c:manualLayout>
          <c:xMode val="edge"/>
          <c:yMode val="edge"/>
          <c:x val="0.21230944254835041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944012971074861E-3"/>
                  <c:y val="-4.8576480023330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C9-416B-A8DA-C3CCB0F98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graphs'!$I$111:$AB$111</c:f>
              <c:strCache>
                <c:ptCount val="2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2017Τ1</c:v>
                </c:pt>
                <c:pt idx="5">
                  <c:v>2017q2</c:v>
                </c:pt>
                <c:pt idx="6">
                  <c:v>2017q3</c:v>
                </c:pt>
                <c:pt idx="7">
                  <c:v>2017Τ4</c:v>
                </c:pt>
                <c:pt idx="8">
                  <c:v>2018Τ1</c:v>
                </c:pt>
                <c:pt idx="9">
                  <c:v>2018Τ2</c:v>
                </c:pt>
                <c:pt idx="10">
                  <c:v>2018Τ3</c:v>
                </c:pt>
                <c:pt idx="11">
                  <c:v>2018Τ4</c:v>
                </c:pt>
                <c:pt idx="12">
                  <c:v>2019Τ1</c:v>
                </c:pt>
                <c:pt idx="13">
                  <c:v>2019Τ2</c:v>
                </c:pt>
                <c:pt idx="14">
                  <c:v>2019Τ3</c:v>
                </c:pt>
                <c:pt idx="15">
                  <c:v>2019Τ4</c:v>
                </c:pt>
                <c:pt idx="16">
                  <c:v>2020Τ1</c:v>
                </c:pt>
                <c:pt idx="17">
                  <c:v>2020Τ2</c:v>
                </c:pt>
                <c:pt idx="18">
                  <c:v>2020Τ3</c:v>
                </c:pt>
                <c:pt idx="19">
                  <c:v>2020Τ4</c:v>
                </c:pt>
              </c:strCache>
            </c:strRef>
          </c:cat>
          <c:val>
            <c:numRef>
              <c:f>' graphs'!$I$112:$AB$112</c:f>
              <c:numCache>
                <c:formatCode>General</c:formatCode>
                <c:ptCount val="20"/>
                <c:pt idx="0">
                  <c:v>5.8</c:v>
                </c:pt>
                <c:pt idx="1">
                  <c:v>5.6</c:v>
                </c:pt>
                <c:pt idx="2">
                  <c:v>5.7</c:v>
                </c:pt>
                <c:pt idx="3">
                  <c:v>5.8</c:v>
                </c:pt>
                <c:pt idx="4">
                  <c:v>5.3</c:v>
                </c:pt>
                <c:pt idx="5">
                  <c:v>4.9000000000000004</c:v>
                </c:pt>
                <c:pt idx="6">
                  <c:v>4.3</c:v>
                </c:pt>
                <c:pt idx="7">
                  <c:v>3.4</c:v>
                </c:pt>
                <c:pt idx="8">
                  <c:v>3.2</c:v>
                </c:pt>
                <c:pt idx="9">
                  <c:v>2.5</c:v>
                </c:pt>
                <c:pt idx="10">
                  <c:v>2.5</c:v>
                </c:pt>
                <c:pt idx="11">
                  <c:v>2.4</c:v>
                </c:pt>
                <c:pt idx="12">
                  <c:v>2.2000000000000002</c:v>
                </c:pt>
                <c:pt idx="13">
                  <c:v>2.1</c:v>
                </c:pt>
                <c:pt idx="14">
                  <c:v>2.1</c:v>
                </c:pt>
                <c:pt idx="15">
                  <c:v>1.9</c:v>
                </c:pt>
                <c:pt idx="16">
                  <c:v>2.1</c:v>
                </c:pt>
                <c:pt idx="17">
                  <c:v>1.8</c:v>
                </c:pt>
                <c:pt idx="18">
                  <c:v>2.2000000000000002</c:v>
                </c:pt>
                <c:pt idx="19">
                  <c:v>2.4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C9-416B-A8DA-C3CCB0F9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57888"/>
        <c:axId val="203159424"/>
      </c:lineChart>
      <c:catAx>
        <c:axId val="20315788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59424"/>
        <c:crosses val="autoZero"/>
        <c:auto val="1"/>
        <c:lblAlgn val="ctr"/>
        <c:lblOffset val="90"/>
        <c:tickLblSkip val="1"/>
        <c:tickMarkSkip val="100"/>
        <c:noMultiLvlLbl val="0"/>
      </c:catAx>
      <c:valAx>
        <c:axId val="20315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5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1.1</a:t>
            </a:r>
            <a:r>
              <a:rPr lang="en-US" sz="900">
                <a:latin typeface="Georgia" panose="02040502050405020303" pitchFamily="18" charset="0"/>
              </a:rPr>
              <a:t>: </a:t>
            </a:r>
            <a:r>
              <a:rPr lang="el-GR" sz="900">
                <a:latin typeface="Georgia" panose="02040502050405020303" pitchFamily="18" charset="0"/>
              </a:rPr>
              <a:t>Ποσοστιαία</a:t>
            </a:r>
            <a:r>
              <a:rPr lang="el-GR" sz="900" baseline="0">
                <a:latin typeface="Georgia" panose="02040502050405020303" pitchFamily="18" charset="0"/>
              </a:rPr>
              <a:t> μεταβολή, </a:t>
            </a:r>
            <a:r>
              <a:rPr lang="el-GR" sz="900">
                <a:latin typeface="Georgia" panose="02040502050405020303" pitchFamily="18" charset="0"/>
              </a:rPr>
              <a:t>ΕΔ Απασχόληση σε άτομα </a:t>
            </a: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540327020720629E-2"/>
          <c:y val="0.13525233715533455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ΕΤΗΣΙΑ!$A$2</c:f>
              <c:strCache>
                <c:ptCount val="1"/>
                <c:pt idx="0">
                  <c:v>Απασχόληση, ΕΔ (άτομα, Στατιστική Υπηρεσία)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9.489019200012355E-4"/>
                  <c:y val="-1.6770802809312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55-4089-838C-A7207583E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ΕΤΗΣΙΑ!$E$1:$I$1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ΕΤΗΣΙΑ!$E$2:$I$2</c:f>
              <c:numCache>
                <c:formatCode>General</c:formatCode>
                <c:ptCount val="5"/>
                <c:pt idx="0">
                  <c:v>3.2</c:v>
                </c:pt>
                <c:pt idx="1">
                  <c:v>3.5</c:v>
                </c:pt>
                <c:pt idx="2" formatCode="0.0">
                  <c:v>4</c:v>
                </c:pt>
                <c:pt idx="3">
                  <c:v>3.2</c:v>
                </c:pt>
                <c:pt idx="4">
                  <c:v>-0.4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69152"/>
        <c:axId val="203191424"/>
      </c:lineChart>
      <c:catAx>
        <c:axId val="2031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91424"/>
        <c:crosses val="autoZero"/>
        <c:auto val="1"/>
        <c:lblAlgn val="ctr"/>
        <c:lblOffset val="100"/>
        <c:noMultiLvlLbl val="0"/>
      </c:catAx>
      <c:valAx>
        <c:axId val="20319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16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1.2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n-US" sz="900" baseline="0">
                <a:latin typeface="Georgia" panose="02040502050405020303" pitchFamily="18" charset="0"/>
              </a:rPr>
              <a:t> </a:t>
            </a:r>
            <a:r>
              <a:rPr lang="el-GR" sz="900" baseline="0">
                <a:latin typeface="Georgia" panose="02040502050405020303" pitchFamily="18" charset="0"/>
              </a:rPr>
              <a:t>Ποσοστιαία μεταβολή ΕΔ </a:t>
            </a:r>
            <a:r>
              <a:rPr lang="el-GR" sz="900">
                <a:latin typeface="Georgia" panose="02040502050405020303" pitchFamily="18" charset="0"/>
              </a:rPr>
              <a:t>ώρες εργασίας </a:t>
            </a:r>
          </a:p>
        </c:rich>
      </c:tx>
      <c:layout>
        <c:manualLayout>
          <c:xMode val="edge"/>
          <c:yMode val="edge"/>
          <c:x val="0.4233818897637795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093424275142865"/>
          <c:y val="5.3732057416267943E-2"/>
          <c:w val="0.89906575724857141"/>
          <c:h val="0.74436235542327545"/>
        </c:manualLayout>
      </c:layout>
      <c:lineChart>
        <c:grouping val="standard"/>
        <c:varyColors val="0"/>
        <c:ser>
          <c:idx val="1"/>
          <c:order val="0"/>
          <c:tx>
            <c:strRef>
              <c:f>ΕΤΗΣΙΑ!$A$3</c:f>
              <c:strCache>
                <c:ptCount val="1"/>
                <c:pt idx="0">
                  <c:v>Aπασχόληση (ώρες εργασίας ΕΔ Στατ. Υπηρ.)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ΕΤΗΣΙΑ!$E$1:$I$1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ΕΤΗΣΙΑ!$E$3:$I$3</c:f>
              <c:numCache>
                <c:formatCode>General</c:formatCode>
                <c:ptCount val="5"/>
                <c:pt idx="0">
                  <c:v>3.1</c:v>
                </c:pt>
                <c:pt idx="1">
                  <c:v>3.4</c:v>
                </c:pt>
                <c:pt idx="2">
                  <c:v>3.7</c:v>
                </c:pt>
                <c:pt idx="3">
                  <c:v>2.9</c:v>
                </c:pt>
                <c:pt idx="4">
                  <c:v>-6.1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08192"/>
        <c:axId val="203209728"/>
      </c:lineChart>
      <c:catAx>
        <c:axId val="2032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09728"/>
        <c:crosses val="autoZero"/>
        <c:auto val="1"/>
        <c:lblAlgn val="ctr"/>
        <c:lblOffset val="100"/>
        <c:noMultiLvlLbl val="0"/>
      </c:catAx>
      <c:valAx>
        <c:axId val="20320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0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1.3: Απασχόληση κατά εθνικότητα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502804624338348E-2"/>
          <c:y val="0.24126022017032045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ΕΤΗΣΙΑ!$A$6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E-4B7D-9E6F-0C661986D8C9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DE-4B7D-9E6F-0C661986D8C9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E-4B7D-9E6F-0C661986D8C9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E-4B7D-9E6F-0C661986D8C9}"/>
                </c:ext>
              </c:extLst>
            </c:dLbl>
            <c:dLbl>
              <c:idx val="4"/>
              <c:layout>
                <c:manualLayout>
                  <c:x val="3.8193453243093776E-3"/>
                  <c:y val="-1.6750693933042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2C-44DD-AF61-C28954989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ΕΤΗΣΙΑ!$E$5:$I$5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ΕΤΗΣΙΑ!$E$6:$I$6</c:f>
              <c:numCache>
                <c:formatCode>General</c:formatCode>
                <c:ptCount val="5"/>
                <c:pt idx="0">
                  <c:v>1.2</c:v>
                </c:pt>
                <c:pt idx="1">
                  <c:v>0.9</c:v>
                </c:pt>
                <c:pt idx="2" formatCode="0.0">
                  <c:v>1</c:v>
                </c:pt>
                <c:pt idx="3">
                  <c:v>1.8</c:v>
                </c:pt>
                <c:pt idx="4">
                  <c:v>-2.2000000000000002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ΕΤΗΣΙΑ!$A$7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DE-4B7D-9E6F-0C661986D8C9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DE-4B7D-9E6F-0C661986D8C9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E-4B7D-9E6F-0C661986D8C9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DE-4B7D-9E6F-0C661986D8C9}"/>
                </c:ext>
              </c:extLst>
            </c:dLbl>
            <c:dLbl>
              <c:idx val="4"/>
              <c:layout>
                <c:manualLayout>
                  <c:x val="-3.1097331583552157E-2"/>
                  <c:y val="-2.542833187518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E6-432D-919E-BBE968E3E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ΕΤΗΣΙΑ!$E$5:$I$5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ΕΤΗΣΙΑ!$E$7:$I$7</c:f>
              <c:numCache>
                <c:formatCode>General</c:formatCode>
                <c:ptCount val="5"/>
                <c:pt idx="0">
                  <c:v>3.6</c:v>
                </c:pt>
                <c:pt idx="1">
                  <c:v>-2.5</c:v>
                </c:pt>
                <c:pt idx="2" formatCode="0.0">
                  <c:v>2.8</c:v>
                </c:pt>
                <c:pt idx="3">
                  <c:v>13.6</c:v>
                </c:pt>
                <c:pt idx="4">
                  <c:v>-1.4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ΕΤΗΣΙΑ!$A$8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E6-432D-919E-BBE968E3E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ΕΤΗΣΙΑ!$E$5:$I$5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ΕΤΗΣΙΑ!$E$8:$I$8</c:f>
              <c:numCache>
                <c:formatCode>General</c:formatCode>
                <c:ptCount val="5"/>
                <c:pt idx="0">
                  <c:v>-5.0999999999999996</c:v>
                </c:pt>
                <c:pt idx="1">
                  <c:v>4.2</c:v>
                </c:pt>
                <c:pt idx="2" formatCode="0.0">
                  <c:v>0.5</c:v>
                </c:pt>
                <c:pt idx="3">
                  <c:v>18.100000000000001</c:v>
                </c:pt>
                <c:pt idx="4">
                  <c:v>25.2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95136"/>
        <c:axId val="203609216"/>
      </c:lineChart>
      <c:catAx>
        <c:axId val="2035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609216"/>
        <c:crosses val="autoZero"/>
        <c:auto val="1"/>
        <c:lblAlgn val="ctr"/>
        <c:lblOffset val="100"/>
        <c:noMultiLvlLbl val="0"/>
      </c:catAx>
      <c:valAx>
        <c:axId val="20360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59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l-GR" sz="900">
                <a:latin typeface="Georgia" panose="02040502050405020303" pitchFamily="18" charset="0"/>
              </a:rPr>
              <a:t>Διάγραμμα 1.5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l-GR" sz="900">
                <a:latin typeface="Georgia" panose="02040502050405020303" pitchFamily="18" charset="0"/>
              </a:rPr>
              <a:t> Μακροχρόνια ανεργία ως % εργατικού δυναμικού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 sz="900">
              <a:latin typeface="Georgia" panose="02040502050405020303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ΕΤΗΣΙΑ!$A$13</c:f>
              <c:strCache>
                <c:ptCount val="1"/>
                <c:pt idx="0">
                  <c:v> &gt;12 μήνες/εργατικό δυναμικό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ΕΤΗΣΙΑ!$E$12:$I$12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ΕΤΗΣΙΑ!$E$13:$I$13</c:f>
              <c:numCache>
                <c:formatCode>General</c:formatCode>
                <c:ptCount val="5"/>
                <c:pt idx="0">
                  <c:v>5.7</c:v>
                </c:pt>
                <c:pt idx="1">
                  <c:v>4.5</c:v>
                </c:pt>
                <c:pt idx="2">
                  <c:v>2.7</c:v>
                </c:pt>
                <c:pt idx="3">
                  <c:v>2.1</c:v>
                </c:pt>
                <c:pt idx="4">
                  <c:v>2.1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54656"/>
        <c:axId val="203656192"/>
      </c:lineChart>
      <c:catAx>
        <c:axId val="2036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656192"/>
        <c:crosses val="autoZero"/>
        <c:auto val="1"/>
        <c:lblAlgn val="ctr"/>
        <c:lblOffset val="100"/>
        <c:noMultiLvlLbl val="0"/>
      </c:catAx>
      <c:valAx>
        <c:axId val="203656192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6546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685799</xdr:colOff>
      <xdr:row>5</xdr:row>
      <xdr:rowOff>57150</xdr:rowOff>
    </xdr:from>
    <xdr:to>
      <xdr:col>19</xdr:col>
      <xdr:colOff>649941</xdr:colOff>
      <xdr:row>20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179295</xdr:colOff>
      <xdr:row>72</xdr:row>
      <xdr:rowOff>380200</xdr:rowOff>
    </xdr:from>
    <xdr:to>
      <xdr:col>16</xdr:col>
      <xdr:colOff>389004</xdr:colOff>
      <xdr:row>88</xdr:row>
      <xdr:rowOff>133910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1176617</xdr:colOff>
      <xdr:row>48</xdr:row>
      <xdr:rowOff>100854</xdr:rowOff>
    </xdr:from>
    <xdr:to>
      <xdr:col>18</xdr:col>
      <xdr:colOff>605117</xdr:colOff>
      <xdr:row>65</xdr:row>
      <xdr:rowOff>149678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63500</xdr:colOff>
      <xdr:row>24</xdr:row>
      <xdr:rowOff>85725</xdr:rowOff>
    </xdr:from>
    <xdr:to>
      <xdr:col>15</xdr:col>
      <xdr:colOff>53975</xdr:colOff>
      <xdr:row>38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22411</xdr:colOff>
      <xdr:row>93</xdr:row>
      <xdr:rowOff>175372</xdr:rowOff>
    </xdr:from>
    <xdr:to>
      <xdr:col>20</xdr:col>
      <xdr:colOff>544606</xdr:colOff>
      <xdr:row>108</xdr:row>
      <xdr:rowOff>61072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17</xdr:row>
      <xdr:rowOff>95250</xdr:rowOff>
    </xdr:from>
    <xdr:to>
      <xdr:col>13</xdr:col>
      <xdr:colOff>133350</xdr:colOff>
      <xdr:row>31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280987</xdr:colOff>
      <xdr:row>17</xdr:row>
      <xdr:rowOff>47625</xdr:rowOff>
    </xdr:from>
    <xdr:to>
      <xdr:col>2</xdr:col>
      <xdr:colOff>557212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371476</xdr:colOff>
      <xdr:row>32</xdr:row>
      <xdr:rowOff>142875</xdr:rowOff>
    </xdr:from>
    <xdr:to>
      <xdr:col>3</xdr:col>
      <xdr:colOff>38101</xdr:colOff>
      <xdr:row>47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2347911</xdr:colOff>
      <xdr:row>49</xdr:row>
      <xdr:rowOff>66675</xdr:rowOff>
    </xdr:from>
    <xdr:to>
      <xdr:col>6</xdr:col>
      <xdr:colOff>590549</xdr:colOff>
      <xdr:row>63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32</xdr:row>
      <xdr:rowOff>138112</xdr:rowOff>
    </xdr:from>
    <xdr:to>
      <xdr:col>11</xdr:col>
      <xdr:colOff>295275</xdr:colOff>
      <xdr:row>47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view="pageBreakPreview" zoomScale="85" zoomScaleNormal="40" zoomScaleSheetLayoutView="85" workbookViewId="0">
      <selection activeCell="A13" sqref="A13"/>
    </sheetView>
  </sheetViews>
  <sheetFormatPr defaultColWidth="8.85546875" defaultRowHeight="18"/>
  <cols>
    <col min="1" max="1" width="58" style="6" customWidth="1"/>
    <col min="2" max="2" width="12.85546875" style="6" customWidth="1"/>
    <col min="3" max="4" width="8.85546875" style="6"/>
    <col min="5" max="5" width="10.28515625" style="6" customWidth="1"/>
    <col min="6" max="6" width="13.7109375" style="6" customWidth="1"/>
    <col min="7" max="256" width="8.85546875" style="6"/>
    <col min="257" max="257" width="58" style="6" customWidth="1"/>
    <col min="258" max="258" width="12.85546875" style="6" customWidth="1"/>
    <col min="259" max="260" width="8.85546875" style="6"/>
    <col min="261" max="261" width="10.28515625" style="6" customWidth="1"/>
    <col min="262" max="262" width="13.7109375" style="6" customWidth="1"/>
    <col min="263" max="512" width="8.85546875" style="6"/>
    <col min="513" max="513" width="58" style="6" customWidth="1"/>
    <col min="514" max="514" width="12.85546875" style="6" customWidth="1"/>
    <col min="515" max="516" width="8.85546875" style="6"/>
    <col min="517" max="517" width="10.28515625" style="6" customWidth="1"/>
    <col min="518" max="518" width="13.7109375" style="6" customWidth="1"/>
    <col min="519" max="768" width="8.85546875" style="6"/>
    <col min="769" max="769" width="58" style="6" customWidth="1"/>
    <col min="770" max="770" width="12.85546875" style="6" customWidth="1"/>
    <col min="771" max="772" width="8.85546875" style="6"/>
    <col min="773" max="773" width="10.28515625" style="6" customWidth="1"/>
    <col min="774" max="774" width="13.7109375" style="6" customWidth="1"/>
    <col min="775" max="1024" width="8.85546875" style="6"/>
    <col min="1025" max="1025" width="58" style="6" customWidth="1"/>
    <col min="1026" max="1026" width="12.85546875" style="6" customWidth="1"/>
    <col min="1027" max="1028" width="8.85546875" style="6"/>
    <col min="1029" max="1029" width="10.28515625" style="6" customWidth="1"/>
    <col min="1030" max="1030" width="13.7109375" style="6" customWidth="1"/>
    <col min="1031" max="1280" width="8.85546875" style="6"/>
    <col min="1281" max="1281" width="58" style="6" customWidth="1"/>
    <col min="1282" max="1282" width="12.85546875" style="6" customWidth="1"/>
    <col min="1283" max="1284" width="8.85546875" style="6"/>
    <col min="1285" max="1285" width="10.28515625" style="6" customWidth="1"/>
    <col min="1286" max="1286" width="13.7109375" style="6" customWidth="1"/>
    <col min="1287" max="1536" width="8.85546875" style="6"/>
    <col min="1537" max="1537" width="58" style="6" customWidth="1"/>
    <col min="1538" max="1538" width="12.85546875" style="6" customWidth="1"/>
    <col min="1539" max="1540" width="8.85546875" style="6"/>
    <col min="1541" max="1541" width="10.28515625" style="6" customWidth="1"/>
    <col min="1542" max="1542" width="13.7109375" style="6" customWidth="1"/>
    <col min="1543" max="1792" width="8.85546875" style="6"/>
    <col min="1793" max="1793" width="58" style="6" customWidth="1"/>
    <col min="1794" max="1794" width="12.85546875" style="6" customWidth="1"/>
    <col min="1795" max="1796" width="8.85546875" style="6"/>
    <col min="1797" max="1797" width="10.28515625" style="6" customWidth="1"/>
    <col min="1798" max="1798" width="13.7109375" style="6" customWidth="1"/>
    <col min="1799" max="2048" width="8.85546875" style="6"/>
    <col min="2049" max="2049" width="58" style="6" customWidth="1"/>
    <col min="2050" max="2050" width="12.85546875" style="6" customWidth="1"/>
    <col min="2051" max="2052" width="8.85546875" style="6"/>
    <col min="2053" max="2053" width="10.28515625" style="6" customWidth="1"/>
    <col min="2054" max="2054" width="13.7109375" style="6" customWidth="1"/>
    <col min="2055" max="2304" width="8.85546875" style="6"/>
    <col min="2305" max="2305" width="58" style="6" customWidth="1"/>
    <col min="2306" max="2306" width="12.85546875" style="6" customWidth="1"/>
    <col min="2307" max="2308" width="8.85546875" style="6"/>
    <col min="2309" max="2309" width="10.28515625" style="6" customWidth="1"/>
    <col min="2310" max="2310" width="13.7109375" style="6" customWidth="1"/>
    <col min="2311" max="2560" width="8.85546875" style="6"/>
    <col min="2561" max="2561" width="58" style="6" customWidth="1"/>
    <col min="2562" max="2562" width="12.85546875" style="6" customWidth="1"/>
    <col min="2563" max="2564" width="8.85546875" style="6"/>
    <col min="2565" max="2565" width="10.28515625" style="6" customWidth="1"/>
    <col min="2566" max="2566" width="13.7109375" style="6" customWidth="1"/>
    <col min="2567" max="2816" width="8.85546875" style="6"/>
    <col min="2817" max="2817" width="58" style="6" customWidth="1"/>
    <col min="2818" max="2818" width="12.85546875" style="6" customWidth="1"/>
    <col min="2819" max="2820" width="8.85546875" style="6"/>
    <col min="2821" max="2821" width="10.28515625" style="6" customWidth="1"/>
    <col min="2822" max="2822" width="13.7109375" style="6" customWidth="1"/>
    <col min="2823" max="3072" width="8.85546875" style="6"/>
    <col min="3073" max="3073" width="58" style="6" customWidth="1"/>
    <col min="3074" max="3074" width="12.85546875" style="6" customWidth="1"/>
    <col min="3075" max="3076" width="8.85546875" style="6"/>
    <col min="3077" max="3077" width="10.28515625" style="6" customWidth="1"/>
    <col min="3078" max="3078" width="13.7109375" style="6" customWidth="1"/>
    <col min="3079" max="3328" width="8.85546875" style="6"/>
    <col min="3329" max="3329" width="58" style="6" customWidth="1"/>
    <col min="3330" max="3330" width="12.85546875" style="6" customWidth="1"/>
    <col min="3331" max="3332" width="8.85546875" style="6"/>
    <col min="3333" max="3333" width="10.28515625" style="6" customWidth="1"/>
    <col min="3334" max="3334" width="13.7109375" style="6" customWidth="1"/>
    <col min="3335" max="3584" width="8.85546875" style="6"/>
    <col min="3585" max="3585" width="58" style="6" customWidth="1"/>
    <col min="3586" max="3586" width="12.85546875" style="6" customWidth="1"/>
    <col min="3587" max="3588" width="8.85546875" style="6"/>
    <col min="3589" max="3589" width="10.28515625" style="6" customWidth="1"/>
    <col min="3590" max="3590" width="13.7109375" style="6" customWidth="1"/>
    <col min="3591" max="3840" width="8.85546875" style="6"/>
    <col min="3841" max="3841" width="58" style="6" customWidth="1"/>
    <col min="3842" max="3842" width="12.85546875" style="6" customWidth="1"/>
    <col min="3843" max="3844" width="8.85546875" style="6"/>
    <col min="3845" max="3845" width="10.28515625" style="6" customWidth="1"/>
    <col min="3846" max="3846" width="13.7109375" style="6" customWidth="1"/>
    <col min="3847" max="4096" width="8.85546875" style="6"/>
    <col min="4097" max="4097" width="58" style="6" customWidth="1"/>
    <col min="4098" max="4098" width="12.85546875" style="6" customWidth="1"/>
    <col min="4099" max="4100" width="8.85546875" style="6"/>
    <col min="4101" max="4101" width="10.28515625" style="6" customWidth="1"/>
    <col min="4102" max="4102" width="13.7109375" style="6" customWidth="1"/>
    <col min="4103" max="4352" width="8.85546875" style="6"/>
    <col min="4353" max="4353" width="58" style="6" customWidth="1"/>
    <col min="4354" max="4354" width="12.85546875" style="6" customWidth="1"/>
    <col min="4355" max="4356" width="8.85546875" style="6"/>
    <col min="4357" max="4357" width="10.28515625" style="6" customWidth="1"/>
    <col min="4358" max="4358" width="13.7109375" style="6" customWidth="1"/>
    <col min="4359" max="4608" width="8.85546875" style="6"/>
    <col min="4609" max="4609" width="58" style="6" customWidth="1"/>
    <col min="4610" max="4610" width="12.85546875" style="6" customWidth="1"/>
    <col min="4611" max="4612" width="8.85546875" style="6"/>
    <col min="4613" max="4613" width="10.28515625" style="6" customWidth="1"/>
    <col min="4614" max="4614" width="13.7109375" style="6" customWidth="1"/>
    <col min="4615" max="4864" width="8.85546875" style="6"/>
    <col min="4865" max="4865" width="58" style="6" customWidth="1"/>
    <col min="4866" max="4866" width="12.85546875" style="6" customWidth="1"/>
    <col min="4867" max="4868" width="8.85546875" style="6"/>
    <col min="4869" max="4869" width="10.28515625" style="6" customWidth="1"/>
    <col min="4870" max="4870" width="13.7109375" style="6" customWidth="1"/>
    <col min="4871" max="5120" width="8.85546875" style="6"/>
    <col min="5121" max="5121" width="58" style="6" customWidth="1"/>
    <col min="5122" max="5122" width="12.85546875" style="6" customWidth="1"/>
    <col min="5123" max="5124" width="8.85546875" style="6"/>
    <col min="5125" max="5125" width="10.28515625" style="6" customWidth="1"/>
    <col min="5126" max="5126" width="13.7109375" style="6" customWidth="1"/>
    <col min="5127" max="5376" width="8.85546875" style="6"/>
    <col min="5377" max="5377" width="58" style="6" customWidth="1"/>
    <col min="5378" max="5378" width="12.85546875" style="6" customWidth="1"/>
    <col min="5379" max="5380" width="8.85546875" style="6"/>
    <col min="5381" max="5381" width="10.28515625" style="6" customWidth="1"/>
    <col min="5382" max="5382" width="13.7109375" style="6" customWidth="1"/>
    <col min="5383" max="5632" width="8.85546875" style="6"/>
    <col min="5633" max="5633" width="58" style="6" customWidth="1"/>
    <col min="5634" max="5634" width="12.85546875" style="6" customWidth="1"/>
    <col min="5635" max="5636" width="8.85546875" style="6"/>
    <col min="5637" max="5637" width="10.28515625" style="6" customWidth="1"/>
    <col min="5638" max="5638" width="13.7109375" style="6" customWidth="1"/>
    <col min="5639" max="5888" width="8.85546875" style="6"/>
    <col min="5889" max="5889" width="58" style="6" customWidth="1"/>
    <col min="5890" max="5890" width="12.85546875" style="6" customWidth="1"/>
    <col min="5891" max="5892" width="8.85546875" style="6"/>
    <col min="5893" max="5893" width="10.28515625" style="6" customWidth="1"/>
    <col min="5894" max="5894" width="13.7109375" style="6" customWidth="1"/>
    <col min="5895" max="6144" width="8.85546875" style="6"/>
    <col min="6145" max="6145" width="58" style="6" customWidth="1"/>
    <col min="6146" max="6146" width="12.85546875" style="6" customWidth="1"/>
    <col min="6147" max="6148" width="8.85546875" style="6"/>
    <col min="6149" max="6149" width="10.28515625" style="6" customWidth="1"/>
    <col min="6150" max="6150" width="13.7109375" style="6" customWidth="1"/>
    <col min="6151" max="6400" width="8.85546875" style="6"/>
    <col min="6401" max="6401" width="58" style="6" customWidth="1"/>
    <col min="6402" max="6402" width="12.85546875" style="6" customWidth="1"/>
    <col min="6403" max="6404" width="8.85546875" style="6"/>
    <col min="6405" max="6405" width="10.28515625" style="6" customWidth="1"/>
    <col min="6406" max="6406" width="13.7109375" style="6" customWidth="1"/>
    <col min="6407" max="6656" width="8.85546875" style="6"/>
    <col min="6657" max="6657" width="58" style="6" customWidth="1"/>
    <col min="6658" max="6658" width="12.85546875" style="6" customWidth="1"/>
    <col min="6659" max="6660" width="8.85546875" style="6"/>
    <col min="6661" max="6661" width="10.28515625" style="6" customWidth="1"/>
    <col min="6662" max="6662" width="13.7109375" style="6" customWidth="1"/>
    <col min="6663" max="6912" width="8.85546875" style="6"/>
    <col min="6913" max="6913" width="58" style="6" customWidth="1"/>
    <col min="6914" max="6914" width="12.85546875" style="6" customWidth="1"/>
    <col min="6915" max="6916" width="8.85546875" style="6"/>
    <col min="6917" max="6917" width="10.28515625" style="6" customWidth="1"/>
    <col min="6918" max="6918" width="13.7109375" style="6" customWidth="1"/>
    <col min="6919" max="7168" width="8.85546875" style="6"/>
    <col min="7169" max="7169" width="58" style="6" customWidth="1"/>
    <col min="7170" max="7170" width="12.85546875" style="6" customWidth="1"/>
    <col min="7171" max="7172" width="8.85546875" style="6"/>
    <col min="7173" max="7173" width="10.28515625" style="6" customWidth="1"/>
    <col min="7174" max="7174" width="13.7109375" style="6" customWidth="1"/>
    <col min="7175" max="7424" width="8.85546875" style="6"/>
    <col min="7425" max="7425" width="58" style="6" customWidth="1"/>
    <col min="7426" max="7426" width="12.85546875" style="6" customWidth="1"/>
    <col min="7427" max="7428" width="8.85546875" style="6"/>
    <col min="7429" max="7429" width="10.28515625" style="6" customWidth="1"/>
    <col min="7430" max="7430" width="13.7109375" style="6" customWidth="1"/>
    <col min="7431" max="7680" width="8.85546875" style="6"/>
    <col min="7681" max="7681" width="58" style="6" customWidth="1"/>
    <col min="7682" max="7682" width="12.85546875" style="6" customWidth="1"/>
    <col min="7683" max="7684" width="8.85546875" style="6"/>
    <col min="7685" max="7685" width="10.28515625" style="6" customWidth="1"/>
    <col min="7686" max="7686" width="13.7109375" style="6" customWidth="1"/>
    <col min="7687" max="7936" width="8.85546875" style="6"/>
    <col min="7937" max="7937" width="58" style="6" customWidth="1"/>
    <col min="7938" max="7938" width="12.85546875" style="6" customWidth="1"/>
    <col min="7939" max="7940" width="8.85546875" style="6"/>
    <col min="7941" max="7941" width="10.28515625" style="6" customWidth="1"/>
    <col min="7942" max="7942" width="13.7109375" style="6" customWidth="1"/>
    <col min="7943" max="8192" width="8.85546875" style="6"/>
    <col min="8193" max="8193" width="58" style="6" customWidth="1"/>
    <col min="8194" max="8194" width="12.85546875" style="6" customWidth="1"/>
    <col min="8195" max="8196" width="8.85546875" style="6"/>
    <col min="8197" max="8197" width="10.28515625" style="6" customWidth="1"/>
    <col min="8198" max="8198" width="13.7109375" style="6" customWidth="1"/>
    <col min="8199" max="8448" width="8.85546875" style="6"/>
    <col min="8449" max="8449" width="58" style="6" customWidth="1"/>
    <col min="8450" max="8450" width="12.85546875" style="6" customWidth="1"/>
    <col min="8451" max="8452" width="8.85546875" style="6"/>
    <col min="8453" max="8453" width="10.28515625" style="6" customWidth="1"/>
    <col min="8454" max="8454" width="13.7109375" style="6" customWidth="1"/>
    <col min="8455" max="8704" width="8.85546875" style="6"/>
    <col min="8705" max="8705" width="58" style="6" customWidth="1"/>
    <col min="8706" max="8706" width="12.85546875" style="6" customWidth="1"/>
    <col min="8707" max="8708" width="8.85546875" style="6"/>
    <col min="8709" max="8709" width="10.28515625" style="6" customWidth="1"/>
    <col min="8710" max="8710" width="13.7109375" style="6" customWidth="1"/>
    <col min="8711" max="8960" width="8.85546875" style="6"/>
    <col min="8961" max="8961" width="58" style="6" customWidth="1"/>
    <col min="8962" max="8962" width="12.85546875" style="6" customWidth="1"/>
    <col min="8963" max="8964" width="8.85546875" style="6"/>
    <col min="8965" max="8965" width="10.28515625" style="6" customWidth="1"/>
    <col min="8966" max="8966" width="13.7109375" style="6" customWidth="1"/>
    <col min="8967" max="9216" width="8.85546875" style="6"/>
    <col min="9217" max="9217" width="58" style="6" customWidth="1"/>
    <col min="9218" max="9218" width="12.85546875" style="6" customWidth="1"/>
    <col min="9219" max="9220" width="8.85546875" style="6"/>
    <col min="9221" max="9221" width="10.28515625" style="6" customWidth="1"/>
    <col min="9222" max="9222" width="13.7109375" style="6" customWidth="1"/>
    <col min="9223" max="9472" width="8.85546875" style="6"/>
    <col min="9473" max="9473" width="58" style="6" customWidth="1"/>
    <col min="9474" max="9474" width="12.85546875" style="6" customWidth="1"/>
    <col min="9475" max="9476" width="8.85546875" style="6"/>
    <col min="9477" max="9477" width="10.28515625" style="6" customWidth="1"/>
    <col min="9478" max="9478" width="13.7109375" style="6" customWidth="1"/>
    <col min="9479" max="9728" width="8.85546875" style="6"/>
    <col min="9729" max="9729" width="58" style="6" customWidth="1"/>
    <col min="9730" max="9730" width="12.85546875" style="6" customWidth="1"/>
    <col min="9731" max="9732" width="8.85546875" style="6"/>
    <col min="9733" max="9733" width="10.28515625" style="6" customWidth="1"/>
    <col min="9734" max="9734" width="13.7109375" style="6" customWidth="1"/>
    <col min="9735" max="9984" width="8.85546875" style="6"/>
    <col min="9985" max="9985" width="58" style="6" customWidth="1"/>
    <col min="9986" max="9986" width="12.85546875" style="6" customWidth="1"/>
    <col min="9987" max="9988" width="8.85546875" style="6"/>
    <col min="9989" max="9989" width="10.28515625" style="6" customWidth="1"/>
    <col min="9990" max="9990" width="13.7109375" style="6" customWidth="1"/>
    <col min="9991" max="10240" width="8.85546875" style="6"/>
    <col min="10241" max="10241" width="58" style="6" customWidth="1"/>
    <col min="10242" max="10242" width="12.85546875" style="6" customWidth="1"/>
    <col min="10243" max="10244" width="8.85546875" style="6"/>
    <col min="10245" max="10245" width="10.28515625" style="6" customWidth="1"/>
    <col min="10246" max="10246" width="13.7109375" style="6" customWidth="1"/>
    <col min="10247" max="10496" width="8.85546875" style="6"/>
    <col min="10497" max="10497" width="58" style="6" customWidth="1"/>
    <col min="10498" max="10498" width="12.85546875" style="6" customWidth="1"/>
    <col min="10499" max="10500" width="8.85546875" style="6"/>
    <col min="10501" max="10501" width="10.28515625" style="6" customWidth="1"/>
    <col min="10502" max="10502" width="13.7109375" style="6" customWidth="1"/>
    <col min="10503" max="10752" width="8.85546875" style="6"/>
    <col min="10753" max="10753" width="58" style="6" customWidth="1"/>
    <col min="10754" max="10754" width="12.85546875" style="6" customWidth="1"/>
    <col min="10755" max="10756" width="8.85546875" style="6"/>
    <col min="10757" max="10757" width="10.28515625" style="6" customWidth="1"/>
    <col min="10758" max="10758" width="13.7109375" style="6" customWidth="1"/>
    <col min="10759" max="11008" width="8.85546875" style="6"/>
    <col min="11009" max="11009" width="58" style="6" customWidth="1"/>
    <col min="11010" max="11010" width="12.85546875" style="6" customWidth="1"/>
    <col min="11011" max="11012" width="8.85546875" style="6"/>
    <col min="11013" max="11013" width="10.28515625" style="6" customWidth="1"/>
    <col min="11014" max="11014" width="13.7109375" style="6" customWidth="1"/>
    <col min="11015" max="11264" width="8.85546875" style="6"/>
    <col min="11265" max="11265" width="58" style="6" customWidth="1"/>
    <col min="11266" max="11266" width="12.85546875" style="6" customWidth="1"/>
    <col min="11267" max="11268" width="8.85546875" style="6"/>
    <col min="11269" max="11269" width="10.28515625" style="6" customWidth="1"/>
    <col min="11270" max="11270" width="13.7109375" style="6" customWidth="1"/>
    <col min="11271" max="11520" width="8.85546875" style="6"/>
    <col min="11521" max="11521" width="58" style="6" customWidth="1"/>
    <col min="11522" max="11522" width="12.85546875" style="6" customWidth="1"/>
    <col min="11523" max="11524" width="8.85546875" style="6"/>
    <col min="11525" max="11525" width="10.28515625" style="6" customWidth="1"/>
    <col min="11526" max="11526" width="13.7109375" style="6" customWidth="1"/>
    <col min="11527" max="11776" width="8.85546875" style="6"/>
    <col min="11777" max="11777" width="58" style="6" customWidth="1"/>
    <col min="11778" max="11778" width="12.85546875" style="6" customWidth="1"/>
    <col min="11779" max="11780" width="8.85546875" style="6"/>
    <col min="11781" max="11781" width="10.28515625" style="6" customWidth="1"/>
    <col min="11782" max="11782" width="13.7109375" style="6" customWidth="1"/>
    <col min="11783" max="12032" width="8.85546875" style="6"/>
    <col min="12033" max="12033" width="58" style="6" customWidth="1"/>
    <col min="12034" max="12034" width="12.85546875" style="6" customWidth="1"/>
    <col min="12035" max="12036" width="8.85546875" style="6"/>
    <col min="12037" max="12037" width="10.28515625" style="6" customWidth="1"/>
    <col min="12038" max="12038" width="13.7109375" style="6" customWidth="1"/>
    <col min="12039" max="12288" width="8.85546875" style="6"/>
    <col min="12289" max="12289" width="58" style="6" customWidth="1"/>
    <col min="12290" max="12290" width="12.85546875" style="6" customWidth="1"/>
    <col min="12291" max="12292" width="8.85546875" style="6"/>
    <col min="12293" max="12293" width="10.28515625" style="6" customWidth="1"/>
    <col min="12294" max="12294" width="13.7109375" style="6" customWidth="1"/>
    <col min="12295" max="12544" width="8.85546875" style="6"/>
    <col min="12545" max="12545" width="58" style="6" customWidth="1"/>
    <col min="12546" max="12546" width="12.85546875" style="6" customWidth="1"/>
    <col min="12547" max="12548" width="8.85546875" style="6"/>
    <col min="12549" max="12549" width="10.28515625" style="6" customWidth="1"/>
    <col min="12550" max="12550" width="13.7109375" style="6" customWidth="1"/>
    <col min="12551" max="12800" width="8.85546875" style="6"/>
    <col min="12801" max="12801" width="58" style="6" customWidth="1"/>
    <col min="12802" max="12802" width="12.85546875" style="6" customWidth="1"/>
    <col min="12803" max="12804" width="8.85546875" style="6"/>
    <col min="12805" max="12805" width="10.28515625" style="6" customWidth="1"/>
    <col min="12806" max="12806" width="13.7109375" style="6" customWidth="1"/>
    <col min="12807" max="13056" width="8.85546875" style="6"/>
    <col min="13057" max="13057" width="58" style="6" customWidth="1"/>
    <col min="13058" max="13058" width="12.85546875" style="6" customWidth="1"/>
    <col min="13059" max="13060" width="8.85546875" style="6"/>
    <col min="13061" max="13061" width="10.28515625" style="6" customWidth="1"/>
    <col min="13062" max="13062" width="13.7109375" style="6" customWidth="1"/>
    <col min="13063" max="13312" width="8.85546875" style="6"/>
    <col min="13313" max="13313" width="58" style="6" customWidth="1"/>
    <col min="13314" max="13314" width="12.85546875" style="6" customWidth="1"/>
    <col min="13315" max="13316" width="8.85546875" style="6"/>
    <col min="13317" max="13317" width="10.28515625" style="6" customWidth="1"/>
    <col min="13318" max="13318" width="13.7109375" style="6" customWidth="1"/>
    <col min="13319" max="13568" width="8.85546875" style="6"/>
    <col min="13569" max="13569" width="58" style="6" customWidth="1"/>
    <col min="13570" max="13570" width="12.85546875" style="6" customWidth="1"/>
    <col min="13571" max="13572" width="8.85546875" style="6"/>
    <col min="13573" max="13573" width="10.28515625" style="6" customWidth="1"/>
    <col min="13574" max="13574" width="13.7109375" style="6" customWidth="1"/>
    <col min="13575" max="13824" width="8.85546875" style="6"/>
    <col min="13825" max="13825" width="58" style="6" customWidth="1"/>
    <col min="13826" max="13826" width="12.85546875" style="6" customWidth="1"/>
    <col min="13827" max="13828" width="8.85546875" style="6"/>
    <col min="13829" max="13829" width="10.28515625" style="6" customWidth="1"/>
    <col min="13830" max="13830" width="13.7109375" style="6" customWidth="1"/>
    <col min="13831" max="14080" width="8.85546875" style="6"/>
    <col min="14081" max="14081" width="58" style="6" customWidth="1"/>
    <col min="14082" max="14082" width="12.85546875" style="6" customWidth="1"/>
    <col min="14083" max="14084" width="8.85546875" style="6"/>
    <col min="14085" max="14085" width="10.28515625" style="6" customWidth="1"/>
    <col min="14086" max="14086" width="13.7109375" style="6" customWidth="1"/>
    <col min="14087" max="14336" width="8.85546875" style="6"/>
    <col min="14337" max="14337" width="58" style="6" customWidth="1"/>
    <col min="14338" max="14338" width="12.85546875" style="6" customWidth="1"/>
    <col min="14339" max="14340" width="8.85546875" style="6"/>
    <col min="14341" max="14341" width="10.28515625" style="6" customWidth="1"/>
    <col min="14342" max="14342" width="13.7109375" style="6" customWidth="1"/>
    <col min="14343" max="14592" width="8.85546875" style="6"/>
    <col min="14593" max="14593" width="58" style="6" customWidth="1"/>
    <col min="14594" max="14594" width="12.85546875" style="6" customWidth="1"/>
    <col min="14595" max="14596" width="8.85546875" style="6"/>
    <col min="14597" max="14597" width="10.28515625" style="6" customWidth="1"/>
    <col min="14598" max="14598" width="13.7109375" style="6" customWidth="1"/>
    <col min="14599" max="14848" width="8.85546875" style="6"/>
    <col min="14849" max="14849" width="58" style="6" customWidth="1"/>
    <col min="14850" max="14850" width="12.85546875" style="6" customWidth="1"/>
    <col min="14851" max="14852" width="8.85546875" style="6"/>
    <col min="14853" max="14853" width="10.28515625" style="6" customWidth="1"/>
    <col min="14854" max="14854" width="13.7109375" style="6" customWidth="1"/>
    <col min="14855" max="15104" width="8.85546875" style="6"/>
    <col min="15105" max="15105" width="58" style="6" customWidth="1"/>
    <col min="15106" max="15106" width="12.85546875" style="6" customWidth="1"/>
    <col min="15107" max="15108" width="8.85546875" style="6"/>
    <col min="15109" max="15109" width="10.28515625" style="6" customWidth="1"/>
    <col min="15110" max="15110" width="13.7109375" style="6" customWidth="1"/>
    <col min="15111" max="15360" width="8.85546875" style="6"/>
    <col min="15361" max="15361" width="58" style="6" customWidth="1"/>
    <col min="15362" max="15362" width="12.85546875" style="6" customWidth="1"/>
    <col min="15363" max="15364" width="8.85546875" style="6"/>
    <col min="15365" max="15365" width="10.28515625" style="6" customWidth="1"/>
    <col min="15366" max="15366" width="13.7109375" style="6" customWidth="1"/>
    <col min="15367" max="15616" width="8.85546875" style="6"/>
    <col min="15617" max="15617" width="58" style="6" customWidth="1"/>
    <col min="15618" max="15618" width="12.85546875" style="6" customWidth="1"/>
    <col min="15619" max="15620" width="8.85546875" style="6"/>
    <col min="15621" max="15621" width="10.28515625" style="6" customWidth="1"/>
    <col min="15622" max="15622" width="13.7109375" style="6" customWidth="1"/>
    <col min="15623" max="15872" width="8.85546875" style="6"/>
    <col min="15873" max="15873" width="58" style="6" customWidth="1"/>
    <col min="15874" max="15874" width="12.85546875" style="6" customWidth="1"/>
    <col min="15875" max="15876" width="8.85546875" style="6"/>
    <col min="15877" max="15877" width="10.28515625" style="6" customWidth="1"/>
    <col min="15878" max="15878" width="13.7109375" style="6" customWidth="1"/>
    <col min="15879" max="16128" width="8.85546875" style="6"/>
    <col min="16129" max="16129" width="58" style="6" customWidth="1"/>
    <col min="16130" max="16130" width="12.85546875" style="6" customWidth="1"/>
    <col min="16131" max="16132" width="8.85546875" style="6"/>
    <col min="16133" max="16133" width="10.28515625" style="6" customWidth="1"/>
    <col min="16134" max="16134" width="13.7109375" style="6" customWidth="1"/>
    <col min="16135" max="16384" width="8.85546875" style="6"/>
  </cols>
  <sheetData>
    <row r="2" spans="1:2" s="4" customFormat="1">
      <c r="A2" s="3" t="s">
        <v>8</v>
      </c>
    </row>
    <row r="4" spans="1:2">
      <c r="A4" s="5" t="s">
        <v>7</v>
      </c>
    </row>
    <row r="6" spans="1:2">
      <c r="A6" s="6" t="s">
        <v>9</v>
      </c>
    </row>
    <row r="7" spans="1:2">
      <c r="A7" s="6" t="s">
        <v>10</v>
      </c>
    </row>
    <row r="8" spans="1:2">
      <c r="A8" s="7" t="s">
        <v>13</v>
      </c>
    </row>
    <row r="9" spans="1:2">
      <c r="A9" s="7" t="s">
        <v>14</v>
      </c>
    </row>
    <row r="10" spans="1:2">
      <c r="A10" s="7" t="s">
        <v>11</v>
      </c>
    </row>
    <row r="12" spans="1:2">
      <c r="A12" s="8"/>
      <c r="B1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2"/>
  <sheetViews>
    <sheetView view="pageBreakPreview" zoomScale="55" zoomScaleNormal="55" zoomScaleSheetLayoutView="55" workbookViewId="0">
      <pane xSplit="1" ySplit="1" topLeftCell="L30" activePane="bottomRight" state="frozen"/>
      <selection pane="topRight" activeCell="B1" sqref="B1"/>
      <selection pane="bottomLeft" activeCell="A2" sqref="A2"/>
      <selection pane="bottomRight" activeCell="V11" sqref="V11"/>
    </sheetView>
  </sheetViews>
  <sheetFormatPr defaultColWidth="12" defaultRowHeight="20.25"/>
  <cols>
    <col min="1" max="1" width="64" style="53" customWidth="1"/>
    <col min="2" max="2" width="11.42578125" style="53" hidden="1" customWidth="1"/>
    <col min="3" max="3" width="17" style="111" customWidth="1"/>
    <col min="4" max="6" width="17.140625" style="53" customWidth="1"/>
    <col min="7" max="7" width="22.85546875" style="111" bestFit="1" customWidth="1"/>
    <col min="8" max="9" width="20.85546875" style="53" bestFit="1" customWidth="1"/>
    <col min="10" max="11" width="21.140625" style="53" bestFit="1" customWidth="1"/>
    <col min="12" max="13" width="20.85546875" style="53" bestFit="1" customWidth="1"/>
    <col min="14" max="14" width="17.5703125" style="51" customWidth="1"/>
    <col min="15" max="15" width="20.7109375" style="53" bestFit="1" customWidth="1"/>
    <col min="16" max="16" width="16.140625" style="53" customWidth="1"/>
    <col min="17" max="17" width="20.5703125" style="51" bestFit="1" customWidth="1"/>
    <col min="18" max="18" width="23.5703125" style="53" customWidth="1"/>
    <col min="19" max="19" width="23" style="53" customWidth="1"/>
    <col min="20" max="20" width="20.7109375" style="51" bestFit="1" customWidth="1"/>
    <col min="21" max="21" width="18" style="53" customWidth="1"/>
    <col min="22" max="22" width="23.140625" style="53" customWidth="1"/>
    <col min="23" max="23" width="18.28515625" style="53" customWidth="1"/>
    <col min="24" max="24" width="15.5703125" style="53" customWidth="1"/>
    <col min="25" max="25" width="15.28515625" style="53" customWidth="1"/>
    <col min="26" max="26" width="18.85546875" style="53" customWidth="1"/>
    <col min="27" max="16384" width="12" style="53"/>
  </cols>
  <sheetData>
    <row r="1" spans="1:26" s="29" customFormat="1" ht="15.75" customHeight="1">
      <c r="A1" s="27" t="s">
        <v>0</v>
      </c>
      <c r="B1" s="28" t="s">
        <v>34</v>
      </c>
      <c r="C1" s="114" t="s">
        <v>35</v>
      </c>
      <c r="D1" s="114" t="s">
        <v>36</v>
      </c>
      <c r="E1" s="114" t="s">
        <v>37</v>
      </c>
      <c r="F1" s="114" t="s">
        <v>41</v>
      </c>
      <c r="G1" s="114" t="s">
        <v>55</v>
      </c>
      <c r="H1" s="114" t="s">
        <v>56</v>
      </c>
      <c r="I1" s="114" t="s">
        <v>57</v>
      </c>
      <c r="J1" s="114" t="s">
        <v>58</v>
      </c>
      <c r="K1" s="114" t="s">
        <v>74</v>
      </c>
      <c r="L1" s="114" t="s">
        <v>80</v>
      </c>
      <c r="M1" s="114" t="s">
        <v>88</v>
      </c>
      <c r="N1" s="114" t="s">
        <v>89</v>
      </c>
      <c r="O1" s="114" t="s">
        <v>93</v>
      </c>
      <c r="P1" s="114" t="s">
        <v>97</v>
      </c>
      <c r="Q1" s="114" t="s">
        <v>108</v>
      </c>
      <c r="R1" s="114" t="s">
        <v>109</v>
      </c>
      <c r="S1" s="114" t="s">
        <v>112</v>
      </c>
      <c r="T1" s="114" t="s">
        <v>115</v>
      </c>
      <c r="U1" s="114" t="s">
        <v>120</v>
      </c>
      <c r="V1" s="114" t="s">
        <v>151</v>
      </c>
      <c r="W1" s="114" t="s">
        <v>157</v>
      </c>
      <c r="X1" s="114" t="s">
        <v>160</v>
      </c>
      <c r="Y1" s="114" t="s">
        <v>161</v>
      </c>
      <c r="Z1" s="114" t="s">
        <v>162</v>
      </c>
    </row>
    <row r="2" spans="1:26" s="39" customFormat="1">
      <c r="A2" s="30" t="s">
        <v>16</v>
      </c>
      <c r="B2" s="31">
        <v>413975</v>
      </c>
      <c r="C2" s="32">
        <v>406402</v>
      </c>
      <c r="D2" s="33">
        <v>417080</v>
      </c>
      <c r="E2" s="33">
        <v>421798</v>
      </c>
      <c r="F2" s="153">
        <v>422997</v>
      </c>
      <c r="G2" s="34">
        <v>423794</v>
      </c>
      <c r="H2" s="31">
        <v>425936</v>
      </c>
      <c r="I2" s="31">
        <v>429128</v>
      </c>
      <c r="J2" s="36">
        <v>428291</v>
      </c>
      <c r="K2" s="37">
        <v>432566</v>
      </c>
      <c r="L2" s="31">
        <v>434191</v>
      </c>
      <c r="M2" s="31">
        <v>442456</v>
      </c>
      <c r="N2" s="36">
        <v>440765</v>
      </c>
      <c r="O2" s="31">
        <v>448369</v>
      </c>
      <c r="P2" s="31">
        <v>447364</v>
      </c>
      <c r="Q2" s="38">
        <v>447206</v>
      </c>
      <c r="R2" s="31">
        <v>449784</v>
      </c>
      <c r="S2" s="38">
        <v>449861</v>
      </c>
      <c r="T2" s="38">
        <v>448466</v>
      </c>
      <c r="U2" s="38">
        <v>452154</v>
      </c>
      <c r="V2" s="38">
        <v>456101</v>
      </c>
    </row>
    <row r="3" spans="1:26" s="43" customFormat="1">
      <c r="A3" s="40" t="s">
        <v>24</v>
      </c>
      <c r="B3" s="41" t="e">
        <f>(B2/#REF!-1)*100</f>
        <v>#REF!</v>
      </c>
      <c r="C3" s="42">
        <f>(C2/B2-1)*100</f>
        <v>-1.8293375203816686</v>
      </c>
      <c r="D3" s="41">
        <f t="shared" ref="D3" si="0">(D2/C2-1)*100</f>
        <v>2.6274476995683971</v>
      </c>
      <c r="E3" s="41">
        <f t="shared" ref="E3:F3" si="1">(E2/D2-1)*100</f>
        <v>1.1311978517310806</v>
      </c>
      <c r="F3" s="41">
        <f t="shared" si="1"/>
        <v>0.28425928999189498</v>
      </c>
      <c r="G3" s="42">
        <f t="shared" ref="G3:M3" si="2">(G2/F2-1)*100</f>
        <v>0.18841741194381978</v>
      </c>
      <c r="H3" s="42">
        <f t="shared" si="2"/>
        <v>0.50543424399589476</v>
      </c>
      <c r="I3" s="42">
        <f t="shared" si="2"/>
        <v>0.74940836181962567</v>
      </c>
      <c r="J3" s="42">
        <f t="shared" si="2"/>
        <v>-0.19504669935310748</v>
      </c>
      <c r="K3" s="42">
        <f t="shared" si="2"/>
        <v>0.99815312486137842</v>
      </c>
      <c r="L3" s="42">
        <f t="shared" si="2"/>
        <v>0.37566521640628459</v>
      </c>
      <c r="M3" s="42">
        <f t="shared" si="2"/>
        <v>1.9035401470781199</v>
      </c>
      <c r="N3" s="43">
        <v>-0.4</v>
      </c>
      <c r="O3" s="43">
        <v>1.7</v>
      </c>
      <c r="P3" s="43">
        <v>-0.3</v>
      </c>
      <c r="Q3" s="43">
        <v>0</v>
      </c>
      <c r="R3" s="43">
        <v>0.6</v>
      </c>
      <c r="S3" s="31">
        <f>(S2/R2)*100-100</f>
        <v>1.7119328388744748E-2</v>
      </c>
      <c r="T3" s="44">
        <f>(T2/S2)*100-100</f>
        <v>-0.31009578514252212</v>
      </c>
      <c r="U3" s="44">
        <f>(U2/T2)*100-100</f>
        <v>0.82235888562343007</v>
      </c>
      <c r="V3" s="44">
        <f>(V2/U2)*100-100</f>
        <v>0.87293267338120017</v>
      </c>
    </row>
    <row r="4" spans="1:26" s="43" customFormat="1">
      <c r="A4" s="40"/>
      <c r="B4" s="41"/>
      <c r="C4" s="42"/>
      <c r="D4" s="41"/>
      <c r="E4" s="41"/>
      <c r="F4" s="41"/>
      <c r="G4" s="42"/>
      <c r="H4" s="42"/>
      <c r="I4" s="42"/>
      <c r="S4" s="45"/>
    </row>
    <row r="5" spans="1:26" s="48" customFormat="1" hidden="1">
      <c r="A5" s="46" t="s">
        <v>68</v>
      </c>
      <c r="B5" s="47">
        <f t="shared" ref="B5:V5" si="3">((B2-B10)/B2)*100</f>
        <v>9.7003442236850042</v>
      </c>
      <c r="C5" s="47">
        <f t="shared" si="3"/>
        <v>6.8274762427350257</v>
      </c>
      <c r="D5" s="47">
        <f t="shared" si="3"/>
        <v>8.0703941689843663</v>
      </c>
      <c r="E5" s="47">
        <f t="shared" si="3"/>
        <v>8.179033565830089</v>
      </c>
      <c r="F5" s="47">
        <f t="shared" si="3"/>
        <v>6.7113951162774201</v>
      </c>
      <c r="G5" s="47">
        <f t="shared" si="3"/>
        <v>6.1452026220286271</v>
      </c>
      <c r="H5" s="47">
        <f t="shared" si="3"/>
        <v>5.2672232448067318</v>
      </c>
      <c r="I5" s="47">
        <f t="shared" si="3"/>
        <v>4.3653641803844074</v>
      </c>
      <c r="J5" s="47">
        <f t="shared" si="3"/>
        <v>3.0446588884660195</v>
      </c>
      <c r="K5" s="47">
        <f t="shared" si="3"/>
        <v>2.654623803072826</v>
      </c>
      <c r="L5" s="47">
        <f t="shared" si="3"/>
        <v>1.7867712596530096</v>
      </c>
      <c r="M5" s="47">
        <f t="shared" si="3"/>
        <v>2.5903140651273802</v>
      </c>
      <c r="N5" s="47">
        <f t="shared" si="3"/>
        <v>1.4390888568738442</v>
      </c>
      <c r="O5" s="47">
        <f t="shared" si="3"/>
        <v>2.6179329971518994</v>
      </c>
      <c r="P5" s="47">
        <f t="shared" si="3"/>
        <v>1.1659409340045244</v>
      </c>
      <c r="Q5" s="47">
        <f t="shared" si="3"/>
        <v>0.71175252568167691</v>
      </c>
      <c r="R5" s="47">
        <f t="shared" si="3"/>
        <v>1.2666079718264767</v>
      </c>
      <c r="S5" s="47">
        <f t="shared" si="3"/>
        <v>1.3499725470756523</v>
      </c>
      <c r="T5" s="47">
        <f t="shared" si="3"/>
        <v>1.8928971204060063</v>
      </c>
      <c r="U5" s="47">
        <f t="shared" si="3"/>
        <v>3.0248543637787124</v>
      </c>
      <c r="V5" s="47">
        <f t="shared" si="3"/>
        <v>4.1036963304180434</v>
      </c>
    </row>
    <row r="6" spans="1:26" s="48" customFormat="1" hidden="1">
      <c r="A6" s="150" t="s">
        <v>159</v>
      </c>
      <c r="B6" s="151"/>
      <c r="C6" s="160">
        <f>SUM(C5:F5)/4</f>
        <v>7.4470747734567251</v>
      </c>
      <c r="D6" s="160"/>
      <c r="E6" s="160"/>
      <c r="F6" s="160"/>
      <c r="G6" s="160">
        <f>SUM(G5:J5)/4</f>
        <v>4.705612233921447</v>
      </c>
      <c r="H6" s="160"/>
      <c r="I6" s="160"/>
      <c r="J6" s="160"/>
      <c r="K6" s="160">
        <f>SUM(K5:N5)/4</f>
        <v>2.117699496181765</v>
      </c>
      <c r="L6" s="160"/>
      <c r="M6" s="160"/>
      <c r="N6" s="160"/>
      <c r="O6" s="160">
        <f>SUM(O5:R5)/4</f>
        <v>1.4405586071661443</v>
      </c>
      <c r="P6" s="160"/>
      <c r="Q6" s="160"/>
      <c r="R6" s="160"/>
      <c r="S6" s="160">
        <f>SUM(S5:V5)/4</f>
        <v>2.5928550904196035</v>
      </c>
      <c r="T6" s="160"/>
      <c r="U6" s="160"/>
      <c r="V6" s="160"/>
    </row>
    <row r="7" spans="1:26" s="48" customFormat="1" hidden="1">
      <c r="A7" s="46" t="s">
        <v>153</v>
      </c>
      <c r="B7" s="47"/>
      <c r="C7" s="49">
        <f>((2567)+(C69))/C2*100</f>
        <v>6.4660114861639455</v>
      </c>
      <c r="D7" s="47">
        <f>((4396)+(D69))/D2*100</f>
        <v>6.7509830248393587</v>
      </c>
      <c r="E7" s="44">
        <f>((3.649)+(E69))/E2*100</f>
        <v>5.8859096060199434</v>
      </c>
      <c r="F7" s="44">
        <f>((2897)+(F69))/F2*100</f>
        <v>6.5128121476038832</v>
      </c>
      <c r="G7" s="49">
        <f>((2670)+(G69))/G2*100</f>
        <v>5.9182055432592247</v>
      </c>
      <c r="H7" s="50">
        <f>((2447)+(H69))/H2*100</f>
        <v>5.4552796664287593</v>
      </c>
      <c r="I7" s="50">
        <f>((2967)+(I69))/I2*100</f>
        <v>4.9849928226543128</v>
      </c>
      <c r="J7" s="50">
        <f>((3981)+(J69))/J2*100</f>
        <v>4.322061402177491</v>
      </c>
      <c r="K7" s="50">
        <f>((2491)+(K69))/K2*100</f>
        <v>3.7781517733710004</v>
      </c>
      <c r="L7" s="50">
        <f>((3455)+(L69))/L2*100</f>
        <v>3.2729835487147363</v>
      </c>
      <c r="M7" s="50">
        <f>((3746)+(M69))/M2*100</f>
        <v>3.363272280181532</v>
      </c>
      <c r="N7" s="50">
        <f>((4361)+(N69))/N2*100</f>
        <v>3.41950926230531</v>
      </c>
      <c r="O7" s="50">
        <f>((2906)+(O69))/O2*100</f>
        <v>2.8249053792746599</v>
      </c>
      <c r="P7" s="50">
        <f>((2018)+(P69))/P2*100</f>
        <v>2.5033306211496678</v>
      </c>
      <c r="Q7" s="50">
        <f>((2968)+(Q69))/Q2*100</f>
        <v>2.7414659016202823</v>
      </c>
      <c r="R7" s="50">
        <f>((2893)+(R69))/R2*100</f>
        <v>2.5699002187716773</v>
      </c>
      <c r="S7" s="52">
        <f>((2743)+(S69))/S2*100</f>
        <v>2.6621556436321443</v>
      </c>
      <c r="T7" s="50">
        <f>((2488)+(T69))/T2*100</f>
        <v>2.3966142360847869</v>
      </c>
      <c r="U7" s="50">
        <f>((4930)+(U69))/U2*100</f>
        <v>3.3194442601414562</v>
      </c>
      <c r="V7" s="50">
        <f>((2246)+(V69))/V2*100</f>
        <v>2.8840103398150849</v>
      </c>
    </row>
    <row r="8" spans="1:26" s="48" customFormat="1" hidden="1">
      <c r="A8" s="150" t="s">
        <v>158</v>
      </c>
      <c r="B8" s="152"/>
      <c r="C8" s="163">
        <f>SUM(C7:F7)/4</f>
        <v>6.4039290661567829</v>
      </c>
      <c r="D8" s="163"/>
      <c r="E8" s="163"/>
      <c r="F8" s="163"/>
      <c r="G8" s="163">
        <f>SUM(G7:J7)/4</f>
        <v>5.1701348586299467</v>
      </c>
      <c r="H8" s="163"/>
      <c r="I8" s="163"/>
      <c r="J8" s="163"/>
      <c r="K8" s="159">
        <f>SUM(K7:N7)/4</f>
        <v>3.4584792161431444</v>
      </c>
      <c r="L8" s="159"/>
      <c r="M8" s="159"/>
      <c r="N8" s="159"/>
      <c r="O8" s="159">
        <f>SUM(O7:R7)/4</f>
        <v>2.6599005302040717</v>
      </c>
      <c r="P8" s="159"/>
      <c r="Q8" s="159"/>
      <c r="R8" s="159"/>
      <c r="S8" s="159">
        <f>SUM(S7:V7)/4</f>
        <v>2.8155561199183681</v>
      </c>
      <c r="T8" s="159"/>
      <c r="U8" s="159"/>
      <c r="V8" s="159"/>
    </row>
    <row r="9" spans="1:26" hidden="1">
      <c r="A9" s="46"/>
      <c r="B9" s="54"/>
      <c r="C9" s="55"/>
      <c r="D9" s="54"/>
      <c r="E9" s="39"/>
      <c r="F9" s="39"/>
      <c r="G9" s="55"/>
      <c r="H9" s="51"/>
      <c r="O9" s="51"/>
      <c r="P9" s="51"/>
      <c r="R9" s="51"/>
      <c r="S9" s="56"/>
      <c r="U9" s="51"/>
      <c r="V9" s="51"/>
    </row>
    <row r="10" spans="1:26" s="59" customFormat="1">
      <c r="A10" s="57" t="s">
        <v>106</v>
      </c>
      <c r="B10" s="58">
        <v>373818</v>
      </c>
      <c r="C10" s="144">
        <v>378655</v>
      </c>
      <c r="D10" s="144">
        <v>383420</v>
      </c>
      <c r="E10" s="58">
        <v>387299</v>
      </c>
      <c r="F10" s="58">
        <v>394608</v>
      </c>
      <c r="G10" s="144">
        <v>397751</v>
      </c>
      <c r="H10" s="144">
        <v>403501</v>
      </c>
      <c r="I10" s="58">
        <v>410395</v>
      </c>
      <c r="J10" s="58">
        <v>415251</v>
      </c>
      <c r="K10" s="144">
        <v>421083</v>
      </c>
      <c r="L10" s="144">
        <v>426433</v>
      </c>
      <c r="M10" s="144">
        <v>430995</v>
      </c>
      <c r="N10" s="58">
        <v>434422</v>
      </c>
      <c r="O10" s="144">
        <v>436631</v>
      </c>
      <c r="P10" s="144">
        <v>442148</v>
      </c>
      <c r="Q10" s="144">
        <v>444023</v>
      </c>
      <c r="R10" s="144">
        <v>444087</v>
      </c>
      <c r="S10" s="144">
        <v>443788</v>
      </c>
      <c r="T10" s="58">
        <v>439977</v>
      </c>
      <c r="U10" s="58">
        <v>438477</v>
      </c>
      <c r="V10" s="107">
        <v>437384</v>
      </c>
    </row>
    <row r="11" spans="1:26" s="30" customFormat="1">
      <c r="A11" s="40" t="s">
        <v>19</v>
      </c>
      <c r="B11" s="60" t="e">
        <f>(B10/#REF!-1)*100</f>
        <v>#REF!</v>
      </c>
      <c r="C11" s="60">
        <f>(C10/B10-1)*100</f>
        <v>1.2939451818799519</v>
      </c>
      <c r="D11" s="60">
        <f t="shared" ref="D11:V11" si="4">(D10/C10-1)*100</f>
        <v>1.2584014472276861</v>
      </c>
      <c r="E11" s="60">
        <f t="shared" si="4"/>
        <v>1.0116843148505472</v>
      </c>
      <c r="F11" s="60">
        <f t="shared" si="4"/>
        <v>1.8871724429962322</v>
      </c>
      <c r="G11" s="60">
        <f t="shared" si="4"/>
        <v>0.7964866399059245</v>
      </c>
      <c r="H11" s="60">
        <f t="shared" si="4"/>
        <v>1.445628043675562</v>
      </c>
      <c r="I11" s="60">
        <f t="shared" si="4"/>
        <v>1.7085459515589818</v>
      </c>
      <c r="J11" s="60">
        <f t="shared" si="4"/>
        <v>1.1832502832636926</v>
      </c>
      <c r="K11" s="60">
        <f t="shared" si="4"/>
        <v>1.404451765317849</v>
      </c>
      <c r="L11" s="60">
        <f t="shared" si="4"/>
        <v>1.270533362781201</v>
      </c>
      <c r="M11" s="60">
        <f t="shared" si="4"/>
        <v>1.0698046351947488</v>
      </c>
      <c r="N11" s="60">
        <f t="shared" si="4"/>
        <v>0.79513683453404926</v>
      </c>
      <c r="O11" s="60">
        <f t="shared" si="4"/>
        <v>0.50849174305169775</v>
      </c>
      <c r="P11" s="60">
        <f t="shared" si="4"/>
        <v>1.2635383195421346</v>
      </c>
      <c r="Q11" s="60">
        <f t="shared" si="4"/>
        <v>0.42406614979599855</v>
      </c>
      <c r="R11" s="60">
        <f t="shared" si="4"/>
        <v>1.4413667760448945E-2</v>
      </c>
      <c r="S11" s="60">
        <f t="shared" si="4"/>
        <v>-6.7329149468464689E-2</v>
      </c>
      <c r="T11" s="60">
        <f t="shared" si="4"/>
        <v>-0.85874336394855533</v>
      </c>
      <c r="U11" s="60">
        <f t="shared" si="4"/>
        <v>-0.34092691208859049</v>
      </c>
      <c r="V11" s="60">
        <f t="shared" si="4"/>
        <v>-0.2492719116396036</v>
      </c>
    </row>
    <row r="12" spans="1:26" s="30" customFormat="1">
      <c r="A12" s="61"/>
      <c r="B12" s="62"/>
      <c r="C12" s="63"/>
      <c r="D12" s="62"/>
      <c r="E12" s="62"/>
      <c r="F12" s="62"/>
      <c r="G12" s="64"/>
      <c r="H12" s="65"/>
      <c r="N12" s="65"/>
      <c r="P12" s="38"/>
      <c r="Q12" s="65"/>
      <c r="S12" s="66"/>
      <c r="T12" s="65"/>
    </row>
    <row r="13" spans="1:26">
      <c r="A13" s="40" t="s">
        <v>53</v>
      </c>
      <c r="B13" s="67" t="e">
        <f>(B10-#REF!)</f>
        <v>#REF!</v>
      </c>
      <c r="C13" s="32">
        <f>(C10-B10)</f>
        <v>4837</v>
      </c>
      <c r="D13" s="67">
        <f t="shared" ref="D13:G13" si="5">(D10-C10)</f>
        <v>4765</v>
      </c>
      <c r="E13" s="67">
        <f t="shared" si="5"/>
        <v>3879</v>
      </c>
      <c r="F13" s="67">
        <f t="shared" si="5"/>
        <v>7309</v>
      </c>
      <c r="G13" s="67">
        <f t="shared" si="5"/>
        <v>3143</v>
      </c>
      <c r="H13" s="32">
        <f t="shared" ref="H13:K13" si="6">(H10-G10)</f>
        <v>5750</v>
      </c>
      <c r="I13" s="32">
        <f t="shared" si="6"/>
        <v>6894</v>
      </c>
      <c r="J13" s="32">
        <f t="shared" si="6"/>
        <v>4856</v>
      </c>
      <c r="K13" s="32">
        <f t="shared" si="6"/>
        <v>5832</v>
      </c>
      <c r="L13" s="32">
        <f t="shared" ref="L13" si="7">(L10-K10)</f>
        <v>5350</v>
      </c>
      <c r="M13" s="32">
        <f t="shared" ref="M13:V13" si="8">(M10-L10)</f>
        <v>4562</v>
      </c>
      <c r="N13" s="32">
        <f t="shared" si="8"/>
        <v>3427</v>
      </c>
      <c r="O13" s="32">
        <f t="shared" si="8"/>
        <v>2209</v>
      </c>
      <c r="P13" s="32">
        <f t="shared" si="8"/>
        <v>5517</v>
      </c>
      <c r="Q13" s="32">
        <f t="shared" si="8"/>
        <v>1875</v>
      </c>
      <c r="R13" s="32">
        <f t="shared" si="8"/>
        <v>64</v>
      </c>
      <c r="S13" s="32">
        <f t="shared" si="8"/>
        <v>-299</v>
      </c>
      <c r="T13" s="32">
        <f t="shared" si="8"/>
        <v>-3811</v>
      </c>
      <c r="U13" s="32">
        <f t="shared" si="8"/>
        <v>-1500</v>
      </c>
      <c r="V13" s="32">
        <f t="shared" si="8"/>
        <v>-1093</v>
      </c>
    </row>
    <row r="14" spans="1:26" s="48" customFormat="1" hidden="1">
      <c r="A14" s="61" t="s">
        <v>164</v>
      </c>
      <c r="B14" s="154"/>
      <c r="C14" s="158">
        <f>SUM(C13:F13)/4</f>
        <v>5197.5</v>
      </c>
      <c r="D14" s="158"/>
      <c r="E14" s="158"/>
      <c r="F14" s="158"/>
      <c r="G14" s="164">
        <f>SUM(G13:J13)/4</f>
        <v>5160.75</v>
      </c>
      <c r="H14" s="164"/>
      <c r="I14" s="164"/>
      <c r="J14" s="164"/>
      <c r="K14" s="158">
        <f>SUM(K13:N13)/4</f>
        <v>4792.75</v>
      </c>
      <c r="L14" s="158"/>
      <c r="M14" s="158"/>
      <c r="N14" s="158"/>
      <c r="O14" s="158">
        <f>SUM(O13:R13)/4</f>
        <v>2416.25</v>
      </c>
      <c r="P14" s="158"/>
      <c r="Q14" s="158"/>
      <c r="R14" s="158"/>
      <c r="S14" s="158">
        <f>SUM(S13:V13)/4</f>
        <v>-1675.75</v>
      </c>
      <c r="T14" s="158"/>
      <c r="U14" s="158"/>
      <c r="V14" s="158"/>
    </row>
    <row r="15" spans="1:26">
      <c r="A15" s="61"/>
      <c r="B15" s="68"/>
      <c r="C15" s="69"/>
      <c r="D15" s="68"/>
      <c r="E15" s="35"/>
      <c r="F15" s="35"/>
      <c r="G15" s="70"/>
      <c r="H15" s="71"/>
      <c r="I15" s="72"/>
      <c r="J15" s="72"/>
      <c r="O15" s="51"/>
      <c r="P15" s="51"/>
      <c r="R15" s="51"/>
      <c r="S15" s="56"/>
      <c r="U15" s="51"/>
    </row>
    <row r="16" spans="1:26">
      <c r="A16" s="30" t="s">
        <v>42</v>
      </c>
      <c r="B16" s="73">
        <v>170852.18299999999</v>
      </c>
      <c r="C16" s="73">
        <v>174101.59600000002</v>
      </c>
      <c r="D16" s="73">
        <v>176649.49900000001</v>
      </c>
      <c r="E16" s="73">
        <v>178194.503</v>
      </c>
      <c r="F16" s="73">
        <v>181315.622</v>
      </c>
      <c r="G16" s="73">
        <v>182214.777</v>
      </c>
      <c r="H16" s="73">
        <v>184301.35500000001</v>
      </c>
      <c r="I16" s="73">
        <v>186479.60699999999</v>
      </c>
      <c r="J16" s="73">
        <v>188578.37300000002</v>
      </c>
      <c r="K16" s="73">
        <v>191070.579</v>
      </c>
      <c r="L16" s="73">
        <v>193171.29699999999</v>
      </c>
      <c r="M16" s="73">
        <v>194442.95699999999</v>
      </c>
      <c r="N16" s="73">
        <v>196132.084</v>
      </c>
      <c r="O16" s="73">
        <v>196731.46400000001</v>
      </c>
      <c r="P16" s="73">
        <v>203475.334</v>
      </c>
      <c r="Q16" s="73">
        <v>197916.38999999998</v>
      </c>
      <c r="R16" s="73">
        <v>197447.39599999995</v>
      </c>
      <c r="S16" s="73">
        <v>194317.83299999998</v>
      </c>
      <c r="T16" s="73">
        <v>182180.633</v>
      </c>
      <c r="U16" s="73">
        <v>187150.67800000001</v>
      </c>
      <c r="V16" s="73">
        <v>183331.17699999997</v>
      </c>
    </row>
    <row r="17" spans="1:22">
      <c r="A17" s="40" t="s">
        <v>19</v>
      </c>
      <c r="B17" s="74" t="e">
        <f>(B16/#REF!-1)*100</f>
        <v>#REF!</v>
      </c>
      <c r="C17" s="75">
        <f>(C16/B16-1)*100</f>
        <v>1.9018855615090535</v>
      </c>
      <c r="D17" s="74">
        <f t="shared" ref="D17:V17" si="9">(D16/C16-1)*100</f>
        <v>1.4634575779534975</v>
      </c>
      <c r="E17" s="74">
        <f t="shared" si="9"/>
        <v>0.87461555721706219</v>
      </c>
      <c r="F17" s="74">
        <f t="shared" si="9"/>
        <v>1.7515237268570516</v>
      </c>
      <c r="G17" s="74">
        <f t="shared" si="9"/>
        <v>0.49590597328672548</v>
      </c>
      <c r="H17" s="75">
        <f t="shared" si="9"/>
        <v>1.1451200799153627</v>
      </c>
      <c r="I17" s="74">
        <f t="shared" si="9"/>
        <v>1.1818968992387324</v>
      </c>
      <c r="J17" s="74">
        <f t="shared" si="9"/>
        <v>1.125466764845795</v>
      </c>
      <c r="K17" s="74">
        <f t="shared" si="9"/>
        <v>1.3215757249109172</v>
      </c>
      <c r="L17" s="74">
        <f t="shared" si="9"/>
        <v>1.0994460847894238</v>
      </c>
      <c r="M17" s="74">
        <f t="shared" si="9"/>
        <v>0.65830691192181323</v>
      </c>
      <c r="N17" s="74">
        <f t="shared" si="9"/>
        <v>0.86870053102514611</v>
      </c>
      <c r="O17" s="145">
        <f t="shared" si="9"/>
        <v>0.30560017911194226</v>
      </c>
      <c r="P17" s="145">
        <f t="shared" si="9"/>
        <v>3.4279570043762808</v>
      </c>
      <c r="Q17" s="145">
        <f t="shared" si="9"/>
        <v>-2.7319989557063495</v>
      </c>
      <c r="R17" s="145">
        <f t="shared" si="9"/>
        <v>-0.23696572072683386</v>
      </c>
      <c r="S17" s="74">
        <f t="shared" si="9"/>
        <v>-1.5850110274434615</v>
      </c>
      <c r="T17" s="74">
        <f t="shared" si="9"/>
        <v>-6.2460556566622412</v>
      </c>
      <c r="U17" s="74">
        <f t="shared" si="9"/>
        <v>2.7280863603103223</v>
      </c>
      <c r="V17" s="50">
        <f t="shared" si="9"/>
        <v>-2.0408694431767183</v>
      </c>
    </row>
    <row r="18" spans="1:22" s="30" customFormat="1">
      <c r="A18" s="76"/>
      <c r="B18" s="62"/>
      <c r="C18" s="63"/>
      <c r="D18" s="62"/>
      <c r="F18" s="77"/>
      <c r="G18" s="64"/>
      <c r="H18" s="65"/>
      <c r="N18" s="65"/>
      <c r="P18" s="38"/>
      <c r="Q18" s="65"/>
      <c r="R18" s="156"/>
      <c r="S18" s="66"/>
      <c r="T18" s="65"/>
      <c r="V18" s="156"/>
    </row>
    <row r="19" spans="1:22" s="39" customFormat="1">
      <c r="A19" s="39" t="s">
        <v>17</v>
      </c>
      <c r="B19" s="78">
        <v>53.4</v>
      </c>
      <c r="C19" s="79">
        <v>51.8</v>
      </c>
      <c r="D19" s="78">
        <v>53.5</v>
      </c>
      <c r="E19" s="78">
        <v>54.5</v>
      </c>
      <c r="F19" s="38">
        <v>54.8</v>
      </c>
      <c r="G19" s="79">
        <v>53.2</v>
      </c>
      <c r="H19" s="38">
        <v>54.9</v>
      </c>
      <c r="I19" s="38">
        <v>55.7</v>
      </c>
      <c r="J19" s="38">
        <v>55.3</v>
      </c>
      <c r="K19" s="38">
        <v>55.3</v>
      </c>
      <c r="L19" s="38">
        <v>57.4</v>
      </c>
      <c r="M19" s="38">
        <v>58.2</v>
      </c>
      <c r="N19" s="38">
        <v>57.8</v>
      </c>
      <c r="O19" s="38">
        <v>57.6</v>
      </c>
      <c r="P19" s="38">
        <v>58.7</v>
      </c>
      <c r="Q19" s="38">
        <v>58.7</v>
      </c>
      <c r="R19" s="31">
        <v>59</v>
      </c>
      <c r="S19" s="38">
        <v>57.9</v>
      </c>
      <c r="T19" s="31">
        <v>58</v>
      </c>
      <c r="U19" s="38" t="s">
        <v>122</v>
      </c>
      <c r="V19" s="38">
        <v>58.1</v>
      </c>
    </row>
    <row r="20" spans="1:22" s="39" customFormat="1">
      <c r="B20" s="78"/>
      <c r="C20" s="79"/>
      <c r="D20" s="78"/>
      <c r="G20" s="64"/>
      <c r="H20" s="38"/>
      <c r="N20" s="38"/>
      <c r="P20" s="38"/>
      <c r="Q20" s="38"/>
      <c r="S20" s="38"/>
      <c r="T20" s="38"/>
    </row>
    <row r="21" spans="1:22" s="39" customFormat="1">
      <c r="A21" s="39" t="s">
        <v>103</v>
      </c>
      <c r="B21" s="80">
        <v>56300</v>
      </c>
      <c r="C21" s="32">
        <v>46500</v>
      </c>
      <c r="D21" s="31">
        <v>58400</v>
      </c>
      <c r="E21" s="31">
        <v>54700</v>
      </c>
      <c r="F21" s="31">
        <v>46989</v>
      </c>
      <c r="G21" s="32">
        <v>42162</v>
      </c>
      <c r="H21" s="38">
        <v>53221</v>
      </c>
      <c r="I21" s="38">
        <v>56048</v>
      </c>
      <c r="J21" s="81">
        <v>50242</v>
      </c>
      <c r="K21" s="38">
        <v>43927</v>
      </c>
      <c r="L21" s="38">
        <v>48584</v>
      </c>
      <c r="M21" s="38">
        <v>49499</v>
      </c>
      <c r="N21" s="38">
        <v>43944</v>
      </c>
      <c r="O21" s="38">
        <v>41508</v>
      </c>
      <c r="P21" s="38">
        <v>51934</v>
      </c>
      <c r="Q21" s="38">
        <v>51111</v>
      </c>
      <c r="R21" s="38">
        <v>51164</v>
      </c>
      <c r="S21" s="38">
        <v>47638</v>
      </c>
      <c r="T21" s="38">
        <v>49818</v>
      </c>
      <c r="U21" s="38">
        <v>46849</v>
      </c>
      <c r="V21" s="38">
        <v>47473</v>
      </c>
    </row>
    <row r="22" spans="1:22" s="82" customFormat="1" hidden="1">
      <c r="A22" s="82" t="s">
        <v>43</v>
      </c>
      <c r="B22" s="83">
        <v>36800</v>
      </c>
      <c r="C22" s="84">
        <v>30000</v>
      </c>
      <c r="D22" s="85">
        <v>38400</v>
      </c>
      <c r="E22" s="85">
        <v>34900</v>
      </c>
      <c r="F22" s="86">
        <v>55223</v>
      </c>
      <c r="G22" s="87"/>
      <c r="H22" s="43"/>
      <c r="I22" s="43"/>
      <c r="K22" s="43">
        <v>49315</v>
      </c>
      <c r="L22" s="43"/>
      <c r="N22" s="38">
        <v>45644</v>
      </c>
      <c r="P22" s="43"/>
      <c r="Q22" s="43"/>
      <c r="S22" s="43"/>
      <c r="T22" s="38">
        <v>44700</v>
      </c>
      <c r="V22" s="43"/>
    </row>
    <row r="23" spans="1:22" s="82" customFormat="1" hidden="1">
      <c r="A23" s="82" t="s">
        <v>44</v>
      </c>
      <c r="B23" s="83">
        <f t="shared" ref="B23" si="10">(B21-B22)</f>
        <v>19500</v>
      </c>
      <c r="C23" s="88">
        <f t="shared" ref="C23" si="11">(C21-C22)</f>
        <v>16500</v>
      </c>
      <c r="D23" s="85">
        <v>20000</v>
      </c>
      <c r="E23" s="85">
        <v>19700</v>
      </c>
      <c r="F23" s="86">
        <v>55223</v>
      </c>
      <c r="G23" s="87"/>
      <c r="H23" s="43"/>
      <c r="I23" s="43"/>
      <c r="K23" s="43"/>
      <c r="L23" s="43"/>
      <c r="N23" s="38">
        <v>45644</v>
      </c>
      <c r="P23" s="43"/>
      <c r="Q23" s="43"/>
      <c r="S23" s="43"/>
      <c r="T23" s="38">
        <v>44700</v>
      </c>
      <c r="V23" s="43"/>
    </row>
    <row r="24" spans="1:22" s="82" customFormat="1">
      <c r="A24" s="82" t="s">
        <v>104</v>
      </c>
      <c r="B24" s="89">
        <v>46600</v>
      </c>
      <c r="C24" s="90">
        <v>47100</v>
      </c>
      <c r="D24" s="45">
        <v>52100</v>
      </c>
      <c r="E24" s="45">
        <v>51700</v>
      </c>
      <c r="F24" s="31">
        <v>55223</v>
      </c>
      <c r="G24" s="32">
        <v>53045</v>
      </c>
      <c r="H24" s="43">
        <v>48666</v>
      </c>
      <c r="I24" s="43">
        <v>45983</v>
      </c>
      <c r="J24" s="81">
        <v>48816</v>
      </c>
      <c r="K24" s="43">
        <v>49315</v>
      </c>
      <c r="L24" s="43">
        <v>48584</v>
      </c>
      <c r="M24" s="43">
        <v>43321</v>
      </c>
      <c r="N24" s="38">
        <v>45644</v>
      </c>
      <c r="O24" s="43">
        <v>49001</v>
      </c>
      <c r="P24" s="43">
        <v>47959</v>
      </c>
      <c r="Q24" s="43">
        <v>44241</v>
      </c>
      <c r="R24" s="43">
        <v>46610</v>
      </c>
      <c r="S24" s="43">
        <v>47681</v>
      </c>
      <c r="T24" s="38">
        <v>44700</v>
      </c>
      <c r="U24" s="43">
        <v>42481</v>
      </c>
      <c r="V24" s="38">
        <v>47716</v>
      </c>
    </row>
    <row r="25" spans="1:22" s="82" customFormat="1" hidden="1">
      <c r="A25" s="82" t="s">
        <v>45</v>
      </c>
      <c r="B25" s="83">
        <v>28000</v>
      </c>
      <c r="C25" s="88">
        <v>26700</v>
      </c>
      <c r="D25" s="85">
        <v>28700</v>
      </c>
      <c r="E25" s="85">
        <v>23900</v>
      </c>
      <c r="G25" s="64"/>
      <c r="H25" s="43"/>
      <c r="K25" s="43"/>
      <c r="L25" s="43"/>
      <c r="N25" s="38">
        <v>45644</v>
      </c>
      <c r="P25" s="43"/>
      <c r="Q25" s="43"/>
      <c r="S25" s="43"/>
      <c r="T25" s="43"/>
      <c r="V25" s="43"/>
    </row>
    <row r="26" spans="1:22" s="82" customFormat="1" hidden="1">
      <c r="A26" s="82" t="s">
        <v>46</v>
      </c>
      <c r="B26" s="83">
        <v>18600</v>
      </c>
      <c r="C26" s="88">
        <v>20400</v>
      </c>
      <c r="D26" s="85">
        <v>23400</v>
      </c>
      <c r="E26" s="85">
        <v>27800</v>
      </c>
      <c r="G26" s="64"/>
      <c r="H26" s="43"/>
      <c r="K26" s="43"/>
      <c r="L26" s="43"/>
      <c r="N26" s="38">
        <v>45644</v>
      </c>
      <c r="P26" s="43"/>
      <c r="Q26" s="43"/>
      <c r="S26" s="43"/>
      <c r="T26" s="43"/>
      <c r="V26" s="43"/>
    </row>
    <row r="27" spans="1:22" s="82" customFormat="1">
      <c r="A27" s="82" t="s">
        <v>47</v>
      </c>
      <c r="B27" s="89">
        <f t="shared" ref="B27:F27" si="12">(B21+B24)</f>
        <v>102900</v>
      </c>
      <c r="C27" s="90">
        <f t="shared" si="12"/>
        <v>93600</v>
      </c>
      <c r="D27" s="89">
        <f t="shared" si="12"/>
        <v>110500</v>
      </c>
      <c r="E27" s="89">
        <f t="shared" si="12"/>
        <v>106400</v>
      </c>
      <c r="F27" s="89">
        <f t="shared" si="12"/>
        <v>102212</v>
      </c>
      <c r="G27" s="90">
        <f t="shared" ref="G27:V27" si="13">(G21+G24)</f>
        <v>95207</v>
      </c>
      <c r="H27" s="90">
        <f t="shared" si="13"/>
        <v>101887</v>
      </c>
      <c r="I27" s="90">
        <f t="shared" si="13"/>
        <v>102031</v>
      </c>
      <c r="J27" s="90">
        <f t="shared" si="13"/>
        <v>99058</v>
      </c>
      <c r="K27" s="43">
        <f t="shared" si="13"/>
        <v>93242</v>
      </c>
      <c r="L27" s="43">
        <f t="shared" si="13"/>
        <v>97168</v>
      </c>
      <c r="M27" s="43">
        <f t="shared" si="13"/>
        <v>92820</v>
      </c>
      <c r="N27" s="43">
        <f t="shared" si="13"/>
        <v>89588</v>
      </c>
      <c r="O27" s="43">
        <f t="shared" si="13"/>
        <v>90509</v>
      </c>
      <c r="P27" s="43">
        <f t="shared" si="13"/>
        <v>99893</v>
      </c>
      <c r="Q27" s="43">
        <f t="shared" si="13"/>
        <v>95352</v>
      </c>
      <c r="R27" s="43">
        <f t="shared" si="13"/>
        <v>97774</v>
      </c>
      <c r="S27" s="43">
        <f t="shared" si="13"/>
        <v>95319</v>
      </c>
      <c r="T27" s="43">
        <f t="shared" si="13"/>
        <v>94518</v>
      </c>
      <c r="U27" s="43">
        <f t="shared" si="13"/>
        <v>89330</v>
      </c>
      <c r="V27" s="43">
        <f t="shared" si="13"/>
        <v>95189</v>
      </c>
    </row>
    <row r="28" spans="1:22" ht="21" customHeight="1">
      <c r="B28" s="68"/>
      <c r="C28" s="69"/>
      <c r="D28" s="68"/>
      <c r="E28" s="68"/>
      <c r="F28" s="68"/>
      <c r="G28" s="70"/>
      <c r="H28" s="51"/>
      <c r="P28" s="51"/>
      <c r="S28" s="51"/>
    </row>
    <row r="29" spans="1:22" s="94" customFormat="1">
      <c r="A29" s="91" t="s">
        <v>40</v>
      </c>
      <c r="B29" s="92">
        <f t="shared" ref="B29:V29" si="14">(B27/B2)*100</f>
        <v>24.856573464581196</v>
      </c>
      <c r="C29" s="93">
        <f t="shared" si="14"/>
        <v>23.03138271957323</v>
      </c>
      <c r="D29" s="92">
        <f t="shared" si="14"/>
        <v>26.49371823151434</v>
      </c>
      <c r="E29" s="92">
        <f t="shared" si="14"/>
        <v>25.225344833308831</v>
      </c>
      <c r="F29" s="92">
        <f t="shared" si="14"/>
        <v>24.163764754832776</v>
      </c>
      <c r="G29" s="93">
        <f t="shared" si="14"/>
        <v>22.46539592349113</v>
      </c>
      <c r="H29" s="93">
        <f t="shared" si="14"/>
        <v>23.920729874910784</v>
      </c>
      <c r="I29" s="93">
        <f t="shared" si="14"/>
        <v>23.776355772636602</v>
      </c>
      <c r="J29" s="93">
        <f t="shared" si="14"/>
        <v>23.128667191232129</v>
      </c>
      <c r="K29" s="93">
        <f t="shared" si="14"/>
        <v>21.555554528095133</v>
      </c>
      <c r="L29" s="93">
        <f t="shared" si="14"/>
        <v>22.379091229435893</v>
      </c>
      <c r="M29" s="93">
        <f t="shared" si="14"/>
        <v>20.978357169978484</v>
      </c>
      <c r="N29" s="93">
        <f t="shared" si="14"/>
        <v>20.325570315247354</v>
      </c>
      <c r="O29" s="93">
        <f t="shared" si="14"/>
        <v>20.186275143910485</v>
      </c>
      <c r="P29" s="93">
        <f t="shared" si="14"/>
        <v>22.329244194883806</v>
      </c>
      <c r="Q29" s="93">
        <f t="shared" si="14"/>
        <v>21.32171750826241</v>
      </c>
      <c r="R29" s="93">
        <f t="shared" si="14"/>
        <v>21.737989790655071</v>
      </c>
      <c r="S29" s="93">
        <f t="shared" si="14"/>
        <v>21.188544906093217</v>
      </c>
      <c r="T29" s="93">
        <f t="shared" si="14"/>
        <v>21.07584521457591</v>
      </c>
      <c r="U29" s="93">
        <f t="shared" si="14"/>
        <v>19.756543124687607</v>
      </c>
      <c r="V29" s="93">
        <f t="shared" si="14"/>
        <v>20.870158144796878</v>
      </c>
    </row>
    <row r="30" spans="1:22" s="94" customFormat="1">
      <c r="A30" s="64" t="s">
        <v>50</v>
      </c>
      <c r="B30" s="92">
        <f t="shared" ref="B30:V30" si="15">(B21/B2)*100</f>
        <v>13.599855063711578</v>
      </c>
      <c r="C30" s="93">
        <f t="shared" si="15"/>
        <v>11.441872825429009</v>
      </c>
      <c r="D30" s="92">
        <f t="shared" si="15"/>
        <v>14.002109906972285</v>
      </c>
      <c r="E30" s="92">
        <f t="shared" si="15"/>
        <v>12.968292879530011</v>
      </c>
      <c r="F30" s="92">
        <f t="shared" si="15"/>
        <v>11.108589422620019</v>
      </c>
      <c r="G30" s="93">
        <f t="shared" si="15"/>
        <v>9.9487014917625078</v>
      </c>
      <c r="H30" s="93">
        <f t="shared" si="15"/>
        <v>12.495069681830135</v>
      </c>
      <c r="I30" s="93">
        <f t="shared" si="15"/>
        <v>13.060904904830261</v>
      </c>
      <c r="J30" s="93">
        <f t="shared" si="15"/>
        <v>11.730809192815165</v>
      </c>
      <c r="K30" s="93">
        <f t="shared" si="15"/>
        <v>10.154982129894629</v>
      </c>
      <c r="L30" s="93">
        <f t="shared" si="15"/>
        <v>11.189545614717947</v>
      </c>
      <c r="M30" s="93">
        <f t="shared" si="15"/>
        <v>11.187327101451896</v>
      </c>
      <c r="N30" s="93">
        <f t="shared" si="15"/>
        <v>9.9699386294283805</v>
      </c>
      <c r="O30" s="93">
        <f t="shared" si="15"/>
        <v>9.2575534883098527</v>
      </c>
      <c r="P30" s="93">
        <f t="shared" si="15"/>
        <v>11.608891193748267</v>
      </c>
      <c r="Q30" s="93">
        <f t="shared" si="15"/>
        <v>11.428961149895127</v>
      </c>
      <c r="R30" s="93">
        <f t="shared" si="15"/>
        <v>11.375237891965922</v>
      </c>
      <c r="S30" s="93">
        <f t="shared" si="15"/>
        <v>10.589493199010361</v>
      </c>
      <c r="T30" s="93">
        <f t="shared" si="15"/>
        <v>11.108534426244129</v>
      </c>
      <c r="U30" s="93">
        <f t="shared" si="15"/>
        <v>10.36129283385749</v>
      </c>
      <c r="V30" s="93">
        <f t="shared" si="15"/>
        <v>10.40844023582496</v>
      </c>
    </row>
    <row r="31" spans="1:22" s="94" customFormat="1">
      <c r="A31" s="64" t="s">
        <v>51</v>
      </c>
      <c r="B31" s="92">
        <f t="shared" ref="B31:V31" si="16">(B24/B2)*100</f>
        <v>11.256718400869618</v>
      </c>
      <c r="C31" s="93">
        <f t="shared" si="16"/>
        <v>11.589509894144221</v>
      </c>
      <c r="D31" s="92">
        <f t="shared" si="16"/>
        <v>12.491608324542055</v>
      </c>
      <c r="E31" s="92">
        <f t="shared" si="16"/>
        <v>12.257051953778824</v>
      </c>
      <c r="F31" s="92">
        <f t="shared" si="16"/>
        <v>13.055175332212757</v>
      </c>
      <c r="G31" s="93">
        <f t="shared" si="16"/>
        <v>12.516694431728622</v>
      </c>
      <c r="H31" s="93">
        <f t="shared" si="16"/>
        <v>11.425660193080651</v>
      </c>
      <c r="I31" s="93">
        <f t="shared" si="16"/>
        <v>10.715450867806343</v>
      </c>
      <c r="J31" s="93">
        <f t="shared" si="16"/>
        <v>11.397857998416965</v>
      </c>
      <c r="K31" s="93">
        <f t="shared" si="16"/>
        <v>11.400572398200506</v>
      </c>
      <c r="L31" s="93">
        <f t="shared" si="16"/>
        <v>11.189545614717947</v>
      </c>
      <c r="M31" s="93">
        <f t="shared" si="16"/>
        <v>9.7910300685265881</v>
      </c>
      <c r="N31" s="93">
        <f t="shared" si="16"/>
        <v>10.355631685818974</v>
      </c>
      <c r="O31" s="93">
        <f t="shared" si="16"/>
        <v>10.928721655600633</v>
      </c>
      <c r="P31" s="93">
        <f t="shared" si="16"/>
        <v>10.720353001135541</v>
      </c>
      <c r="Q31" s="93">
        <f t="shared" si="16"/>
        <v>9.8927563583672846</v>
      </c>
      <c r="R31" s="93">
        <f t="shared" si="16"/>
        <v>10.362751898689149</v>
      </c>
      <c r="S31" s="93">
        <f t="shared" si="16"/>
        <v>10.599051707082854</v>
      </c>
      <c r="T31" s="93">
        <f t="shared" si="16"/>
        <v>9.9673107883317797</v>
      </c>
      <c r="U31" s="93">
        <f t="shared" si="16"/>
        <v>9.3952502908301145</v>
      </c>
      <c r="V31" s="93">
        <f t="shared" si="16"/>
        <v>10.461717908971917</v>
      </c>
    </row>
    <row r="32" spans="1:22" s="94" customFormat="1">
      <c r="A32" s="64"/>
      <c r="B32" s="95"/>
      <c r="C32" s="93"/>
      <c r="D32" s="95"/>
      <c r="E32" s="95"/>
      <c r="G32" s="64"/>
      <c r="H32" s="96"/>
      <c r="N32" s="96"/>
      <c r="P32" s="96"/>
      <c r="Q32" s="96"/>
      <c r="S32" s="96"/>
      <c r="T32" s="96"/>
    </row>
    <row r="33" spans="1:26" s="39" customFormat="1">
      <c r="A33" s="39" t="s">
        <v>105</v>
      </c>
      <c r="B33" s="97">
        <v>89585</v>
      </c>
      <c r="C33" s="98">
        <v>86643</v>
      </c>
      <c r="D33" s="31">
        <v>82546</v>
      </c>
      <c r="E33" s="31">
        <v>79713</v>
      </c>
      <c r="F33" s="31">
        <v>82047</v>
      </c>
      <c r="G33" s="99">
        <v>80243</v>
      </c>
      <c r="H33" s="38">
        <v>77941</v>
      </c>
      <c r="I33" s="38">
        <v>72153</v>
      </c>
      <c r="J33" s="43">
        <v>71735</v>
      </c>
      <c r="K33" s="100">
        <v>65953</v>
      </c>
      <c r="L33" s="101">
        <v>58738</v>
      </c>
      <c r="M33" s="31">
        <v>49888</v>
      </c>
      <c r="N33" s="102">
        <v>46440</v>
      </c>
      <c r="O33" s="38">
        <v>47799</v>
      </c>
      <c r="P33" s="38">
        <v>45865</v>
      </c>
      <c r="Q33" s="38">
        <v>45697</v>
      </c>
      <c r="R33" s="31">
        <f>[2]Sheet1!$B$2</f>
        <v>50252</v>
      </c>
      <c r="S33" s="38">
        <v>49300</v>
      </c>
      <c r="T33" s="38">
        <v>47427</v>
      </c>
      <c r="U33" s="38">
        <v>48833</v>
      </c>
      <c r="V33" s="38">
        <v>52667</v>
      </c>
    </row>
    <row r="34" spans="1:26" s="39" customFormat="1">
      <c r="A34" s="39" t="s">
        <v>25</v>
      </c>
      <c r="B34" s="44" t="e">
        <f>(B33/#REF!)*100-100</f>
        <v>#REF!</v>
      </c>
      <c r="C34" s="42">
        <f>(C33/B33)*100-100</f>
        <v>-3.2840319249874454</v>
      </c>
      <c r="D34" s="44">
        <f t="shared" ref="D34" si="17">(D33/C33)*100-100</f>
        <v>-4.7285989635631296</v>
      </c>
      <c r="E34" s="44">
        <f t="shared" ref="E34:G34" si="18">(E33/D33)*100-100</f>
        <v>-3.432025779565322</v>
      </c>
      <c r="F34" s="44">
        <f t="shared" si="18"/>
        <v>2.92800421512176</v>
      </c>
      <c r="G34" s="44">
        <f t="shared" si="18"/>
        <v>-2.1987397467305243</v>
      </c>
      <c r="H34" s="42">
        <f t="shared" ref="H34:V34" si="19">(H33/G33)*100-100</f>
        <v>-2.8687860623356585</v>
      </c>
      <c r="I34" s="42">
        <f t="shared" si="19"/>
        <v>-7.4261300214264594</v>
      </c>
      <c r="J34" s="42">
        <f t="shared" si="19"/>
        <v>-0.57932449101215866</v>
      </c>
      <c r="K34" s="42">
        <f t="shared" si="19"/>
        <v>-8.0602216491252534</v>
      </c>
      <c r="L34" s="42">
        <f t="shared" si="19"/>
        <v>-10.939608509089808</v>
      </c>
      <c r="M34" s="42">
        <f t="shared" si="19"/>
        <v>-15.066907283189749</v>
      </c>
      <c r="N34" s="42">
        <f t="shared" si="19"/>
        <v>-6.9114817190506699</v>
      </c>
      <c r="O34" s="42">
        <f t="shared" si="19"/>
        <v>2.9263565891472894</v>
      </c>
      <c r="P34" s="42">
        <f t="shared" si="19"/>
        <v>-4.0461097512500288</v>
      </c>
      <c r="Q34" s="42">
        <f t="shared" si="19"/>
        <v>-0.36629237981031793</v>
      </c>
      <c r="R34" s="42">
        <f t="shared" si="19"/>
        <v>9.9678315863185816</v>
      </c>
      <c r="S34" s="42">
        <f t="shared" si="19"/>
        <v>-1.8944519621109634</v>
      </c>
      <c r="T34" s="42">
        <f t="shared" si="19"/>
        <v>-3.7991886409736253</v>
      </c>
      <c r="U34" s="42">
        <f t="shared" si="19"/>
        <v>2.9645560545680638</v>
      </c>
      <c r="V34" s="42">
        <f t="shared" si="19"/>
        <v>7.851248131386555</v>
      </c>
    </row>
    <row r="35" spans="1:26" s="30" customFormat="1">
      <c r="A35" s="39" t="s">
        <v>39</v>
      </c>
      <c r="B35" s="44">
        <f t="shared" ref="B35:V35" si="20">(B33/B2)*100</f>
        <v>21.64019566398937</v>
      </c>
      <c r="C35" s="42">
        <f t="shared" si="20"/>
        <v>21.319530907820337</v>
      </c>
      <c r="D35" s="44">
        <f t="shared" si="20"/>
        <v>19.791406924331064</v>
      </c>
      <c r="E35" s="44">
        <f t="shared" si="20"/>
        <v>18.898382638134841</v>
      </c>
      <c r="F35" s="44">
        <f t="shared" si="20"/>
        <v>19.396591465187697</v>
      </c>
      <c r="G35" s="42">
        <f t="shared" si="20"/>
        <v>18.934435126500141</v>
      </c>
      <c r="H35" s="42">
        <f t="shared" si="20"/>
        <v>18.298758498929416</v>
      </c>
      <c r="I35" s="42">
        <f t="shared" si="20"/>
        <v>16.813864394772654</v>
      </c>
      <c r="J35" s="42">
        <f t="shared" si="20"/>
        <v>16.749126178229286</v>
      </c>
      <c r="K35" s="42">
        <f t="shared" si="20"/>
        <v>15.246921857011417</v>
      </c>
      <c r="L35" s="42">
        <f t="shared" si="20"/>
        <v>13.528147750644301</v>
      </c>
      <c r="M35" s="42">
        <f t="shared" si="20"/>
        <v>11.275245448134957</v>
      </c>
      <c r="N35" s="42">
        <f t="shared" si="20"/>
        <v>10.536226787517158</v>
      </c>
      <c r="O35" s="42">
        <f t="shared" si="20"/>
        <v>10.660638893411454</v>
      </c>
      <c r="P35" s="42">
        <f t="shared" si="20"/>
        <v>10.25227778721578</v>
      </c>
      <c r="Q35" s="42">
        <f t="shared" si="20"/>
        <v>10.218333385509139</v>
      </c>
      <c r="R35" s="42">
        <f t="shared" si="20"/>
        <v>11.17247389858243</v>
      </c>
      <c r="S35" s="42">
        <f t="shared" si="20"/>
        <v>10.958940650556505</v>
      </c>
      <c r="T35" s="42">
        <f t="shared" si="20"/>
        <v>10.575383641123295</v>
      </c>
      <c r="U35" s="42">
        <f t="shared" si="20"/>
        <v>10.800081388199596</v>
      </c>
      <c r="V35" s="42">
        <f t="shared" si="20"/>
        <v>11.54722309313069</v>
      </c>
    </row>
    <row r="36" spans="1:26" s="39" customFormat="1">
      <c r="C36" s="64"/>
      <c r="G36" s="64"/>
      <c r="H36" s="38"/>
      <c r="I36" s="64"/>
      <c r="J36" s="64"/>
      <c r="N36" s="38"/>
      <c r="P36" s="38"/>
      <c r="Q36" s="38"/>
      <c r="S36" s="38"/>
      <c r="T36" s="38"/>
    </row>
    <row r="37" spans="1:26" s="82" customFormat="1">
      <c r="A37" s="82" t="s">
        <v>15</v>
      </c>
      <c r="B37" s="103">
        <v>48100</v>
      </c>
      <c r="C37" s="103">
        <v>48070</v>
      </c>
      <c r="D37" s="103">
        <v>48070</v>
      </c>
      <c r="E37" s="103">
        <v>48013</v>
      </c>
      <c r="F37" s="103">
        <v>48019</v>
      </c>
      <c r="G37" s="103">
        <v>48135</v>
      </c>
      <c r="H37" s="103">
        <v>48053</v>
      </c>
      <c r="I37" s="103">
        <v>47967</v>
      </c>
      <c r="J37" s="103">
        <v>48482</v>
      </c>
      <c r="K37" s="45">
        <v>48774</v>
      </c>
      <c r="L37" s="45">
        <v>48778</v>
      </c>
      <c r="M37" s="45">
        <v>48869</v>
      </c>
      <c r="N37" s="45">
        <v>48962</v>
      </c>
      <c r="O37" s="45">
        <v>47400</v>
      </c>
      <c r="P37" s="43">
        <v>47352</v>
      </c>
      <c r="Q37" s="43">
        <v>47628</v>
      </c>
      <c r="R37" s="43">
        <v>47533</v>
      </c>
      <c r="S37" s="43">
        <v>47567</v>
      </c>
      <c r="T37" s="43">
        <v>47522</v>
      </c>
      <c r="U37" s="45">
        <v>47634</v>
      </c>
      <c r="V37" s="157">
        <v>47611</v>
      </c>
    </row>
    <row r="38" spans="1:26" s="104" customFormat="1">
      <c r="A38" s="82" t="s">
        <v>48</v>
      </c>
      <c r="B38" s="41">
        <f t="shared" ref="B38:V38" si="21">(B37/B10)*100</f>
        <v>12.867224157210194</v>
      </c>
      <c r="C38" s="41">
        <f t="shared" si="21"/>
        <v>12.694933382630627</v>
      </c>
      <c r="D38" s="41">
        <f t="shared" si="21"/>
        <v>12.537165510406343</v>
      </c>
      <c r="E38" s="41">
        <f t="shared" si="21"/>
        <v>12.396881995564151</v>
      </c>
      <c r="F38" s="41">
        <f t="shared" si="21"/>
        <v>12.168785224830717</v>
      </c>
      <c r="G38" s="41">
        <f t="shared" si="21"/>
        <v>12.101792327360585</v>
      </c>
      <c r="H38" s="41">
        <f t="shared" si="21"/>
        <v>11.909016334532009</v>
      </c>
      <c r="I38" s="41">
        <f t="shared" si="21"/>
        <v>11.688007894833028</v>
      </c>
      <c r="J38" s="41">
        <f t="shared" si="21"/>
        <v>11.675348162918331</v>
      </c>
      <c r="K38" s="41">
        <f t="shared" si="21"/>
        <v>11.582989576876768</v>
      </c>
      <c r="L38" s="41">
        <f t="shared" si="21"/>
        <v>11.438608175258482</v>
      </c>
      <c r="M38" s="41">
        <f t="shared" si="21"/>
        <v>11.338646620030394</v>
      </c>
      <c r="N38" s="41">
        <f t="shared" si="21"/>
        <v>11.270607842144274</v>
      </c>
      <c r="O38" s="41">
        <f t="shared" si="21"/>
        <v>10.855848531139568</v>
      </c>
      <c r="P38" s="41">
        <f t="shared" si="21"/>
        <v>10.709536173407999</v>
      </c>
      <c r="Q38" s="41">
        <f t="shared" si="21"/>
        <v>10.726471376482751</v>
      </c>
      <c r="R38" s="41">
        <f t="shared" si="21"/>
        <v>10.703533316669931</v>
      </c>
      <c r="S38" s="41">
        <f t="shared" si="21"/>
        <v>10.718406085788709</v>
      </c>
      <c r="T38" s="41">
        <f t="shared" si="21"/>
        <v>10.801019144182538</v>
      </c>
      <c r="U38" s="41">
        <f t="shared" si="21"/>
        <v>10.863511655115319</v>
      </c>
      <c r="V38" s="41">
        <f t="shared" si="21"/>
        <v>10.885400471896549</v>
      </c>
    </row>
    <row r="39" spans="1:26" s="104" customFormat="1">
      <c r="A39" s="82"/>
      <c r="B39" s="41"/>
      <c r="C39" s="42"/>
      <c r="D39" s="41"/>
      <c r="E39" s="41"/>
      <c r="H39" s="105"/>
      <c r="K39" s="161"/>
      <c r="L39" s="162"/>
      <c r="N39" s="105"/>
      <c r="P39" s="105"/>
      <c r="Q39" s="105"/>
      <c r="S39" s="105"/>
      <c r="T39" s="105"/>
    </row>
    <row r="40" spans="1:26" s="39" customFormat="1">
      <c r="A40" s="30" t="s">
        <v>18</v>
      </c>
      <c r="C40" s="64"/>
      <c r="G40" s="106"/>
      <c r="H40" s="38"/>
      <c r="N40" s="38"/>
      <c r="P40" s="38"/>
      <c r="Q40" s="38"/>
      <c r="T40" s="38"/>
    </row>
    <row r="41" spans="1:26" s="82" customFormat="1">
      <c r="A41" s="40" t="s">
        <v>1</v>
      </c>
      <c r="B41" s="43">
        <v>289703</v>
      </c>
      <c r="C41" s="79">
        <v>285239</v>
      </c>
      <c r="D41" s="107">
        <v>297616</v>
      </c>
      <c r="E41" s="43">
        <v>298390</v>
      </c>
      <c r="F41" s="82">
        <v>303355</v>
      </c>
      <c r="G41" s="79">
        <v>291701</v>
      </c>
      <c r="H41" s="43">
        <v>302302</v>
      </c>
      <c r="I41" s="43">
        <v>309933</v>
      </c>
      <c r="J41" s="107">
        <v>313255</v>
      </c>
      <c r="K41" s="43">
        <v>313439</v>
      </c>
      <c r="L41" s="43">
        <v>326050</v>
      </c>
      <c r="M41" s="108">
        <v>332996</v>
      </c>
      <c r="N41" s="43">
        <v>325604</v>
      </c>
      <c r="O41" s="43">
        <v>332724</v>
      </c>
      <c r="P41" s="43">
        <v>332020</v>
      </c>
      <c r="Q41" s="43">
        <v>327681</v>
      </c>
      <c r="R41" s="43">
        <v>328487</v>
      </c>
      <c r="S41" s="43">
        <v>323072</v>
      </c>
      <c r="T41" s="43">
        <v>321590</v>
      </c>
      <c r="U41" s="43">
        <v>318798</v>
      </c>
      <c r="V41" s="43">
        <v>328444</v>
      </c>
    </row>
    <row r="42" spans="1:26" s="82" customFormat="1">
      <c r="A42" s="40" t="s">
        <v>38</v>
      </c>
      <c r="B42" s="41" t="e">
        <f>(B41/#REF!)*100-100</f>
        <v>#REF!</v>
      </c>
      <c r="C42" s="42">
        <f>(C41/B41)*100-100</f>
        <v>-1.5408884271132877</v>
      </c>
      <c r="D42" s="41">
        <f t="shared" ref="D42:F42" si="22">(D41/C41)*100-100</f>
        <v>4.3391682063112</v>
      </c>
      <c r="E42" s="41">
        <f t="shared" si="22"/>
        <v>0.26006666308262538</v>
      </c>
      <c r="F42" s="41">
        <f t="shared" si="22"/>
        <v>1.6639297563591242</v>
      </c>
      <c r="G42" s="42">
        <f>(G41/F41)*100-100</f>
        <v>-3.8417036145769856</v>
      </c>
      <c r="H42" s="42">
        <f>(H41/G41)*100-100</f>
        <v>3.6342007740802984</v>
      </c>
      <c r="I42" s="42">
        <f>(I41/H41)*100-100</f>
        <v>2.524296895157832</v>
      </c>
      <c r="J42" s="42">
        <f>(J41/I41)*100-100</f>
        <v>1.0718445599532771</v>
      </c>
      <c r="K42" s="41">
        <f t="shared" ref="K42:V42" si="23">(K41/J41)*100-100</f>
        <v>5.873808877751685E-2</v>
      </c>
      <c r="L42" s="41">
        <f t="shared" si="23"/>
        <v>4.0234303963450486</v>
      </c>
      <c r="M42" s="41">
        <f t="shared" si="23"/>
        <v>2.1303481061187028</v>
      </c>
      <c r="N42" s="41">
        <f t="shared" si="23"/>
        <v>-2.2198464846424599</v>
      </c>
      <c r="O42" s="41">
        <f t="shared" si="23"/>
        <v>2.1867053230304236</v>
      </c>
      <c r="P42" s="41">
        <f t="shared" si="23"/>
        <v>-0.21158678063500247</v>
      </c>
      <c r="Q42" s="41">
        <f t="shared" si="23"/>
        <v>-1.3068489850009115</v>
      </c>
      <c r="R42" s="41">
        <f t="shared" si="23"/>
        <v>0.24597092904379281</v>
      </c>
      <c r="S42" s="41">
        <f t="shared" si="23"/>
        <v>-1.6484670626234816</v>
      </c>
      <c r="T42" s="41">
        <f t="shared" si="23"/>
        <v>-0.45872127575276522</v>
      </c>
      <c r="U42" s="41">
        <f t="shared" si="23"/>
        <v>-0.86818619981964673</v>
      </c>
      <c r="V42" s="41">
        <f t="shared" si="23"/>
        <v>3.0257404375184223</v>
      </c>
    </row>
    <row r="43" spans="1:26" s="82" customFormat="1">
      <c r="A43" s="40" t="s">
        <v>2</v>
      </c>
      <c r="B43" s="43">
        <v>40534</v>
      </c>
      <c r="C43" s="79">
        <v>40944</v>
      </c>
      <c r="D43" s="107">
        <v>46818</v>
      </c>
      <c r="E43" s="43">
        <v>46427</v>
      </c>
      <c r="F43" s="45">
        <v>46337</v>
      </c>
      <c r="G43" s="79">
        <v>48043</v>
      </c>
      <c r="H43" s="43">
        <v>49404</v>
      </c>
      <c r="I43" s="43">
        <v>46245</v>
      </c>
      <c r="J43" s="43">
        <v>41573</v>
      </c>
      <c r="K43" s="45">
        <v>43767</v>
      </c>
      <c r="L43" s="43">
        <v>45990</v>
      </c>
      <c r="M43" s="43">
        <v>45209</v>
      </c>
      <c r="N43" s="43">
        <v>45383</v>
      </c>
      <c r="O43" s="43">
        <v>45378</v>
      </c>
      <c r="P43" s="43">
        <v>52705</v>
      </c>
      <c r="Q43" s="43">
        <v>52755</v>
      </c>
      <c r="R43" s="43">
        <v>54149</v>
      </c>
      <c r="S43" s="43">
        <v>50871</v>
      </c>
      <c r="T43" s="43">
        <v>51892</v>
      </c>
      <c r="U43" s="43">
        <v>51167</v>
      </c>
      <c r="V43" s="43">
        <v>48246</v>
      </c>
    </row>
    <row r="44" spans="1:26" s="82" customFormat="1">
      <c r="A44" s="40" t="s">
        <v>38</v>
      </c>
      <c r="B44" s="41" t="e">
        <f>(B43/#REF!)*100-100</f>
        <v>#REF!</v>
      </c>
      <c r="C44" s="42">
        <f>(C43/B43)*100-100</f>
        <v>1.0114965214387865</v>
      </c>
      <c r="D44" s="41">
        <f t="shared" ref="D44:F44" si="24">(D43/C43)*100-100</f>
        <v>14.346424384525207</v>
      </c>
      <c r="E44" s="41">
        <f t="shared" si="24"/>
        <v>-0.83514887436454899</v>
      </c>
      <c r="F44" s="41">
        <f t="shared" si="24"/>
        <v>-0.19385271501496959</v>
      </c>
      <c r="G44" s="42">
        <f>(G43/F43)*100-100</f>
        <v>3.6817230291128027</v>
      </c>
      <c r="H44" s="42">
        <f>(H43/G43)*100-100</f>
        <v>2.8328788793372581</v>
      </c>
      <c r="I44" s="42">
        <f>(I43/H43)*100-100</f>
        <v>-6.3942190915715287</v>
      </c>
      <c r="J44" s="42">
        <f>(J43/I43)*100-100</f>
        <v>-10.102713806898038</v>
      </c>
      <c r="K44" s="41">
        <f t="shared" ref="K44:V44" si="25">(K43/J43)*100-100</f>
        <v>5.2774637384841299</v>
      </c>
      <c r="L44" s="41">
        <f t="shared" si="25"/>
        <v>5.079169237096437</v>
      </c>
      <c r="M44" s="41">
        <f t="shared" si="25"/>
        <v>-1.6981952598390961</v>
      </c>
      <c r="N44" s="41">
        <f t="shared" si="25"/>
        <v>0.38487911698999255</v>
      </c>
      <c r="O44" s="41">
        <f t="shared" si="25"/>
        <v>-1.1017341295200822E-2</v>
      </c>
      <c r="P44" s="41">
        <f t="shared" si="25"/>
        <v>16.146590859006565</v>
      </c>
      <c r="Q44" s="41">
        <f t="shared" si="25"/>
        <v>9.4867659614834565E-2</v>
      </c>
      <c r="R44" s="41">
        <f t="shared" si="25"/>
        <v>2.6424035636432421</v>
      </c>
      <c r="S44" s="41">
        <f t="shared" si="25"/>
        <v>-6.0536667343810535</v>
      </c>
      <c r="T44" s="41">
        <f t="shared" si="25"/>
        <v>2.0070374083466049</v>
      </c>
      <c r="U44" s="41">
        <f t="shared" si="25"/>
        <v>-1.3971325059739428</v>
      </c>
      <c r="V44" s="41">
        <f t="shared" si="25"/>
        <v>-5.7087575976703704</v>
      </c>
    </row>
    <row r="45" spans="1:26" s="82" customFormat="1">
      <c r="A45" s="40" t="s">
        <v>3</v>
      </c>
      <c r="B45" s="43">
        <v>31196</v>
      </c>
      <c r="C45" s="79">
        <v>25834</v>
      </c>
      <c r="D45" s="107">
        <v>26310</v>
      </c>
      <c r="E45" s="43">
        <v>27100</v>
      </c>
      <c r="F45" s="109">
        <v>24959</v>
      </c>
      <c r="G45" s="79">
        <v>26630</v>
      </c>
      <c r="H45" s="43">
        <v>28136</v>
      </c>
      <c r="I45" s="43">
        <v>28338</v>
      </c>
      <c r="J45" s="43">
        <v>29323</v>
      </c>
      <c r="K45" s="45">
        <v>28892</v>
      </c>
      <c r="L45" s="43">
        <v>30262</v>
      </c>
      <c r="M45" s="43">
        <v>29524</v>
      </c>
      <c r="N45" s="43">
        <v>29891</v>
      </c>
      <c r="O45" s="43">
        <v>31016</v>
      </c>
      <c r="P45" s="43">
        <v>33650</v>
      </c>
      <c r="Q45" s="43">
        <v>36681</v>
      </c>
      <c r="R45" s="43">
        <v>38667</v>
      </c>
      <c r="S45" s="43">
        <v>43114</v>
      </c>
      <c r="T45" s="43">
        <v>44533</v>
      </c>
      <c r="U45" s="43">
        <v>44955</v>
      </c>
      <c r="V45" s="43">
        <v>42734</v>
      </c>
    </row>
    <row r="46" spans="1:26">
      <c r="A46" s="40" t="s">
        <v>38</v>
      </c>
      <c r="B46" s="41" t="e">
        <f>(B45/#REF!)*100-100</f>
        <v>#REF!</v>
      </c>
      <c r="C46" s="41">
        <f>(C45/B45)*100-100</f>
        <v>-17.188101038594695</v>
      </c>
      <c r="D46" s="41">
        <f t="shared" ref="D46:F46" si="26">(D45/C45)*100-100</f>
        <v>1.8425330959201034</v>
      </c>
      <c r="E46" s="41">
        <f t="shared" si="26"/>
        <v>3.0026605853287691</v>
      </c>
      <c r="F46" s="41">
        <f t="shared" si="26"/>
        <v>-7.9003690036900309</v>
      </c>
      <c r="G46" s="41">
        <f t="shared" ref="G46:V46" si="27">(G45/F45)*100-100</f>
        <v>6.6949797668175819</v>
      </c>
      <c r="H46" s="41">
        <f t="shared" si="27"/>
        <v>5.6552760045061916</v>
      </c>
      <c r="I46" s="41">
        <f t="shared" si="27"/>
        <v>0.71794142735286925</v>
      </c>
      <c r="J46" s="41">
        <f t="shared" si="27"/>
        <v>3.4758980873738494</v>
      </c>
      <c r="K46" s="41">
        <f t="shared" si="27"/>
        <v>-1.4698359649422059</v>
      </c>
      <c r="L46" s="41">
        <f t="shared" si="27"/>
        <v>4.7417970372421365</v>
      </c>
      <c r="M46" s="41">
        <f t="shared" si="27"/>
        <v>-2.4387020025114055</v>
      </c>
      <c r="N46" s="41">
        <f t="shared" si="27"/>
        <v>1.2430564964097073</v>
      </c>
      <c r="O46" s="41">
        <f t="shared" si="27"/>
        <v>3.7636746846877003</v>
      </c>
      <c r="P46" s="41">
        <f t="shared" si="27"/>
        <v>8.4923910239876221</v>
      </c>
      <c r="Q46" s="41">
        <f t="shared" si="27"/>
        <v>9.0074294205052041</v>
      </c>
      <c r="R46" s="41">
        <f t="shared" si="27"/>
        <v>5.414247157929168</v>
      </c>
      <c r="S46" s="41">
        <f t="shared" si="27"/>
        <v>11.500762924457547</v>
      </c>
      <c r="T46" s="41">
        <f t="shared" si="27"/>
        <v>3.2912742960523218</v>
      </c>
      <c r="U46" s="41">
        <f t="shared" si="27"/>
        <v>0.94761188332248025</v>
      </c>
      <c r="V46" s="41">
        <f t="shared" si="27"/>
        <v>-4.9404960516071554</v>
      </c>
    </row>
    <row r="47" spans="1:26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6">
      <c r="A48" s="115" t="s">
        <v>129</v>
      </c>
      <c r="B48" s="41"/>
      <c r="C48" s="113" t="s">
        <v>35</v>
      </c>
      <c r="D48" s="113" t="s">
        <v>36</v>
      </c>
      <c r="E48" s="113" t="s">
        <v>37</v>
      </c>
      <c r="F48" s="113" t="s">
        <v>41</v>
      </c>
      <c r="G48" s="113" t="s">
        <v>55</v>
      </c>
      <c r="H48" s="113" t="s">
        <v>56</v>
      </c>
      <c r="I48" s="113" t="s">
        <v>57</v>
      </c>
      <c r="J48" s="113" t="s">
        <v>58</v>
      </c>
      <c r="K48" s="113" t="s">
        <v>74</v>
      </c>
      <c r="L48" s="113" t="s">
        <v>80</v>
      </c>
      <c r="M48" s="113" t="s">
        <v>88</v>
      </c>
      <c r="N48" s="113" t="s">
        <v>89</v>
      </c>
      <c r="O48" s="113" t="s">
        <v>93</v>
      </c>
      <c r="P48" s="113" t="s">
        <v>97</v>
      </c>
      <c r="Q48" s="113" t="s">
        <v>108</v>
      </c>
      <c r="R48" s="113" t="s">
        <v>109</v>
      </c>
      <c r="S48" s="113" t="s">
        <v>112</v>
      </c>
      <c r="T48" s="113" t="s">
        <v>115</v>
      </c>
      <c r="U48" s="113" t="s">
        <v>120</v>
      </c>
      <c r="V48" s="113" t="s">
        <v>151</v>
      </c>
      <c r="W48" s="155" t="s">
        <v>157</v>
      </c>
      <c r="X48" s="155" t="s">
        <v>160</v>
      </c>
      <c r="Y48" s="155" t="s">
        <v>161</v>
      </c>
      <c r="Z48" s="155" t="s">
        <v>162</v>
      </c>
    </row>
    <row r="49" spans="1:22">
      <c r="A49" s="48" t="s">
        <v>127</v>
      </c>
      <c r="B49" s="48"/>
      <c r="C49" s="110"/>
      <c r="H49" s="51"/>
      <c r="J49" s="51"/>
      <c r="P49" s="51"/>
      <c r="V49" s="51"/>
    </row>
    <row r="50" spans="1:22">
      <c r="A50" s="53" t="s">
        <v>12</v>
      </c>
      <c r="C50" s="52">
        <v>0.99018892402497372</v>
      </c>
      <c r="D50" s="50">
        <v>0.99</v>
      </c>
      <c r="E50" s="51">
        <v>1.5</v>
      </c>
      <c r="F50" s="51">
        <v>1.2</v>
      </c>
      <c r="G50" s="112">
        <v>1.1000000000000001</v>
      </c>
      <c r="H50" s="51">
        <v>0.8</v>
      </c>
      <c r="I50" s="51">
        <v>1.4</v>
      </c>
      <c r="J50" s="50">
        <v>1</v>
      </c>
      <c r="K50" s="51">
        <v>1.2</v>
      </c>
      <c r="L50" s="51">
        <v>1.4</v>
      </c>
      <c r="M50" s="51">
        <v>2.2000000000000002</v>
      </c>
      <c r="N50" s="50">
        <v>1</v>
      </c>
      <c r="O50" s="50">
        <v>2</v>
      </c>
      <c r="P50" s="51">
        <v>1.7</v>
      </c>
      <c r="Q50" s="50">
        <v>2</v>
      </c>
      <c r="R50" s="51">
        <v>1.3</v>
      </c>
      <c r="S50" s="51">
        <v>2</v>
      </c>
      <c r="T50" s="51">
        <v>1.2</v>
      </c>
      <c r="U50" s="51">
        <v>1.7</v>
      </c>
      <c r="V50" s="112">
        <v>1.3</v>
      </c>
    </row>
    <row r="51" spans="1:22">
      <c r="A51" s="53" t="s">
        <v>155</v>
      </c>
      <c r="C51" s="52">
        <v>13.2</v>
      </c>
      <c r="D51" s="71">
        <v>12.9</v>
      </c>
      <c r="E51" s="51">
        <v>13</v>
      </c>
      <c r="F51" s="51">
        <v>13.1</v>
      </c>
      <c r="G51" s="112">
        <v>12.6</v>
      </c>
      <c r="H51" s="51">
        <v>10.6</v>
      </c>
      <c r="I51" s="51">
        <v>10.5</v>
      </c>
      <c r="J51" s="51">
        <v>10.1</v>
      </c>
      <c r="K51" s="51">
        <v>10.7</v>
      </c>
      <c r="L51" s="51">
        <v>7.3</v>
      </c>
      <c r="M51" s="51">
        <v>7.8</v>
      </c>
      <c r="N51" s="51">
        <v>7.6</v>
      </c>
      <c r="O51" s="51">
        <v>8.8000000000000007</v>
      </c>
      <c r="P51" s="51">
        <v>6.5</v>
      </c>
      <c r="Q51" s="51">
        <v>6.7</v>
      </c>
      <c r="R51" s="51">
        <v>6.3</v>
      </c>
      <c r="S51" s="51">
        <v>7.3</v>
      </c>
      <c r="T51" s="51">
        <v>6.8</v>
      </c>
      <c r="U51" s="51">
        <v>8.1999999999999993</v>
      </c>
      <c r="V51" s="112">
        <v>8</v>
      </c>
    </row>
    <row r="52" spans="1:22">
      <c r="A52" s="53" t="s">
        <v>49</v>
      </c>
      <c r="C52" s="52" t="s">
        <v>124</v>
      </c>
      <c r="D52" s="71" t="s">
        <v>125</v>
      </c>
      <c r="E52" s="51" t="s">
        <v>52</v>
      </c>
      <c r="F52" s="51" t="s">
        <v>54</v>
      </c>
      <c r="G52" s="112" t="s">
        <v>60</v>
      </c>
      <c r="H52" s="51" t="s">
        <v>67</v>
      </c>
      <c r="I52" s="51" t="s">
        <v>73</v>
      </c>
      <c r="J52" s="51" t="s">
        <v>75</v>
      </c>
      <c r="K52" s="51" t="s">
        <v>90</v>
      </c>
      <c r="L52" s="51" t="s">
        <v>91</v>
      </c>
      <c r="M52" s="51" t="s">
        <v>92</v>
      </c>
      <c r="N52" s="51" t="s">
        <v>94</v>
      </c>
      <c r="O52" s="51" t="s">
        <v>96</v>
      </c>
      <c r="P52" s="51" t="s">
        <v>99</v>
      </c>
      <c r="Q52" s="51" t="s">
        <v>111</v>
      </c>
      <c r="R52" s="51" t="s">
        <v>114</v>
      </c>
      <c r="S52" s="51" t="s">
        <v>117</v>
      </c>
      <c r="T52" s="51" t="s">
        <v>118</v>
      </c>
      <c r="U52" s="51" t="s">
        <v>126</v>
      </c>
      <c r="V52" s="112" t="s">
        <v>163</v>
      </c>
    </row>
    <row r="53" spans="1:22">
      <c r="V53" s="51"/>
    </row>
    <row r="54" spans="1:22">
      <c r="A54" s="48" t="s">
        <v>4</v>
      </c>
      <c r="C54" s="56">
        <v>57582</v>
      </c>
      <c r="D54" s="56">
        <v>51070</v>
      </c>
      <c r="E54" s="56">
        <v>55573</v>
      </c>
      <c r="F54" s="56">
        <v>55516</v>
      </c>
      <c r="G54" s="56">
        <v>54666</v>
      </c>
      <c r="H54" s="56">
        <v>44965</v>
      </c>
      <c r="I54" s="56">
        <v>42526</v>
      </c>
      <c r="J54" s="56">
        <v>43113</v>
      </c>
      <c r="K54" s="56">
        <v>44468</v>
      </c>
      <c r="L54" s="56">
        <v>31888</v>
      </c>
      <c r="M54" s="56">
        <v>34728</v>
      </c>
      <c r="N54" s="56">
        <v>33383</v>
      </c>
      <c r="O54" s="56">
        <v>33000</v>
      </c>
      <c r="P54" s="56">
        <v>32333</v>
      </c>
      <c r="Q54" s="56">
        <v>29963</v>
      </c>
      <c r="R54" s="56">
        <v>28481</v>
      </c>
      <c r="S54" s="56">
        <v>28333</v>
      </c>
      <c r="T54" s="56">
        <v>44333</v>
      </c>
      <c r="U54" s="56">
        <v>37233</v>
      </c>
      <c r="V54" s="51">
        <v>36677</v>
      </c>
    </row>
    <row r="55" spans="1:22">
      <c r="A55" s="53" t="s">
        <v>152</v>
      </c>
      <c r="C55" s="52">
        <v>14.1</v>
      </c>
      <c r="D55" s="52">
        <v>12.1</v>
      </c>
      <c r="E55" s="52">
        <v>13.5</v>
      </c>
      <c r="F55" s="52">
        <v>12.9</v>
      </c>
      <c r="G55" s="52">
        <v>12.6</v>
      </c>
      <c r="H55" s="52">
        <v>11</v>
      </c>
      <c r="I55" s="52">
        <v>10.5</v>
      </c>
      <c r="J55" s="52">
        <v>10.1</v>
      </c>
      <c r="K55" s="52">
        <v>10.7</v>
      </c>
      <c r="L55" s="52">
        <v>7.3</v>
      </c>
      <c r="M55" s="52">
        <v>7.8</v>
      </c>
      <c r="N55" s="52">
        <v>7.6</v>
      </c>
      <c r="O55" s="52">
        <v>7.4</v>
      </c>
      <c r="P55" s="52">
        <v>7.3</v>
      </c>
      <c r="Q55" s="52">
        <v>7.2</v>
      </c>
      <c r="R55" s="52">
        <v>6.3</v>
      </c>
      <c r="S55" s="52">
        <v>7.3</v>
      </c>
      <c r="T55" s="52">
        <v>6.8</v>
      </c>
      <c r="U55" s="52">
        <v>8.1999999999999993</v>
      </c>
      <c r="V55" s="50">
        <v>8</v>
      </c>
    </row>
    <row r="56" spans="1:22">
      <c r="A56" s="53" t="s">
        <v>121</v>
      </c>
      <c r="C56" s="52">
        <v>28.7</v>
      </c>
      <c r="D56" s="52">
        <v>29.2</v>
      </c>
      <c r="E56" s="52">
        <v>29.9</v>
      </c>
      <c r="F56" s="52">
        <v>29.8</v>
      </c>
      <c r="G56" s="52">
        <v>26.7</v>
      </c>
      <c r="H56" s="52">
        <v>25.3</v>
      </c>
      <c r="I56" s="52">
        <v>23.9</v>
      </c>
      <c r="J56" s="52">
        <v>22.9</v>
      </c>
      <c r="K56" s="52">
        <v>25.3</v>
      </c>
      <c r="L56" s="52">
        <v>17.899999999999999</v>
      </c>
      <c r="M56" s="52">
        <v>17</v>
      </c>
      <c r="N56" s="52">
        <v>20.6</v>
      </c>
      <c r="O56" s="52">
        <v>19.8</v>
      </c>
      <c r="P56" s="52">
        <v>14.9</v>
      </c>
      <c r="Q56" s="52">
        <v>15.6</v>
      </c>
      <c r="R56" s="52">
        <v>16</v>
      </c>
      <c r="S56" s="52">
        <v>14.5</v>
      </c>
      <c r="T56" s="52">
        <v>17.8</v>
      </c>
      <c r="U56" s="52">
        <v>20.399999999999999</v>
      </c>
      <c r="V56" s="51">
        <v>19.899999999999999</v>
      </c>
    </row>
    <row r="57" spans="1:22">
      <c r="A57" s="48" t="s">
        <v>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1"/>
    </row>
    <row r="58" spans="1:22">
      <c r="A58" s="53" t="s">
        <v>1</v>
      </c>
      <c r="C58" s="56">
        <v>45013</v>
      </c>
      <c r="D58" s="56">
        <v>41947</v>
      </c>
      <c r="E58" s="56">
        <v>46506</v>
      </c>
      <c r="F58" s="56">
        <v>44793</v>
      </c>
      <c r="G58" s="56">
        <v>45288</v>
      </c>
      <c r="H58" s="56">
        <v>37555</v>
      </c>
      <c r="I58" s="56">
        <v>35071</v>
      </c>
      <c r="J58" s="56">
        <v>34952</v>
      </c>
      <c r="K58" s="56">
        <v>36508</v>
      </c>
      <c r="L58" s="56">
        <v>26093</v>
      </c>
      <c r="M58" s="56">
        <v>28396</v>
      </c>
      <c r="N58" s="56">
        <v>29797</v>
      </c>
      <c r="O58" s="56">
        <v>32245</v>
      </c>
      <c r="P58" s="56">
        <v>23339</v>
      </c>
      <c r="Q58" s="56">
        <v>25698</v>
      </c>
      <c r="R58" s="56">
        <v>23224</v>
      </c>
      <c r="S58" s="56">
        <v>24841</v>
      </c>
      <c r="T58" s="56">
        <v>22209</v>
      </c>
      <c r="U58" s="56">
        <v>28948</v>
      </c>
      <c r="V58" s="51">
        <v>25050</v>
      </c>
    </row>
    <row r="59" spans="1:22">
      <c r="A59" s="53" t="s">
        <v>2</v>
      </c>
      <c r="C59" s="56">
        <v>8822</v>
      </c>
      <c r="D59" s="56">
        <v>6181</v>
      </c>
      <c r="E59" s="56">
        <v>6213</v>
      </c>
      <c r="F59" s="56">
        <v>7883</v>
      </c>
      <c r="G59" s="56">
        <v>8447</v>
      </c>
      <c r="H59" s="56">
        <v>4934</v>
      </c>
      <c r="I59" s="56">
        <v>4274</v>
      </c>
      <c r="J59" s="56">
        <v>4834</v>
      </c>
      <c r="K59" s="56">
        <v>5714</v>
      </c>
      <c r="L59" s="56">
        <v>4186</v>
      </c>
      <c r="M59" s="56">
        <v>3628</v>
      </c>
      <c r="N59" s="56">
        <v>4559</v>
      </c>
      <c r="O59" s="56">
        <v>4798</v>
      </c>
      <c r="P59" s="56">
        <v>3247</v>
      </c>
      <c r="Q59" s="56">
        <v>2507</v>
      </c>
      <c r="R59" s="56">
        <v>3393</v>
      </c>
      <c r="S59" s="56">
        <v>5629</v>
      </c>
      <c r="T59" s="56">
        <v>4922</v>
      </c>
      <c r="U59" s="56">
        <v>4440</v>
      </c>
      <c r="V59" s="51">
        <v>4909</v>
      </c>
    </row>
    <row r="60" spans="1:22">
      <c r="A60" s="53" t="s">
        <v>20</v>
      </c>
      <c r="C60" s="56">
        <v>3748</v>
      </c>
      <c r="D60" s="56">
        <v>2942</v>
      </c>
      <c r="E60" s="56">
        <v>2854</v>
      </c>
      <c r="F60" s="56">
        <v>2841</v>
      </c>
      <c r="G60" s="56">
        <v>3685</v>
      </c>
      <c r="H60" s="56">
        <v>3016</v>
      </c>
      <c r="I60" s="56">
        <v>3180</v>
      </c>
      <c r="J60" s="56">
        <v>3327</v>
      </c>
      <c r="K60" s="56">
        <v>2246</v>
      </c>
      <c r="L60" s="56">
        <v>1609</v>
      </c>
      <c r="M60" s="56">
        <v>2704</v>
      </c>
      <c r="N60" s="56">
        <v>2261</v>
      </c>
      <c r="O60" s="56">
        <v>2209</v>
      </c>
      <c r="P60" s="56">
        <v>2403</v>
      </c>
      <c r="Q60" s="56">
        <v>1883</v>
      </c>
      <c r="R60" s="56">
        <v>1864</v>
      </c>
      <c r="S60" s="56">
        <v>2333</v>
      </c>
      <c r="T60" s="56">
        <v>3320</v>
      </c>
      <c r="U60" s="56">
        <v>3845</v>
      </c>
      <c r="V60" s="51">
        <v>6722</v>
      </c>
    </row>
    <row r="61" spans="1:22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1"/>
    </row>
    <row r="62" spans="1:22">
      <c r="A62" s="48" t="s">
        <v>102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1"/>
    </row>
    <row r="63" spans="1:22">
      <c r="A63" s="53" t="s">
        <v>1</v>
      </c>
      <c r="C63" s="52">
        <v>2.593732193732194</v>
      </c>
      <c r="D63" s="52">
        <v>-6.8113656054917442</v>
      </c>
      <c r="E63" s="52">
        <v>10.868476887500904</v>
      </c>
      <c r="F63" s="52">
        <v>-3.6833956908785979</v>
      </c>
      <c r="G63" s="52">
        <v>1.1050833835643914</v>
      </c>
      <c r="H63" s="52">
        <v>-17.075163398692808</v>
      </c>
      <c r="I63" s="52">
        <v>-6.6142990280921339</v>
      </c>
      <c r="J63" s="52">
        <v>-0.33931168201648632</v>
      </c>
      <c r="K63" s="52">
        <v>1.4</v>
      </c>
      <c r="L63" s="52">
        <v>-28.5</v>
      </c>
      <c r="M63" s="52">
        <v>8.8000000000000007</v>
      </c>
      <c r="N63" s="52">
        <v>4.7</v>
      </c>
      <c r="O63" s="52">
        <v>8.1999999999999993</v>
      </c>
      <c r="P63" s="52">
        <v>-28</v>
      </c>
      <c r="Q63" s="52">
        <v>10.1</v>
      </c>
      <c r="R63" s="52">
        <v>-9.6</v>
      </c>
      <c r="S63" s="52">
        <v>6.9</v>
      </c>
      <c r="T63" s="52">
        <v>-10.6</v>
      </c>
      <c r="U63" s="52">
        <v>23.2</v>
      </c>
      <c r="V63" s="50">
        <v>-13.4</v>
      </c>
    </row>
    <row r="64" spans="1:22">
      <c r="A64" s="53" t="s">
        <v>2</v>
      </c>
      <c r="C64" s="52">
        <v>30.793180133432173</v>
      </c>
      <c r="D64" s="52">
        <v>-29.936522330537301</v>
      </c>
      <c r="E64" s="52">
        <v>0.51771558000324092</v>
      </c>
      <c r="F64" s="52">
        <v>26.879124416545963</v>
      </c>
      <c r="G64" s="52">
        <v>7.1546365596854002</v>
      </c>
      <c r="H64" s="52">
        <v>-41.588729726530126</v>
      </c>
      <c r="I64" s="52">
        <v>-13.37657073368463</v>
      </c>
      <c r="J64" s="52">
        <v>13.102480112306964</v>
      </c>
      <c r="K64" s="52">
        <v>18.2</v>
      </c>
      <c r="L64" s="52">
        <v>-26.7</v>
      </c>
      <c r="M64" s="52">
        <v>-13.3</v>
      </c>
      <c r="N64" s="52">
        <v>25.6</v>
      </c>
      <c r="O64" s="52">
        <v>5.2</v>
      </c>
      <c r="P64" s="52">
        <v>-32.299999999999997</v>
      </c>
      <c r="Q64" s="52">
        <v>-22.7</v>
      </c>
      <c r="R64" s="52">
        <v>35.299999999999997</v>
      </c>
      <c r="S64" s="52">
        <v>65.900000000000006</v>
      </c>
      <c r="T64" s="52">
        <v>-12.6</v>
      </c>
      <c r="U64" s="52">
        <v>9.8000000000000007</v>
      </c>
      <c r="V64" s="50">
        <v>10.6</v>
      </c>
    </row>
    <row r="65" spans="1:22">
      <c r="A65" s="53" t="s">
        <v>20</v>
      </c>
      <c r="C65" s="52">
        <v>95.005202913631649</v>
      </c>
      <c r="D65" s="52">
        <v>-21.504802561366063</v>
      </c>
      <c r="E65" s="52">
        <v>-2.991162474507135</v>
      </c>
      <c r="F65" s="52">
        <v>-0.45550105115627559</v>
      </c>
      <c r="G65" s="52">
        <v>29.707849348820844</v>
      </c>
      <c r="H65" s="52">
        <v>-18.154681139755766</v>
      </c>
      <c r="I65" s="52">
        <v>5.4376657824933545</v>
      </c>
      <c r="J65" s="52">
        <v>4.6226415094339615</v>
      </c>
      <c r="K65" s="52">
        <v>-32.4</v>
      </c>
      <c r="L65" s="52">
        <v>-28.3</v>
      </c>
      <c r="M65" s="52">
        <v>68</v>
      </c>
      <c r="N65" s="52">
        <v>-16.399999999999999</v>
      </c>
      <c r="O65" s="52">
        <v>-2.2999999999999998</v>
      </c>
      <c r="P65" s="52">
        <v>8.8000000000000007</v>
      </c>
      <c r="Q65" s="52">
        <v>-21.6</v>
      </c>
      <c r="R65" s="52">
        <v>-1</v>
      </c>
      <c r="S65" s="52">
        <v>25.1</v>
      </c>
      <c r="T65" s="52">
        <v>42.3</v>
      </c>
      <c r="U65" s="52">
        <v>15.8</v>
      </c>
      <c r="V65" s="50">
        <v>74.8</v>
      </c>
    </row>
    <row r="66" spans="1:22">
      <c r="A66" s="48" t="s">
        <v>6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2">
      <c r="A67" s="53" t="s">
        <v>21</v>
      </c>
      <c r="C67" s="56">
        <v>23609</v>
      </c>
      <c r="D67" s="56">
        <v>17780</v>
      </c>
      <c r="E67" s="56">
        <v>22728</v>
      </c>
      <c r="F67" s="56">
        <v>22001</v>
      </c>
      <c r="G67" s="56">
        <v>27988</v>
      </c>
      <c r="H67" s="56">
        <v>16071</v>
      </c>
      <c r="I67" s="56">
        <v>17501</v>
      </c>
      <c r="J67" s="56">
        <v>23039</v>
      </c>
      <c r="K67" s="56">
        <v>26288</v>
      </c>
      <c r="L67" s="56">
        <v>14273</v>
      </c>
      <c r="M67" s="56">
        <v>18927</v>
      </c>
      <c r="N67" s="56">
        <v>17920</v>
      </c>
      <c r="O67" s="56">
        <v>24898</v>
      </c>
      <c r="P67" s="56">
        <v>14729</v>
      </c>
      <c r="Q67" s="56">
        <v>17382</v>
      </c>
      <c r="R67" s="56">
        <v>14354</v>
      </c>
      <c r="S67" s="56">
        <v>9771</v>
      </c>
      <c r="T67" s="56">
        <v>17548</v>
      </c>
      <c r="U67" s="56">
        <v>19855</v>
      </c>
      <c r="V67" s="51">
        <v>16531</v>
      </c>
    </row>
    <row r="68" spans="1:22">
      <c r="A68" s="53" t="s">
        <v>123</v>
      </c>
      <c r="C68" s="56">
        <v>10263</v>
      </c>
      <c r="D68" s="56">
        <v>9528</v>
      </c>
      <c r="E68" s="56">
        <v>8022</v>
      </c>
      <c r="F68" s="56">
        <v>8864</v>
      </c>
      <c r="G68" s="56">
        <v>7020</v>
      </c>
      <c r="H68" s="56">
        <v>8105</v>
      </c>
      <c r="I68" s="56">
        <v>6599</v>
      </c>
      <c r="J68" s="56">
        <v>5544</v>
      </c>
      <c r="K68" s="56">
        <v>6327</v>
      </c>
      <c r="L68" s="56">
        <v>6860</v>
      </c>
      <c r="M68" s="56">
        <v>4665</v>
      </c>
      <c r="N68" s="56">
        <v>4752</v>
      </c>
      <c r="O68" s="56">
        <v>4596</v>
      </c>
      <c r="P68" s="56">
        <v>5080</v>
      </c>
      <c r="Q68" s="56">
        <v>3414</v>
      </c>
      <c r="R68" s="56">
        <v>5461</v>
      </c>
      <c r="S68" s="56">
        <v>2307</v>
      </c>
      <c r="T68" s="56">
        <v>4643</v>
      </c>
      <c r="U68" s="56">
        <v>7299</v>
      </c>
      <c r="V68" s="51">
        <v>9239</v>
      </c>
    </row>
    <row r="69" spans="1:22">
      <c r="A69" s="53" t="s">
        <v>22</v>
      </c>
      <c r="C69" s="56">
        <v>23711</v>
      </c>
      <c r="D69" s="56">
        <v>23761</v>
      </c>
      <c r="E69" s="56">
        <v>24823</v>
      </c>
      <c r="F69" s="56">
        <v>24652</v>
      </c>
      <c r="G69" s="56">
        <v>22411</v>
      </c>
      <c r="H69" s="56">
        <v>20789</v>
      </c>
      <c r="I69" s="56">
        <v>18425</v>
      </c>
      <c r="J69" s="56">
        <v>14530</v>
      </c>
      <c r="K69" s="56">
        <v>13852</v>
      </c>
      <c r="L69" s="56">
        <v>10756</v>
      </c>
      <c r="M69" s="56">
        <v>11135</v>
      </c>
      <c r="N69" s="56">
        <v>10711</v>
      </c>
      <c r="O69" s="56">
        <v>9760</v>
      </c>
      <c r="P69" s="56">
        <v>9181</v>
      </c>
      <c r="Q69" s="56">
        <v>9292</v>
      </c>
      <c r="R69" s="56">
        <v>8666</v>
      </c>
      <c r="S69" s="56">
        <v>9233</v>
      </c>
      <c r="T69" s="56">
        <v>8260</v>
      </c>
      <c r="U69" s="56">
        <v>10079</v>
      </c>
      <c r="V69" s="51">
        <v>10908</v>
      </c>
    </row>
    <row r="70" spans="1:22">
      <c r="A70" s="53" t="s">
        <v>23</v>
      </c>
      <c r="C70" s="52">
        <f t="shared" ref="C70:U70" si="28">(C69/C2)*100</f>
        <v>5.8343708938440262</v>
      </c>
      <c r="D70" s="52">
        <f t="shared" si="28"/>
        <v>5.6969885873213766</v>
      </c>
      <c r="E70" s="52">
        <f t="shared" si="28"/>
        <v>5.8850444999739207</v>
      </c>
      <c r="F70" s="52">
        <f t="shared" si="28"/>
        <v>5.8279373139762214</v>
      </c>
      <c r="G70" s="52">
        <f t="shared" si="28"/>
        <v>5.2881824660094292</v>
      </c>
      <c r="H70" s="52">
        <f t="shared" si="28"/>
        <v>4.8807802111115288</v>
      </c>
      <c r="I70" s="52">
        <f t="shared" si="28"/>
        <v>4.2935907235137298</v>
      </c>
      <c r="J70" s="52">
        <f t="shared" si="28"/>
        <v>3.3925531939732565</v>
      </c>
      <c r="K70" s="52">
        <f t="shared" si="28"/>
        <v>3.202285893944508</v>
      </c>
      <c r="L70" s="52">
        <f t="shared" si="28"/>
        <v>2.4772507951569702</v>
      </c>
      <c r="M70" s="52">
        <f t="shared" si="28"/>
        <v>2.5166344224058439</v>
      </c>
      <c r="N70" s="52">
        <f t="shared" si="28"/>
        <v>2.4300931335292049</v>
      </c>
      <c r="O70" s="52">
        <f t="shared" si="28"/>
        <v>2.1767785016359293</v>
      </c>
      <c r="P70" s="52">
        <f t="shared" si="28"/>
        <v>2.0522438104094207</v>
      </c>
      <c r="Q70" s="52">
        <f t="shared" si="28"/>
        <v>2.0777896539849645</v>
      </c>
      <c r="R70" s="52">
        <f t="shared" si="28"/>
        <v>1.9267025950233891</v>
      </c>
      <c r="S70" s="52">
        <f t="shared" si="28"/>
        <v>2.0524117449612214</v>
      </c>
      <c r="T70" s="52">
        <f t="shared" si="28"/>
        <v>1.8418341635709286</v>
      </c>
      <c r="U70" s="52">
        <f t="shared" si="28"/>
        <v>2.229107781861932</v>
      </c>
      <c r="V70" s="50">
        <f>(V69/V2)*100</f>
        <v>2.3915755501522686</v>
      </c>
    </row>
    <row r="71" spans="1:22">
      <c r="A71" s="48" t="s">
        <v>128</v>
      </c>
      <c r="C71" s="56">
        <v>269567</v>
      </c>
      <c r="D71" s="71">
        <v>259650</v>
      </c>
      <c r="E71" s="71">
        <v>254753</v>
      </c>
      <c r="F71" s="71">
        <v>253888</v>
      </c>
      <c r="G71" s="56">
        <v>259464.5</v>
      </c>
      <c r="H71" s="71">
        <v>265247</v>
      </c>
      <c r="I71" s="71">
        <v>266908</v>
      </c>
      <c r="J71" s="71">
        <v>267039</v>
      </c>
      <c r="K71" s="51">
        <v>265602</v>
      </c>
      <c r="L71" s="71">
        <v>266608</v>
      </c>
      <c r="M71" s="71">
        <v>258388</v>
      </c>
      <c r="N71" s="71">
        <v>263664</v>
      </c>
      <c r="O71" s="71">
        <v>261611</v>
      </c>
      <c r="P71" s="71">
        <v>265133</v>
      </c>
      <c r="Q71" s="71">
        <v>263152</v>
      </c>
      <c r="R71" s="71">
        <v>264774</v>
      </c>
      <c r="S71" s="71">
        <v>269845</v>
      </c>
      <c r="T71" s="71">
        <v>272337</v>
      </c>
      <c r="U71" s="71">
        <v>266533</v>
      </c>
      <c r="V71" s="51">
        <v>266216</v>
      </c>
    </row>
    <row r="72" spans="1:22">
      <c r="A72" s="53" t="s">
        <v>26</v>
      </c>
      <c r="C72" s="52">
        <v>2.5339951693577518</v>
      </c>
      <c r="D72" s="50">
        <f>(D71/C71)*100-100</f>
        <v>-3.6788627688107169</v>
      </c>
      <c r="E72" s="50">
        <f t="shared" ref="E72:N72" si="29">(E71/D71)*100-100</f>
        <v>-1.8860003851338405</v>
      </c>
      <c r="F72" s="50">
        <f t="shared" si="29"/>
        <v>-0.3395445784740474</v>
      </c>
      <c r="G72" s="50">
        <f t="shared" si="29"/>
        <v>2.1964409503403033</v>
      </c>
      <c r="H72" s="50">
        <f t="shared" si="29"/>
        <v>2.2286285792468874</v>
      </c>
      <c r="I72" s="50">
        <f t="shared" si="29"/>
        <v>0.62620877898713445</v>
      </c>
      <c r="J72" s="50">
        <f t="shared" si="29"/>
        <v>4.9080582073230516E-2</v>
      </c>
      <c r="K72" s="50">
        <f t="shared" si="29"/>
        <v>-0.5381236448608604</v>
      </c>
      <c r="L72" s="50">
        <f t="shared" si="29"/>
        <v>0.37876220811590144</v>
      </c>
      <c r="M72" s="50">
        <f t="shared" si="29"/>
        <v>-3.0831782992258354</v>
      </c>
      <c r="N72" s="50">
        <f t="shared" si="29"/>
        <v>2.0418904902704327</v>
      </c>
      <c r="O72" s="50">
        <f>(O71/N71)*100-100</f>
        <v>-0.77864251471569901</v>
      </c>
      <c r="P72" s="50">
        <f t="shared" ref="P72" si="30">(P71/O71)*100-100</f>
        <v>1.3462736658626824</v>
      </c>
      <c r="Q72" s="50">
        <f t="shared" ref="Q72" si="31">(Q71/P71)*100-100</f>
        <v>-0.7471721739655095</v>
      </c>
      <c r="R72" s="50">
        <f t="shared" ref="R72" si="32">(R71/Q71)*100-100</f>
        <v>0.61637380677326803</v>
      </c>
      <c r="S72" s="50">
        <f t="shared" ref="S72" si="33">(S71/R71)*100-100</f>
        <v>1.9152182616117841</v>
      </c>
      <c r="T72" s="50">
        <f t="shared" ref="T72" si="34">(T71/S71)*100-100</f>
        <v>0.92349311641868326</v>
      </c>
      <c r="U72" s="50">
        <f t="shared" ref="U72:V72" si="35">(U71/T71)*100-100</f>
        <v>-2.1311830562868721</v>
      </c>
      <c r="V72" s="50">
        <f t="shared" si="35"/>
        <v>-0.11893461597625787</v>
      </c>
    </row>
  </sheetData>
  <mergeCells count="16">
    <mergeCell ref="K39:L39"/>
    <mergeCell ref="C8:F8"/>
    <mergeCell ref="G8:J8"/>
    <mergeCell ref="K8:N8"/>
    <mergeCell ref="O8:R8"/>
    <mergeCell ref="C14:F14"/>
    <mergeCell ref="G14:J14"/>
    <mergeCell ref="K14:N14"/>
    <mergeCell ref="O14:R14"/>
    <mergeCell ref="S14:V14"/>
    <mergeCell ref="S8:V8"/>
    <mergeCell ref="C6:F6"/>
    <mergeCell ref="G6:J6"/>
    <mergeCell ref="K6:N6"/>
    <mergeCell ref="O6:R6"/>
    <mergeCell ref="S6:V6"/>
  </mergeCells>
  <phoneticPr fontId="52" type="noConversion"/>
  <pageMargins left="1" right="1" top="1" bottom="1" header="0.5" footer="0.5"/>
  <pageSetup paperSize="9" scale="22" fitToWidth="0" orientation="landscape" r:id="rId1"/>
  <headerFooter>
    <oddFooter>&amp;LΕΔ Εποχικά Διορθωμένο</oddFooter>
  </headerFooter>
  <rowBreaks count="1" manualBreakCount="1">
    <brk id="73" max="24" man="1"/>
  </rowBreaks>
  <ignoredErrors>
    <ignoredError sqref="C17" unlockedFormula="1"/>
    <ignoredError sqref="U1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abSelected="1" topLeftCell="F91" zoomScale="85" zoomScaleNormal="85" workbookViewId="0">
      <selection activeCell="L115" sqref="L115"/>
    </sheetView>
  </sheetViews>
  <sheetFormatPr defaultColWidth="9.140625" defaultRowHeight="15"/>
  <cols>
    <col min="1" max="2" width="0" style="117" hidden="1" customWidth="1"/>
    <col min="3" max="3" width="9.42578125" style="117" hidden="1" customWidth="1"/>
    <col min="4" max="4" width="16.28515625" style="117" hidden="1" customWidth="1"/>
    <col min="5" max="5" width="13.7109375" style="117" hidden="1" customWidth="1"/>
    <col min="6" max="6" width="17.7109375" style="117" bestFit="1" customWidth="1"/>
    <col min="7" max="7" width="10" style="117" hidden="1" customWidth="1"/>
    <col min="8" max="8" width="9.42578125" style="117" hidden="1" customWidth="1"/>
    <col min="9" max="9" width="9.7109375" style="117" bestFit="1" customWidth="1"/>
    <col min="10" max="10" width="11.5703125" style="117" bestFit="1" customWidth="1"/>
    <col min="11" max="11" width="11.42578125" style="117" bestFit="1" customWidth="1"/>
    <col min="12" max="12" width="10.7109375" style="117" customWidth="1"/>
    <col min="13" max="13" width="11.5703125" style="117" bestFit="1" customWidth="1"/>
    <col min="14" max="14" width="11" style="117" bestFit="1" customWidth="1"/>
    <col min="15" max="15" width="13" style="117" customWidth="1"/>
    <col min="16" max="16" width="11.5703125" style="117" customWidth="1"/>
    <col min="17" max="17" width="10" style="117" customWidth="1"/>
    <col min="18" max="19" width="10.42578125" style="117" bestFit="1" customWidth="1"/>
    <col min="20" max="20" width="10" style="117" customWidth="1"/>
    <col min="21" max="21" width="10.140625" style="117" customWidth="1"/>
    <col min="22" max="22" width="10.5703125" style="117" customWidth="1"/>
    <col min="23" max="23" width="11.7109375" style="117" customWidth="1"/>
    <col min="24" max="24" width="10" style="117" customWidth="1"/>
    <col min="25" max="26" width="11.85546875" style="117" customWidth="1"/>
    <col min="27" max="27" width="15.42578125" style="117" customWidth="1"/>
    <col min="28" max="28" width="10.7109375" style="117" customWidth="1"/>
    <col min="29" max="16384" width="9.140625" style="117"/>
  </cols>
  <sheetData>
    <row r="1" spans="1:28">
      <c r="I1" s="118"/>
      <c r="J1" s="119" t="s">
        <v>63</v>
      </c>
      <c r="K1" s="120"/>
      <c r="L1" s="120"/>
      <c r="M1" s="120"/>
      <c r="N1" s="120"/>
      <c r="O1" s="121"/>
      <c r="P1" s="121"/>
    </row>
    <row r="2" spans="1:28">
      <c r="A2" s="122" t="s">
        <v>27</v>
      </c>
      <c r="B2" s="122" t="s">
        <v>28</v>
      </c>
      <c r="C2" s="122" t="s">
        <v>29</v>
      </c>
      <c r="D2" s="122" t="s">
        <v>30</v>
      </c>
      <c r="E2" s="122" t="s">
        <v>31</v>
      </c>
      <c r="F2" s="122"/>
      <c r="G2" s="122" t="s">
        <v>32</v>
      </c>
      <c r="H2" s="122" t="s">
        <v>33</v>
      </c>
      <c r="I2" s="123" t="s">
        <v>142</v>
      </c>
      <c r="J2" s="123" t="s">
        <v>143</v>
      </c>
      <c r="K2" s="123" t="s">
        <v>144</v>
      </c>
      <c r="L2" s="123" t="s">
        <v>145</v>
      </c>
      <c r="M2" s="123" t="s">
        <v>146</v>
      </c>
      <c r="N2" s="124" t="s">
        <v>149</v>
      </c>
      <c r="O2" s="124" t="s">
        <v>148</v>
      </c>
      <c r="P2" s="124" t="s">
        <v>150</v>
      </c>
      <c r="Q2" s="124" t="s">
        <v>131</v>
      </c>
      <c r="R2" s="124" t="s">
        <v>132</v>
      </c>
      <c r="S2" s="124" t="s">
        <v>133</v>
      </c>
      <c r="T2" s="124" t="s">
        <v>134</v>
      </c>
      <c r="U2" s="124" t="s">
        <v>135</v>
      </c>
      <c r="V2" s="124" t="s">
        <v>136</v>
      </c>
      <c r="W2" s="124" t="s">
        <v>137</v>
      </c>
      <c r="X2" s="124" t="s">
        <v>138</v>
      </c>
      <c r="Y2" s="124" t="s">
        <v>139</v>
      </c>
      <c r="Z2" s="124" t="s">
        <v>140</v>
      </c>
      <c r="AA2" s="124" t="s">
        <v>141</v>
      </c>
      <c r="AB2" s="124" t="s">
        <v>154</v>
      </c>
    </row>
    <row r="3" spans="1:28" ht="15.75">
      <c r="A3" s="22" t="e">
        <f>Α!#REF!</f>
        <v>#REF!</v>
      </c>
      <c r="B3" s="22" t="e">
        <f>Α!#REF!</f>
        <v>#REF!</v>
      </c>
      <c r="C3" s="22" t="e">
        <f>Α!#REF!</f>
        <v>#REF!</v>
      </c>
      <c r="D3" s="22" t="e">
        <f>Α!#REF!</f>
        <v>#REF!</v>
      </c>
      <c r="E3" s="22" t="e">
        <f>Α!#REF!</f>
        <v>#REF!</v>
      </c>
      <c r="F3" s="22"/>
      <c r="G3" s="22" t="e">
        <f>Α!#REF!</f>
        <v>#REF!</v>
      </c>
      <c r="H3" s="22" t="e">
        <f>Α!#REF!</f>
        <v>#REF!</v>
      </c>
      <c r="I3" s="125">
        <v>1.2822707479645175</v>
      </c>
      <c r="J3" s="22">
        <v>1.2596986230464182</v>
      </c>
      <c r="K3" s="22">
        <v>1.0116526528823897</v>
      </c>
      <c r="L3" s="22">
        <v>1.8871724429962322</v>
      </c>
      <c r="M3" s="22">
        <v>0.7964866399059245</v>
      </c>
      <c r="N3" s="22">
        <v>1.445628043675562</v>
      </c>
      <c r="O3" s="22">
        <v>1.7085459515589818</v>
      </c>
      <c r="P3" s="126">
        <v>1.1832502832636926</v>
      </c>
      <c r="Q3" s="126">
        <v>1.404451765317849</v>
      </c>
      <c r="R3" s="22">
        <v>1.270533362781201</v>
      </c>
      <c r="S3" s="22">
        <v>1.0698046351947488</v>
      </c>
      <c r="T3" s="22">
        <v>0.79513683453404926</v>
      </c>
      <c r="U3" s="22">
        <v>0.50849174305169775</v>
      </c>
      <c r="V3" s="22">
        <v>1.2635383195421346</v>
      </c>
      <c r="W3" s="22">
        <v>0.42406614979599855</v>
      </c>
      <c r="X3" s="127">
        <v>1.4413667760448945E-2</v>
      </c>
      <c r="Y3" s="128">
        <v>-6.7329149468464689E-2</v>
      </c>
      <c r="Z3" s="22">
        <v>-0.85874336394855533</v>
      </c>
      <c r="AA3" s="22">
        <v>-0.34092691208859049</v>
      </c>
      <c r="AB3" s="128">
        <v>-0.2492719116396036</v>
      </c>
    </row>
    <row r="4" spans="1:28">
      <c r="D4" s="122"/>
    </row>
    <row r="5" spans="1:28">
      <c r="D5" s="122"/>
    </row>
    <row r="15" spans="1:28">
      <c r="L15" s="129"/>
      <c r="M15" s="129"/>
      <c r="N15" s="129"/>
      <c r="O15" s="129"/>
      <c r="P15" s="11"/>
      <c r="Q15" s="129"/>
    </row>
    <row r="22" spans="1:28">
      <c r="I22" s="117" t="s">
        <v>142</v>
      </c>
      <c r="J22" s="117" t="s">
        <v>143</v>
      </c>
      <c r="K22" s="117" t="s">
        <v>144</v>
      </c>
      <c r="L22" s="117" t="s">
        <v>145</v>
      </c>
      <c r="M22" s="117" t="s">
        <v>146</v>
      </c>
      <c r="N22" s="117" t="s">
        <v>147</v>
      </c>
      <c r="O22" s="117" t="s">
        <v>148</v>
      </c>
      <c r="P22" s="117" t="s">
        <v>130</v>
      </c>
      <c r="Q22" s="117" t="s">
        <v>131</v>
      </c>
      <c r="R22" s="117" t="s">
        <v>132</v>
      </c>
      <c r="S22" s="117" t="s">
        <v>133</v>
      </c>
      <c r="T22" s="117" t="s">
        <v>134</v>
      </c>
      <c r="U22" s="117" t="s">
        <v>135</v>
      </c>
      <c r="V22" s="117" t="s">
        <v>136</v>
      </c>
      <c r="W22" s="117" t="s">
        <v>137</v>
      </c>
      <c r="X22" s="117" t="s">
        <v>138</v>
      </c>
      <c r="Y22" s="117" t="s">
        <v>139</v>
      </c>
      <c r="Z22" s="117" t="s">
        <v>140</v>
      </c>
      <c r="AA22" s="117" t="s">
        <v>141</v>
      </c>
      <c r="AB22" s="117" t="s">
        <v>154</v>
      </c>
    </row>
    <row r="23" spans="1:28" ht="16.5">
      <c r="I23" s="130">
        <v>1.9064326717339384</v>
      </c>
      <c r="J23" s="130">
        <v>1.435356476929968</v>
      </c>
      <c r="K23" s="130">
        <v>0.82922597935393583</v>
      </c>
      <c r="L23" s="130">
        <v>1.7515237268570516</v>
      </c>
      <c r="M23" s="130">
        <v>0.49590597328672548</v>
      </c>
      <c r="N23" s="130">
        <v>1.1451200799153627</v>
      </c>
      <c r="O23" s="130">
        <v>1.1818968992387324</v>
      </c>
      <c r="P23" s="130">
        <v>1.125466764845795</v>
      </c>
      <c r="Q23" s="130">
        <v>1.3215757249109172</v>
      </c>
      <c r="R23" s="130">
        <v>1.0994460847894238</v>
      </c>
      <c r="S23" s="130">
        <v>0.65830691192181323</v>
      </c>
      <c r="T23" s="130">
        <v>0.86870053102514611</v>
      </c>
      <c r="U23" s="130">
        <v>0.30560017911194848</v>
      </c>
      <c r="V23" s="130">
        <v>3.4279570043762817</v>
      </c>
      <c r="W23" s="130">
        <v>-2.7319989557063451</v>
      </c>
      <c r="X23" s="130">
        <v>-0.23696572072682898</v>
      </c>
      <c r="Y23" s="130">
        <v>-1.585011027443457</v>
      </c>
      <c r="Z23" s="130">
        <v>-6.2460556566622358</v>
      </c>
      <c r="AA23" s="128">
        <v>2.7280863603103285</v>
      </c>
      <c r="AB23" s="128">
        <v>-2.0408694431767174</v>
      </c>
    </row>
    <row r="24" spans="1:28">
      <c r="E24" s="118" t="s">
        <v>64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8" s="131" customFormat="1">
      <c r="A25" s="23" t="str">
        <f t="shared" ref="A25:E25" si="0">A2</f>
        <v>2013 q1</v>
      </c>
      <c r="B25" s="23" t="str">
        <f t="shared" si="0"/>
        <v>2013 q2</v>
      </c>
      <c r="C25" s="23" t="str">
        <f t="shared" si="0"/>
        <v>2013 q3</v>
      </c>
      <c r="D25" s="23" t="str">
        <f t="shared" si="0"/>
        <v>2013 q4</v>
      </c>
      <c r="E25" s="23" t="str">
        <f t="shared" si="0"/>
        <v>2014 q1</v>
      </c>
      <c r="F25" s="23"/>
      <c r="G25" s="23"/>
      <c r="H25" s="23"/>
      <c r="I25" s="23"/>
      <c r="J25" s="23"/>
      <c r="K25" s="23"/>
      <c r="L25" s="23"/>
    </row>
    <row r="26" spans="1:28">
      <c r="A26" s="22" t="e">
        <f>Α!#REF!</f>
        <v>#REF!</v>
      </c>
      <c r="B26" s="22">
        <v>-2.1369818198812895</v>
      </c>
      <c r="C26" s="22">
        <v>-1.4780501199871066</v>
      </c>
      <c r="D26" s="22">
        <v>-0.78464875607421325</v>
      </c>
      <c r="E26" s="22">
        <v>-0.6</v>
      </c>
      <c r="F26" s="22"/>
      <c r="G26" s="22"/>
      <c r="H26" s="22"/>
      <c r="I26" s="22"/>
      <c r="J26" s="22"/>
      <c r="K26" s="22"/>
      <c r="L26" s="22"/>
    </row>
    <row r="43" spans="1:24">
      <c r="C43" s="122"/>
      <c r="E43" s="122"/>
      <c r="F43" s="122"/>
      <c r="G43" s="132"/>
      <c r="H43" s="122"/>
    </row>
    <row r="44" spans="1:24" ht="15.75">
      <c r="A44" s="122"/>
      <c r="B44" s="122" t="str">
        <f t="shared" ref="B44:H44" si="1">A25</f>
        <v>2013 q1</v>
      </c>
      <c r="C44" s="122" t="str">
        <f t="shared" si="1"/>
        <v>2013 q2</v>
      </c>
      <c r="D44" s="122" t="str">
        <f t="shared" si="1"/>
        <v>2013 q3</v>
      </c>
      <c r="E44" s="122" t="str">
        <f t="shared" si="1"/>
        <v>2013 q4</v>
      </c>
      <c r="F44" s="133"/>
      <c r="G44" s="133" t="str">
        <f>E25</f>
        <v>2014 q1</v>
      </c>
      <c r="H44" s="133">
        <f t="shared" si="1"/>
        <v>0</v>
      </c>
      <c r="I44" s="26" t="s">
        <v>146</v>
      </c>
      <c r="J44" s="133" t="s">
        <v>147</v>
      </c>
      <c r="K44" s="133" t="s">
        <v>148</v>
      </c>
      <c r="L44" s="133" t="s">
        <v>130</v>
      </c>
      <c r="M44" s="133" t="s">
        <v>131</v>
      </c>
      <c r="N44" s="133" t="s">
        <v>132</v>
      </c>
      <c r="O44" s="133" t="s">
        <v>133</v>
      </c>
      <c r="P44" s="133" t="s">
        <v>134</v>
      </c>
      <c r="Q44" s="133" t="s">
        <v>135</v>
      </c>
      <c r="R44" s="133" t="s">
        <v>136</v>
      </c>
      <c r="S44" s="133" t="s">
        <v>137</v>
      </c>
      <c r="T44" s="133" t="s">
        <v>138</v>
      </c>
      <c r="U44" s="133" t="s">
        <v>139</v>
      </c>
      <c r="V44" s="133" t="s">
        <v>140</v>
      </c>
      <c r="W44" s="133" t="s">
        <v>141</v>
      </c>
      <c r="X44" s="133" t="s">
        <v>154</v>
      </c>
    </row>
    <row r="45" spans="1:24" ht="18.75">
      <c r="A45" s="12" t="s">
        <v>1</v>
      </c>
      <c r="B45" s="22" t="e">
        <f>Α!#REF!</f>
        <v>#REF!</v>
      </c>
      <c r="C45" s="22" t="e">
        <f>Α!#REF!</f>
        <v>#REF!</v>
      </c>
      <c r="D45" s="22" t="e">
        <f>Α!#REF!</f>
        <v>#REF!</v>
      </c>
      <c r="E45" s="22" t="e">
        <f>Α!#REF!</f>
        <v>#REF!</v>
      </c>
      <c r="F45" s="134" t="s">
        <v>1</v>
      </c>
      <c r="G45" s="134">
        <v>6.3</v>
      </c>
      <c r="H45" s="134" t="e">
        <f>Α!#REF!</f>
        <v>#REF!</v>
      </c>
      <c r="I45" s="26">
        <v>-3.8</v>
      </c>
      <c r="J45" s="134">
        <v>3.6</v>
      </c>
      <c r="K45" s="134">
        <v>2.5</v>
      </c>
      <c r="L45" s="25">
        <v>1.1000000000000001</v>
      </c>
      <c r="M45" s="25">
        <v>0.1</v>
      </c>
      <c r="N45" s="26">
        <v>4</v>
      </c>
      <c r="O45" s="134">
        <v>2.1</v>
      </c>
      <c r="P45" s="26">
        <v>-2.2000000000000002</v>
      </c>
      <c r="Q45" s="135">
        <v>8.1999999999999993</v>
      </c>
      <c r="R45" s="135">
        <v>-0.2</v>
      </c>
      <c r="S45" s="136">
        <v>-1.3</v>
      </c>
      <c r="T45" s="136">
        <v>0.2</v>
      </c>
      <c r="U45" s="137">
        <v>-1.6484670626234816</v>
      </c>
      <c r="V45" s="136">
        <v>-0.5</v>
      </c>
      <c r="W45" s="136">
        <v>-0.9</v>
      </c>
      <c r="X45" s="146">
        <v>3</v>
      </c>
    </row>
    <row r="46" spans="1:24" ht="18.75">
      <c r="A46" s="123" t="s">
        <v>2</v>
      </c>
      <c r="B46" s="22" t="e">
        <f>Α!#REF!</f>
        <v>#REF!</v>
      </c>
      <c r="C46" s="22" t="e">
        <f>Α!#REF!</f>
        <v>#REF!</v>
      </c>
      <c r="D46" s="22" t="e">
        <f>Α!#REF!</f>
        <v>#REF!</v>
      </c>
      <c r="E46" s="22" t="e">
        <f>Α!#REF!</f>
        <v>#REF!</v>
      </c>
      <c r="F46" s="134" t="s">
        <v>81</v>
      </c>
      <c r="G46" s="134">
        <v>1.1000000000000001</v>
      </c>
      <c r="H46" s="134" t="e">
        <f>Α!#REF!</f>
        <v>#REF!</v>
      </c>
      <c r="I46" s="26">
        <v>3.7</v>
      </c>
      <c r="J46" s="134">
        <v>2.8</v>
      </c>
      <c r="K46" s="134">
        <v>-6.4</v>
      </c>
      <c r="L46" s="134">
        <v>-10.1</v>
      </c>
      <c r="M46" s="134">
        <v>5.3</v>
      </c>
      <c r="N46" s="134">
        <v>5.0999999999999996</v>
      </c>
      <c r="O46" s="134">
        <v>-1.7</v>
      </c>
      <c r="P46" s="26">
        <v>0.4</v>
      </c>
      <c r="Q46" s="134">
        <v>5.2</v>
      </c>
      <c r="R46" s="135">
        <v>16.100000000000001</v>
      </c>
      <c r="S46" s="136">
        <v>0.1</v>
      </c>
      <c r="T46" s="136">
        <v>2.6</v>
      </c>
      <c r="U46" s="137">
        <v>-6.0536667343810535</v>
      </c>
      <c r="V46" s="136">
        <v>2</v>
      </c>
      <c r="W46" s="136">
        <v>-1.4</v>
      </c>
      <c r="X46" s="146">
        <v>-5.7</v>
      </c>
    </row>
    <row r="47" spans="1:24" ht="18.75">
      <c r="A47" s="123" t="s">
        <v>3</v>
      </c>
      <c r="B47" s="22" t="e">
        <f>Α!#REF!</f>
        <v>#REF!</v>
      </c>
      <c r="C47" s="22" t="e">
        <f>Α!#REF!</f>
        <v>#REF!</v>
      </c>
      <c r="D47" s="22" t="e">
        <f>Α!#REF!</f>
        <v>#REF!</v>
      </c>
      <c r="E47" s="22" t="e">
        <f>Α!#REF!</f>
        <v>#REF!</v>
      </c>
      <c r="F47" s="134" t="s">
        <v>20</v>
      </c>
      <c r="G47" s="134">
        <v>-3.6</v>
      </c>
      <c r="H47" s="134" t="e">
        <f>Α!#REF!</f>
        <v>#REF!</v>
      </c>
      <c r="I47" s="26">
        <v>6.7</v>
      </c>
      <c r="J47" s="134">
        <v>5.7</v>
      </c>
      <c r="K47" s="134">
        <v>0.7</v>
      </c>
      <c r="L47" s="134">
        <v>3.5</v>
      </c>
      <c r="M47" s="134">
        <v>-1.5</v>
      </c>
      <c r="N47" s="134">
        <v>4.7</v>
      </c>
      <c r="O47" s="134">
        <v>-2.4</v>
      </c>
      <c r="P47" s="26">
        <v>1.2</v>
      </c>
      <c r="Q47" s="134">
        <v>-2.2999999999999998</v>
      </c>
      <c r="R47" s="135">
        <v>8.5</v>
      </c>
      <c r="S47" s="136">
        <v>9</v>
      </c>
      <c r="T47" s="136">
        <v>5.4</v>
      </c>
      <c r="U47" s="137">
        <v>11.500762924457547</v>
      </c>
      <c r="V47" s="136">
        <v>3.3</v>
      </c>
      <c r="W47" s="136">
        <v>0.9</v>
      </c>
      <c r="X47" s="147">
        <v>-4.9000000000000004</v>
      </c>
    </row>
    <row r="48" spans="1:24">
      <c r="V48" s="23"/>
    </row>
    <row r="49" spans="3:20">
      <c r="C49" s="122"/>
      <c r="D49" s="122"/>
      <c r="E49" s="122"/>
      <c r="F49" s="122"/>
      <c r="G49" s="122"/>
      <c r="H49" s="122"/>
    </row>
    <row r="50" spans="3:20">
      <c r="C50" s="122"/>
      <c r="D50" s="122"/>
      <c r="E50" s="122"/>
      <c r="F50" s="122"/>
      <c r="G50" s="122"/>
      <c r="H50" s="122"/>
    </row>
    <row r="51" spans="3:20" ht="25.5" customHeight="1">
      <c r="C51" s="122"/>
      <c r="D51" s="122"/>
      <c r="E51" s="122"/>
      <c r="F51" s="122"/>
      <c r="G51" s="122"/>
      <c r="H51" s="122"/>
      <c r="T51" s="132"/>
    </row>
    <row r="52" spans="3:20" ht="21" customHeight="1">
      <c r="C52" s="122"/>
      <c r="D52" s="122"/>
      <c r="E52" s="122"/>
      <c r="F52" s="122"/>
      <c r="G52" s="122"/>
      <c r="H52" s="122"/>
    </row>
    <row r="68" spans="1:31">
      <c r="D68" s="122"/>
      <c r="E68" s="138" t="s">
        <v>65</v>
      </c>
      <c r="F68" s="138"/>
      <c r="G68" s="122"/>
      <c r="H68" s="122"/>
    </row>
    <row r="70" spans="1:31">
      <c r="A70" s="122"/>
      <c r="B70" s="122"/>
      <c r="C70" s="122"/>
      <c r="D70" s="18"/>
      <c r="E70" s="122"/>
      <c r="F70" s="122"/>
      <c r="G70" s="122" t="str">
        <f>E44</f>
        <v>2013 q4</v>
      </c>
      <c r="H70" s="122" t="str">
        <f t="shared" ref="H70" si="2">G44</f>
        <v>2014 q1</v>
      </c>
      <c r="I70" s="122" t="s">
        <v>142</v>
      </c>
      <c r="J70" s="122" t="s">
        <v>143</v>
      </c>
      <c r="K70" s="122" t="s">
        <v>144</v>
      </c>
      <c r="L70" s="122" t="s">
        <v>145</v>
      </c>
      <c r="M70" s="23" t="s">
        <v>146</v>
      </c>
      <c r="N70" s="122" t="s">
        <v>147</v>
      </c>
      <c r="O70" s="23" t="s">
        <v>148</v>
      </c>
      <c r="P70" s="122" t="s">
        <v>130</v>
      </c>
      <c r="Q70" s="122" t="s">
        <v>131</v>
      </c>
      <c r="R70" s="122" t="s">
        <v>132</v>
      </c>
      <c r="S70" s="122" t="s">
        <v>133</v>
      </c>
      <c r="T70" s="23" t="s">
        <v>134</v>
      </c>
      <c r="U70" s="23" t="s">
        <v>135</v>
      </c>
      <c r="V70" s="23" t="s">
        <v>136</v>
      </c>
      <c r="W70" s="23" t="s">
        <v>137</v>
      </c>
      <c r="X70" s="23" t="s">
        <v>138</v>
      </c>
      <c r="Y70" s="23" t="s">
        <v>139</v>
      </c>
      <c r="Z70" s="23" t="s">
        <v>140</v>
      </c>
      <c r="AA70" s="23" t="s">
        <v>141</v>
      </c>
    </row>
    <row r="71" spans="1:31">
      <c r="A71" s="122"/>
      <c r="B71" s="122"/>
      <c r="C71" s="122" t="str">
        <f t="shared" ref="C71:E71" si="3">B44</f>
        <v>2013 q1</v>
      </c>
      <c r="D71" s="18" t="str">
        <f t="shared" si="3"/>
        <v>2013 q2</v>
      </c>
      <c r="E71" s="122" t="str">
        <f t="shared" si="3"/>
        <v>2013 q3</v>
      </c>
      <c r="F71" s="23" t="s">
        <v>82</v>
      </c>
      <c r="G71" s="23" t="e">
        <f>#REF!</f>
        <v>#REF!</v>
      </c>
      <c r="H71" s="23">
        <v>0.4</v>
      </c>
      <c r="I71" s="22">
        <v>0.98048031652846379</v>
      </c>
      <c r="J71" s="22">
        <v>1.0379086248399803</v>
      </c>
      <c r="K71" s="22">
        <v>1.5257720608473861</v>
      </c>
      <c r="L71" s="22">
        <v>0.60032166768486539</v>
      </c>
      <c r="M71" s="22">
        <v>1.0719141459229091</v>
      </c>
      <c r="N71" s="22">
        <v>0.81244224699684386</v>
      </c>
      <c r="O71" s="22">
        <v>1.393849044636956</v>
      </c>
      <c r="P71" s="22">
        <v>0.98280098280098283</v>
      </c>
      <c r="Q71" s="22">
        <v>1.0446786939433079</v>
      </c>
      <c r="R71" s="22">
        <v>1.4468314728002429</v>
      </c>
      <c r="S71" s="22">
        <v>2.1396418395282573</v>
      </c>
      <c r="T71" s="22">
        <v>0.97970083000023123</v>
      </c>
      <c r="U71" s="22">
        <v>1.971480301232394</v>
      </c>
      <c r="V71" s="22">
        <v>1.7481382797021248</v>
      </c>
      <c r="W71" s="22">
        <v>1.9543884655446522</v>
      </c>
      <c r="X71" s="22">
        <v>1.3233111832042588</v>
      </c>
      <c r="Y71" s="22">
        <v>2.0448924700545912</v>
      </c>
      <c r="Z71" s="22">
        <v>1.1878159917007003</v>
      </c>
      <c r="AA71" s="22">
        <v>1.6741280137162213</v>
      </c>
    </row>
    <row r="72" spans="1:31" ht="19.5" customHeight="1">
      <c r="A72" s="122" t="s">
        <v>12</v>
      </c>
      <c r="B72" s="122"/>
      <c r="C72" s="23" t="e">
        <f>#REF!</f>
        <v>#REF!</v>
      </c>
      <c r="D72" s="23" t="e">
        <f>#REF!</f>
        <v>#REF!</v>
      </c>
      <c r="E72" s="23" t="e">
        <f>#REF!</f>
        <v>#REF!</v>
      </c>
      <c r="F72" s="139" t="s">
        <v>100</v>
      </c>
      <c r="G72" s="139">
        <v>16.3</v>
      </c>
      <c r="H72" s="139">
        <v>16.2</v>
      </c>
      <c r="I72" s="116">
        <v>13.033333333333333</v>
      </c>
      <c r="J72" s="116">
        <v>12.9</v>
      </c>
      <c r="K72" s="116">
        <v>13.1</v>
      </c>
      <c r="L72" s="116">
        <v>12.966666666666669</v>
      </c>
      <c r="M72" s="116">
        <v>12.4</v>
      </c>
      <c r="N72" s="116">
        <v>11.466666666666667</v>
      </c>
      <c r="O72" s="116">
        <v>10.4</v>
      </c>
      <c r="P72" s="116">
        <v>10.299999999999999</v>
      </c>
      <c r="Q72" s="116">
        <v>9.4</v>
      </c>
      <c r="R72" s="116">
        <v>8.3333333333333339</v>
      </c>
      <c r="S72" s="22">
        <v>8.2000000000000011</v>
      </c>
      <c r="T72" s="116">
        <v>7.7333333333333343</v>
      </c>
      <c r="U72" s="116">
        <v>7.5666666666666664</v>
      </c>
      <c r="V72" s="116">
        <v>7.333333333333333</v>
      </c>
      <c r="W72" s="116">
        <v>6.8</v>
      </c>
      <c r="X72" s="116">
        <v>6.4666666666666659</v>
      </c>
      <c r="Y72" s="116">
        <v>6.2666666666666666</v>
      </c>
      <c r="Z72" s="116">
        <v>7.7333333333333334</v>
      </c>
      <c r="AA72" s="116">
        <v>8.4666666666666668</v>
      </c>
    </row>
    <row r="73" spans="1:31" ht="39" customHeight="1">
      <c r="A73" s="122" t="s">
        <v>61</v>
      </c>
      <c r="B73" s="122"/>
      <c r="C73" s="139">
        <v>14.9</v>
      </c>
      <c r="D73" s="139">
        <v>15.7</v>
      </c>
      <c r="E73" s="139">
        <v>16.5</v>
      </c>
      <c r="V73" s="122"/>
      <c r="Z73" s="139" t="s">
        <v>101</v>
      </c>
      <c r="AA73" s="140" t="s">
        <v>82</v>
      </c>
      <c r="AB73" s="139"/>
      <c r="AD73" s="139"/>
      <c r="AE73" s="139"/>
    </row>
    <row r="74" spans="1:31" ht="18" customHeight="1">
      <c r="U74" s="141"/>
      <c r="Y74" s="122" t="s">
        <v>83</v>
      </c>
      <c r="Z74" s="139">
        <v>16.3</v>
      </c>
      <c r="AA74" s="22">
        <v>1.0452715369663708</v>
      </c>
      <c r="AB74" s="142"/>
      <c r="AD74" s="139"/>
      <c r="AE74" s="142"/>
    </row>
    <row r="75" spans="1:31">
      <c r="Y75" s="122" t="s">
        <v>84</v>
      </c>
      <c r="Z75" s="139">
        <v>15.266666666666666</v>
      </c>
      <c r="AA75" s="22">
        <v>1.0380578724434997</v>
      </c>
      <c r="AB75" s="142"/>
      <c r="AD75" s="139"/>
      <c r="AE75" s="142"/>
    </row>
    <row r="76" spans="1:31">
      <c r="Y76" s="122" t="s">
        <v>85</v>
      </c>
      <c r="Z76" s="139">
        <v>14.766666666666666</v>
      </c>
      <c r="AA76" s="22">
        <v>0.77259084399746281</v>
      </c>
      <c r="AB76" s="142"/>
      <c r="AD76" s="139"/>
      <c r="AE76" s="142"/>
    </row>
    <row r="77" spans="1:31">
      <c r="Y77" s="122" t="s">
        <v>86</v>
      </c>
      <c r="Z77" s="139">
        <v>13.299999999999999</v>
      </c>
      <c r="AA77" s="22">
        <v>0.6676311313561808</v>
      </c>
      <c r="AB77" s="142"/>
      <c r="AD77" s="139"/>
      <c r="AE77" s="142"/>
    </row>
    <row r="78" spans="1:31">
      <c r="Y78" s="122" t="s">
        <v>35</v>
      </c>
      <c r="Z78" s="116">
        <v>13.033333333333333</v>
      </c>
      <c r="AA78" s="22">
        <v>0.98048031652846379</v>
      </c>
      <c r="AB78" s="142"/>
      <c r="AD78" s="116"/>
      <c r="AE78" s="142"/>
    </row>
    <row r="79" spans="1:31">
      <c r="Y79" s="122" t="s">
        <v>36</v>
      </c>
      <c r="Z79" s="116">
        <v>12.9</v>
      </c>
      <c r="AA79" s="22">
        <v>1.0379086248399803</v>
      </c>
      <c r="AB79" s="142"/>
      <c r="AD79" s="116"/>
      <c r="AE79" s="142"/>
    </row>
    <row r="80" spans="1:31">
      <c r="Y80" s="122" t="s">
        <v>37</v>
      </c>
      <c r="Z80" s="116">
        <v>13.1</v>
      </c>
      <c r="AA80" s="22">
        <v>1.5257720608473861</v>
      </c>
      <c r="AB80" s="142"/>
      <c r="AD80" s="116"/>
      <c r="AE80" s="142"/>
    </row>
    <row r="81" spans="1:31">
      <c r="Y81" s="122" t="s">
        <v>41</v>
      </c>
      <c r="Z81" s="116">
        <v>12.966666666666669</v>
      </c>
      <c r="AA81" s="22">
        <v>0.60032166768486539</v>
      </c>
      <c r="AB81" s="142"/>
      <c r="AD81" s="116"/>
      <c r="AE81" s="142"/>
    </row>
    <row r="82" spans="1:31">
      <c r="Y82" s="122" t="s">
        <v>62</v>
      </c>
      <c r="Z82" s="116">
        <v>12.4</v>
      </c>
      <c r="AA82" s="22">
        <v>1.0719141459229091</v>
      </c>
      <c r="AB82" s="142"/>
      <c r="AD82" s="116"/>
      <c r="AE82" s="142"/>
    </row>
    <row r="83" spans="1:31">
      <c r="Y83" s="122" t="s">
        <v>66</v>
      </c>
      <c r="Z83" s="116">
        <v>11.466666666666667</v>
      </c>
      <c r="AA83" s="22">
        <v>0.81244224699684386</v>
      </c>
      <c r="AB83" s="142"/>
      <c r="AD83" s="116"/>
      <c r="AE83" s="142"/>
    </row>
    <row r="84" spans="1:31">
      <c r="Y84" s="18" t="s">
        <v>87</v>
      </c>
      <c r="Z84" s="116">
        <v>10.4</v>
      </c>
      <c r="AA84" s="22">
        <v>1.393849044636956</v>
      </c>
      <c r="AB84" s="142"/>
      <c r="AD84" s="116"/>
      <c r="AE84" s="142"/>
    </row>
    <row r="85" spans="1:31">
      <c r="Y85" s="122" t="s">
        <v>59</v>
      </c>
      <c r="Z85" s="116">
        <v>10.299999999999999</v>
      </c>
      <c r="AA85" s="22">
        <v>0.98280098280098283</v>
      </c>
      <c r="AB85" s="142"/>
      <c r="AD85" s="116"/>
      <c r="AE85" s="142"/>
    </row>
    <row r="86" spans="1:31">
      <c r="Y86" s="122" t="s">
        <v>76</v>
      </c>
      <c r="Z86" s="116">
        <v>9.4</v>
      </c>
      <c r="AA86" s="22">
        <v>1.0446786939433079</v>
      </c>
      <c r="AB86" s="142"/>
      <c r="AD86" s="116"/>
      <c r="AE86" s="142"/>
    </row>
    <row r="87" spans="1:31">
      <c r="Y87" s="122" t="s">
        <v>77</v>
      </c>
      <c r="Z87" s="116">
        <v>8.3333333333333339</v>
      </c>
      <c r="AA87" s="22">
        <v>1.4468314728002429</v>
      </c>
      <c r="AB87" s="142"/>
      <c r="AD87" s="116"/>
      <c r="AE87" s="142"/>
    </row>
    <row r="88" spans="1:31">
      <c r="Y88" s="122" t="s">
        <v>78</v>
      </c>
      <c r="Z88" s="116">
        <v>8.2000000000000011</v>
      </c>
      <c r="AA88" s="22">
        <v>2.1396418395282573</v>
      </c>
      <c r="AB88" s="142"/>
      <c r="AD88" s="116"/>
      <c r="AE88" s="142"/>
    </row>
    <row r="89" spans="1:31">
      <c r="Y89" s="122" t="s">
        <v>79</v>
      </c>
      <c r="Z89" s="116">
        <v>7.7333333333333343</v>
      </c>
      <c r="AA89" s="22">
        <v>0.97970083000023123</v>
      </c>
      <c r="AB89" s="142"/>
      <c r="AD89" s="116"/>
      <c r="AE89" s="142"/>
    </row>
    <row r="90" spans="1:31">
      <c r="A90" s="122"/>
      <c r="B90" s="122"/>
      <c r="C90" s="118"/>
      <c r="D90" s="118"/>
      <c r="E90" s="118"/>
      <c r="F90" s="118"/>
      <c r="G90" s="143"/>
      <c r="H90" s="118"/>
      <c r="I90" s="122"/>
      <c r="J90" s="122"/>
      <c r="K90" s="122"/>
      <c r="L90" s="122"/>
      <c r="M90" s="122"/>
      <c r="N90" s="122"/>
      <c r="O90" s="122"/>
      <c r="P90" s="122"/>
      <c r="Y90" s="122" t="s">
        <v>95</v>
      </c>
      <c r="Z90" s="116">
        <v>7.5666666666666664</v>
      </c>
      <c r="AA90" s="22">
        <v>1.971480301232394</v>
      </c>
      <c r="AB90" s="142"/>
      <c r="AD90" s="116"/>
      <c r="AE90" s="142"/>
    </row>
    <row r="91" spans="1:31">
      <c r="A91" s="122"/>
      <c r="B91" s="122"/>
      <c r="C91" s="122" t="str">
        <f>C71</f>
        <v>2013 q1</v>
      </c>
      <c r="D91" s="122" t="str">
        <f>D71</f>
        <v>2013 q2</v>
      </c>
      <c r="E91" s="122" t="str">
        <f>E71</f>
        <v>2013 q3</v>
      </c>
      <c r="F91" s="122" t="s">
        <v>146</v>
      </c>
      <c r="G91" s="122" t="s">
        <v>66</v>
      </c>
      <c r="H91" s="122" t="s">
        <v>87</v>
      </c>
      <c r="I91" s="122" t="s">
        <v>130</v>
      </c>
      <c r="J91" s="122" t="s">
        <v>131</v>
      </c>
      <c r="K91" s="122" t="s">
        <v>132</v>
      </c>
      <c r="L91" s="122" t="s">
        <v>133</v>
      </c>
      <c r="M91" s="122" t="s">
        <v>134</v>
      </c>
      <c r="N91" s="122" t="s">
        <v>135</v>
      </c>
      <c r="O91" s="122" t="s">
        <v>136</v>
      </c>
      <c r="P91" s="122" t="s">
        <v>137</v>
      </c>
      <c r="Q91" s="122" t="s">
        <v>138</v>
      </c>
      <c r="R91" s="122" t="s">
        <v>139</v>
      </c>
      <c r="S91" s="122" t="s">
        <v>140</v>
      </c>
      <c r="T91" s="122" t="s">
        <v>141</v>
      </c>
      <c r="U91" s="122" t="s">
        <v>154</v>
      </c>
      <c r="Y91" s="122" t="s">
        <v>98</v>
      </c>
      <c r="Z91" s="116">
        <v>7.333333333333333</v>
      </c>
      <c r="AA91" s="22">
        <v>1.7481382797021248</v>
      </c>
      <c r="AB91" s="142"/>
      <c r="AD91" s="116"/>
      <c r="AE91" s="142"/>
    </row>
    <row r="92" spans="1:31" ht="18">
      <c r="A92" s="122" t="e">
        <f>#REF!</f>
        <v>#REF!</v>
      </c>
      <c r="B92" s="122"/>
      <c r="C92" s="23" t="e">
        <f>#REF!</f>
        <v>#REF!</v>
      </c>
      <c r="D92" s="23" t="e">
        <f>#REF!</f>
        <v>#REF!</v>
      </c>
      <c r="E92" s="23" t="e">
        <f>#REF!</f>
        <v>#REF!</v>
      </c>
      <c r="F92" s="23">
        <v>5.3</v>
      </c>
      <c r="G92" s="23">
        <v>4.9000000000000004</v>
      </c>
      <c r="H92" s="23">
        <v>4.3</v>
      </c>
      <c r="I92" s="23">
        <v>3.4</v>
      </c>
      <c r="J92" s="23">
        <v>3.2</v>
      </c>
      <c r="K92" s="23">
        <v>2.5</v>
      </c>
      <c r="L92" s="23">
        <v>2.5</v>
      </c>
      <c r="M92" s="23">
        <v>2.4</v>
      </c>
      <c r="N92" s="23">
        <v>2.2000000000000002</v>
      </c>
      <c r="O92" s="23">
        <v>2.1</v>
      </c>
      <c r="P92" s="23">
        <v>2.1</v>
      </c>
      <c r="Q92" s="23">
        <v>1.9</v>
      </c>
      <c r="R92" s="23">
        <v>2.1</v>
      </c>
      <c r="S92" s="23">
        <v>1.8</v>
      </c>
      <c r="T92" s="23">
        <v>2.2000000000000002</v>
      </c>
      <c r="U92" s="148">
        <v>2.4</v>
      </c>
      <c r="Y92" s="122" t="s">
        <v>107</v>
      </c>
      <c r="Z92" s="116">
        <v>6.8</v>
      </c>
      <c r="AA92" s="22">
        <v>1.9543884655446522</v>
      </c>
      <c r="AB92" s="142"/>
      <c r="AD92" s="116"/>
      <c r="AE92" s="142"/>
    </row>
    <row r="93" spans="1:31">
      <c r="L93" s="131"/>
      <c r="M93" s="131"/>
      <c r="N93" s="131"/>
      <c r="O93" s="131"/>
      <c r="P93" s="131"/>
      <c r="Y93" s="122" t="s">
        <v>110</v>
      </c>
      <c r="Z93" s="116">
        <v>6.4666666666666659</v>
      </c>
      <c r="AA93" s="22">
        <v>1.3233111832042588</v>
      </c>
      <c r="AB93" s="142"/>
      <c r="AD93" s="116"/>
      <c r="AE93" s="142"/>
    </row>
    <row r="94" spans="1:31">
      <c r="Y94" s="122" t="s">
        <v>113</v>
      </c>
      <c r="Z94" s="116">
        <v>6.2666666666666666</v>
      </c>
      <c r="AA94" s="22">
        <v>2.0448924700545912</v>
      </c>
      <c r="AB94" s="142"/>
      <c r="AD94" s="116"/>
      <c r="AE94" s="142"/>
    </row>
    <row r="95" spans="1:31">
      <c r="Y95" s="122" t="s">
        <v>116</v>
      </c>
      <c r="Z95" s="116">
        <v>7.7333333333333334</v>
      </c>
      <c r="AA95" s="22">
        <v>1.1878159917007003</v>
      </c>
      <c r="AB95" s="142"/>
      <c r="AD95" s="116"/>
      <c r="AE95" s="142"/>
    </row>
    <row r="96" spans="1:31">
      <c r="Y96" s="122" t="s">
        <v>119</v>
      </c>
      <c r="Z96" s="116">
        <v>8.1999999999999993</v>
      </c>
      <c r="AA96" s="22">
        <v>1.6741280137162213</v>
      </c>
      <c r="AB96" s="142"/>
      <c r="AD96" s="116"/>
      <c r="AE96" s="142"/>
    </row>
    <row r="97" spans="9:28" ht="18.75">
      <c r="Y97" s="122" t="s">
        <v>156</v>
      </c>
      <c r="Z97" s="137">
        <v>8</v>
      </c>
      <c r="AA97" s="22">
        <v>1.3</v>
      </c>
    </row>
    <row r="111" spans="9:28">
      <c r="I111" s="124" t="s">
        <v>165</v>
      </c>
      <c r="J111" s="124" t="s">
        <v>166</v>
      </c>
      <c r="K111" s="124" t="s">
        <v>167</v>
      </c>
      <c r="L111" s="124" t="s">
        <v>168</v>
      </c>
      <c r="M111" s="122" t="s">
        <v>146</v>
      </c>
      <c r="N111" s="122" t="s">
        <v>66</v>
      </c>
      <c r="O111" s="122" t="s">
        <v>87</v>
      </c>
      <c r="P111" s="122" t="s">
        <v>130</v>
      </c>
      <c r="Q111" s="122" t="s">
        <v>131</v>
      </c>
      <c r="R111" s="122" t="s">
        <v>132</v>
      </c>
      <c r="S111" s="122" t="s">
        <v>133</v>
      </c>
      <c r="T111" s="122" t="s">
        <v>134</v>
      </c>
      <c r="U111" s="122" t="s">
        <v>135</v>
      </c>
      <c r="V111" s="122" t="s">
        <v>136</v>
      </c>
      <c r="W111" s="122" t="s">
        <v>137</v>
      </c>
      <c r="X111" s="122" t="s">
        <v>138</v>
      </c>
      <c r="Y111" s="122" t="s">
        <v>139</v>
      </c>
      <c r="Z111" s="122" t="s">
        <v>140</v>
      </c>
      <c r="AA111" s="122" t="s">
        <v>141</v>
      </c>
      <c r="AB111" s="122" t="s">
        <v>154</v>
      </c>
    </row>
    <row r="112" spans="9:28" ht="18">
      <c r="I112" s="131">
        <v>5.8</v>
      </c>
      <c r="J112" s="131">
        <v>5.6</v>
      </c>
      <c r="K112" s="131">
        <v>5.7</v>
      </c>
      <c r="L112" s="131">
        <v>5.8</v>
      </c>
      <c r="M112" s="23">
        <v>5.3</v>
      </c>
      <c r="N112" s="23">
        <v>4.9000000000000004</v>
      </c>
      <c r="O112" s="23">
        <v>4.3</v>
      </c>
      <c r="P112" s="23">
        <v>3.4</v>
      </c>
      <c r="Q112" s="23">
        <v>3.2</v>
      </c>
      <c r="R112" s="23">
        <v>2.5</v>
      </c>
      <c r="S112" s="23">
        <v>2.5</v>
      </c>
      <c r="T112" s="23">
        <v>2.4</v>
      </c>
      <c r="U112" s="23">
        <v>2.2000000000000002</v>
      </c>
      <c r="V112" s="23">
        <v>2.1</v>
      </c>
      <c r="W112" s="23">
        <v>2.1</v>
      </c>
      <c r="X112" s="23">
        <v>1.9</v>
      </c>
      <c r="Y112" s="23">
        <v>2.1</v>
      </c>
      <c r="Z112" s="23">
        <v>1.8</v>
      </c>
      <c r="AA112" s="23">
        <v>2.2000000000000002</v>
      </c>
      <c r="AB112" s="148">
        <v>2.4</v>
      </c>
    </row>
  </sheetData>
  <phoneticPr fontId="52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28" workbookViewId="0">
      <selection activeCell="N37" sqref="N37"/>
    </sheetView>
  </sheetViews>
  <sheetFormatPr defaultRowHeight="15"/>
  <cols>
    <col min="1" max="1" width="55.28515625" customWidth="1"/>
    <col min="10" max="10" width="19.7109375" customWidth="1"/>
  </cols>
  <sheetData>
    <row r="1" spans="1:9">
      <c r="B1" s="15">
        <v>2013</v>
      </c>
      <c r="C1" s="15">
        <v>2014</v>
      </c>
      <c r="D1" s="15">
        <v>2015</v>
      </c>
      <c r="E1" s="15">
        <v>2016</v>
      </c>
      <c r="F1" s="15">
        <v>2017</v>
      </c>
      <c r="G1" s="15">
        <v>2018</v>
      </c>
      <c r="H1" s="15">
        <v>2019</v>
      </c>
      <c r="I1" s="15">
        <v>2020</v>
      </c>
    </row>
    <row r="2" spans="1:9">
      <c r="A2" s="17" t="s">
        <v>69</v>
      </c>
      <c r="B2" s="2">
        <v>-5.8</v>
      </c>
      <c r="C2" s="2">
        <v>-1.9</v>
      </c>
      <c r="D2" s="2">
        <v>1.5</v>
      </c>
      <c r="E2" s="2">
        <v>3.2</v>
      </c>
      <c r="F2" s="2">
        <v>3.5</v>
      </c>
      <c r="G2" s="13">
        <v>4</v>
      </c>
      <c r="H2" s="2">
        <v>3.2</v>
      </c>
      <c r="I2" s="2">
        <v>-0.4</v>
      </c>
    </row>
    <row r="3" spans="1:9">
      <c r="A3" s="10" t="s">
        <v>70</v>
      </c>
      <c r="B3" s="2">
        <v>-7.2</v>
      </c>
      <c r="C3" s="2">
        <v>-2.5</v>
      </c>
      <c r="D3" s="2">
        <v>1.4</v>
      </c>
      <c r="E3" s="2">
        <v>3.1</v>
      </c>
      <c r="F3" s="2">
        <v>3.4</v>
      </c>
      <c r="G3" s="2">
        <v>3.7</v>
      </c>
      <c r="H3" s="2">
        <v>2.9</v>
      </c>
      <c r="I3" s="2">
        <v>-6.1</v>
      </c>
    </row>
    <row r="4" spans="1:9">
      <c r="B4" s="2"/>
      <c r="C4" s="2"/>
      <c r="D4" s="2"/>
      <c r="E4" s="2"/>
      <c r="F4" s="2"/>
      <c r="G4" s="1"/>
    </row>
    <row r="5" spans="1:9">
      <c r="A5" s="10" t="s">
        <v>71</v>
      </c>
      <c r="B5" s="15">
        <v>2013</v>
      </c>
      <c r="C5" s="15">
        <v>2014</v>
      </c>
      <c r="D5" s="15">
        <v>2015</v>
      </c>
      <c r="E5" s="15">
        <v>2016</v>
      </c>
      <c r="F5" s="15">
        <v>2017</v>
      </c>
      <c r="G5" s="15">
        <v>2018</v>
      </c>
      <c r="H5" s="15">
        <v>2019</v>
      </c>
      <c r="I5" s="15">
        <v>2020</v>
      </c>
    </row>
    <row r="6" spans="1:9">
      <c r="A6" s="16" t="s">
        <v>1</v>
      </c>
      <c r="B6" s="23">
        <v>-0.7</v>
      </c>
      <c r="C6" s="22">
        <v>1</v>
      </c>
      <c r="D6" s="23">
        <v>-0.9</v>
      </c>
      <c r="E6" s="23">
        <v>1.2</v>
      </c>
      <c r="F6" s="23">
        <v>0.9</v>
      </c>
      <c r="G6" s="22">
        <v>1</v>
      </c>
      <c r="H6" s="23">
        <v>1.8</v>
      </c>
      <c r="I6" s="23">
        <v>-2.2000000000000002</v>
      </c>
    </row>
    <row r="7" spans="1:9">
      <c r="A7" s="16" t="s">
        <v>2</v>
      </c>
      <c r="B7" s="23">
        <v>-6.5</v>
      </c>
      <c r="C7" s="23">
        <v>-2.1</v>
      </c>
      <c r="D7" s="23">
        <v>3.1</v>
      </c>
      <c r="E7" s="23">
        <v>3.6</v>
      </c>
      <c r="F7" s="24">
        <v>-2.5</v>
      </c>
      <c r="G7" s="22">
        <v>2.8</v>
      </c>
      <c r="H7" s="24">
        <v>13.6</v>
      </c>
      <c r="I7" s="149">
        <v>-1.4</v>
      </c>
    </row>
    <row r="8" spans="1:9">
      <c r="A8" s="16" t="s">
        <v>3</v>
      </c>
      <c r="B8" s="23">
        <v>1.3</v>
      </c>
      <c r="C8" s="23">
        <v>-4.3</v>
      </c>
      <c r="D8" s="23">
        <v>1.2</v>
      </c>
      <c r="E8" s="23">
        <v>-5.0999999999999996</v>
      </c>
      <c r="F8" s="23">
        <v>4.2</v>
      </c>
      <c r="G8" s="22">
        <v>0.5</v>
      </c>
      <c r="H8" s="23">
        <v>18.100000000000001</v>
      </c>
      <c r="I8" s="23">
        <v>25.2</v>
      </c>
    </row>
    <row r="9" spans="1:9">
      <c r="A9" s="16"/>
      <c r="B9" s="15">
        <v>2013</v>
      </c>
      <c r="C9" s="15">
        <v>2014</v>
      </c>
      <c r="D9" s="15">
        <v>2015</v>
      </c>
      <c r="E9" s="15">
        <v>2016</v>
      </c>
      <c r="F9" s="15">
        <v>2017</v>
      </c>
      <c r="G9" s="15">
        <v>2018</v>
      </c>
      <c r="H9" s="15">
        <v>2019</v>
      </c>
      <c r="I9" s="15">
        <v>2020</v>
      </c>
    </row>
    <row r="10" spans="1:9">
      <c r="A10" s="19" t="s">
        <v>12</v>
      </c>
      <c r="B10" s="20">
        <v>0.4</v>
      </c>
      <c r="C10" s="20">
        <v>0.8</v>
      </c>
      <c r="D10" s="20">
        <v>0.9</v>
      </c>
      <c r="E10" s="20">
        <v>1.2</v>
      </c>
      <c r="F10" s="21">
        <v>1</v>
      </c>
      <c r="G10" s="20">
        <v>1.5</v>
      </c>
      <c r="H10" s="20">
        <v>2</v>
      </c>
      <c r="I10" s="20">
        <v>1.6</v>
      </c>
    </row>
    <row r="11" spans="1:9">
      <c r="A11" s="19" t="s">
        <v>61</v>
      </c>
      <c r="B11" s="20">
        <v>15.9</v>
      </c>
      <c r="C11" s="20">
        <v>16.2</v>
      </c>
      <c r="D11" s="20">
        <v>14.9</v>
      </c>
      <c r="E11" s="21">
        <v>13</v>
      </c>
      <c r="F11" s="21">
        <v>11</v>
      </c>
      <c r="G11" s="20">
        <v>8.4</v>
      </c>
      <c r="H11" s="20">
        <v>7.1</v>
      </c>
      <c r="I11" s="20">
        <v>7.6</v>
      </c>
    </row>
    <row r="12" spans="1:9">
      <c r="A12" s="19"/>
      <c r="B12" s="15">
        <v>2013</v>
      </c>
      <c r="C12" s="15">
        <v>2014</v>
      </c>
      <c r="D12" s="15">
        <v>2015</v>
      </c>
      <c r="E12" s="15">
        <v>2016</v>
      </c>
      <c r="F12" s="15">
        <v>2017</v>
      </c>
      <c r="G12" s="15">
        <v>2018</v>
      </c>
      <c r="H12" s="15">
        <v>2019</v>
      </c>
      <c r="I12" s="15">
        <v>2020</v>
      </c>
    </row>
    <row r="13" spans="1:9">
      <c r="A13" s="18" t="s">
        <v>72</v>
      </c>
      <c r="B13" s="13">
        <v>6</v>
      </c>
      <c r="C13" s="2">
        <v>7.6</v>
      </c>
      <c r="D13" s="2">
        <v>6.8</v>
      </c>
      <c r="E13" s="2">
        <v>5.7</v>
      </c>
      <c r="F13" s="2">
        <v>4.5</v>
      </c>
      <c r="G13" s="2">
        <v>2.7</v>
      </c>
      <c r="H13" s="2">
        <v>2.1</v>
      </c>
      <c r="I13" s="2">
        <v>2.1</v>
      </c>
    </row>
    <row r="14" spans="1:9">
      <c r="B14" s="14"/>
      <c r="C14" s="14"/>
      <c r="D14" s="14"/>
      <c r="E14" s="14"/>
      <c r="F14" s="14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Περιεχόμενα</vt:lpstr>
      <vt:lpstr>Α</vt:lpstr>
      <vt:lpstr> graphs</vt:lpstr>
      <vt:lpstr>ΕΤΗΣΙΑ</vt:lpstr>
      <vt:lpstr>Α!Print_Area</vt:lpstr>
      <vt:lpstr>Περιεχόμενα!Print_Area</vt:lpstr>
      <vt:lpstr>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</cp:lastModifiedBy>
  <cp:lastPrinted>2021-03-11T10:04:28Z</cp:lastPrinted>
  <dcterms:created xsi:type="dcterms:W3CDTF">2016-07-13T06:54:27Z</dcterms:created>
  <dcterms:modified xsi:type="dcterms:W3CDTF">2021-04-19T11:48:41Z</dcterms:modified>
</cp:coreProperties>
</file>