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135" firstSheet="1" activeTab="1"/>
  </bookViews>
  <sheets>
    <sheet name="Contents" sheetId="3" r:id="rId1"/>
    <sheet name="A" sheetId="1" r:id="rId2"/>
    <sheet name="B" sheetId="4" r:id="rId3"/>
    <sheet name="C" sheetId="6" r:id="rId4"/>
    <sheet name="D" sheetId="7" r:id="rId5"/>
    <sheet name="E" sheetId="15" r:id="rId6"/>
    <sheet name="Graphs " sheetId="16" r:id="rId7"/>
  </sheets>
  <externalReferences>
    <externalReference r:id="rId8"/>
  </externalReferences>
  <definedNames>
    <definedName name="_xlnm.Print_Area" localSheetId="1">A!$A$1:$AL$41</definedName>
    <definedName name="_xlnm.Print_Area" localSheetId="2">B!$A$1:$AL$6</definedName>
    <definedName name="_xlnm.Print_Area" localSheetId="3">'C'!$A$1:$AL$28</definedName>
    <definedName name="_xlnm.Print_Area" localSheetId="4">D!$A$1:$AM$4</definedName>
    <definedName name="_xlnm.Print_Titles" localSheetId="1">A!$A:$A</definedName>
    <definedName name="_xlnm.Print_Titles" localSheetId="2">B!$A:$A</definedName>
    <definedName name="_xlnm.Print_Titles" localSheetId="3">'C'!$A:$A</definedName>
    <definedName name="_xlnm.Print_Titles" localSheetId="4">D!$A:$A</definedName>
  </definedNames>
  <calcPr calcId="145621"/>
</workbook>
</file>

<file path=xl/calcChain.xml><?xml version="1.0" encoding="utf-8"?>
<calcChain xmlns="http://schemas.openxmlformats.org/spreadsheetml/2006/main">
  <c r="H21" i="16" l="1"/>
  <c r="R21" i="16"/>
  <c r="R2" i="16"/>
  <c r="AI6" i="1" l="1"/>
  <c r="Y6" i="1"/>
  <c r="Y11" i="1"/>
  <c r="P6" i="1"/>
  <c r="AI8" i="1"/>
  <c r="AJ8" i="1"/>
  <c r="AJ11" i="1"/>
  <c r="AI11" i="1"/>
  <c r="AH11" i="1"/>
  <c r="AD11" i="1"/>
  <c r="T11" i="1"/>
  <c r="O11" i="1"/>
  <c r="O17" i="1"/>
  <c r="O18" i="1"/>
  <c r="O21" i="1"/>
  <c r="O23" i="1" s="1"/>
  <c r="O24" i="1"/>
  <c r="O25" i="1"/>
  <c r="O28" i="1"/>
  <c r="O29" i="1"/>
  <c r="AH5" i="1"/>
  <c r="AC5" i="1"/>
  <c r="X5" i="1"/>
  <c r="S5" i="1"/>
  <c r="O6" i="1"/>
  <c r="S6" i="1"/>
  <c r="Q6" i="1"/>
  <c r="R6" i="1"/>
  <c r="T6" i="1"/>
  <c r="U6" i="1"/>
  <c r="V6" i="1"/>
  <c r="W6" i="1"/>
  <c r="X6" i="1"/>
  <c r="Z6" i="1"/>
  <c r="AC6" i="1" s="1"/>
  <c r="AA6" i="1"/>
  <c r="AB6" i="1"/>
  <c r="AD6" i="1"/>
  <c r="AE6" i="1"/>
  <c r="AF6" i="1"/>
  <c r="AH6" i="1" s="1"/>
  <c r="AG6" i="1"/>
  <c r="O8" i="1"/>
  <c r="P8" i="1"/>
  <c r="Q8" i="1"/>
  <c r="R8" i="1"/>
  <c r="S8" i="1"/>
  <c r="T8" i="1"/>
  <c r="U8" i="1"/>
  <c r="X8" i="1" s="1"/>
  <c r="V8" i="1"/>
  <c r="W8" i="1"/>
  <c r="Y8" i="1"/>
  <c r="Z8" i="1"/>
  <c r="AA8" i="1"/>
  <c r="AC8" i="1" s="1"/>
  <c r="AB8" i="1"/>
  <c r="AD8" i="1"/>
  <c r="AE8" i="1"/>
  <c r="AH8" i="1" s="1"/>
  <c r="AF8" i="1"/>
  <c r="P11" i="1"/>
  <c r="Q11" i="1"/>
  <c r="R11" i="1"/>
  <c r="U11" i="1"/>
  <c r="V11" i="1"/>
  <c r="W11" i="1"/>
  <c r="Z11" i="1"/>
  <c r="AA11" i="1"/>
  <c r="AB11" i="1"/>
  <c r="AE11" i="1"/>
  <c r="AF11" i="1"/>
  <c r="AG11" i="1"/>
  <c r="S13" i="1"/>
  <c r="X13" i="1"/>
  <c r="AC13" i="1"/>
  <c r="AH13" i="1"/>
  <c r="S15" i="1"/>
  <c r="X15" i="1"/>
  <c r="AC15" i="1"/>
  <c r="AH15" i="1"/>
  <c r="S16" i="1"/>
  <c r="X16" i="1"/>
  <c r="AC16" i="1"/>
  <c r="AH16" i="1"/>
  <c r="P17" i="1"/>
  <c r="S17" i="1" s="1"/>
  <c r="Q17" i="1"/>
  <c r="R17" i="1"/>
  <c r="T17" i="1"/>
  <c r="U17" i="1"/>
  <c r="V17" i="1"/>
  <c r="X17" i="1" s="1"/>
  <c r="W17" i="1"/>
  <c r="Y17" i="1"/>
  <c r="Z17" i="1"/>
  <c r="AC17" i="1" s="1"/>
  <c r="AA17" i="1"/>
  <c r="AB17" i="1"/>
  <c r="AD17" i="1"/>
  <c r="AH17" i="1" s="1"/>
  <c r="P18" i="1"/>
  <c r="Q18" i="1"/>
  <c r="Q21" i="1" s="1"/>
  <c r="Q23" i="1" s="1"/>
  <c r="R18" i="1"/>
  <c r="T18" i="1"/>
  <c r="U18" i="1"/>
  <c r="X18" i="1" s="1"/>
  <c r="V18" i="1"/>
  <c r="W18" i="1"/>
  <c r="W25" i="1" s="1"/>
  <c r="Y18" i="1"/>
  <c r="Y21" i="1" s="1"/>
  <c r="Z18" i="1"/>
  <c r="AA18" i="1"/>
  <c r="AA25" i="1" s="1"/>
  <c r="AB18" i="1"/>
  <c r="AC18" i="1"/>
  <c r="AD18" i="1"/>
  <c r="AE18" i="1"/>
  <c r="AE25" i="1" s="1"/>
  <c r="AH25" i="1" s="1"/>
  <c r="AF18" i="1"/>
  <c r="AH18" i="1"/>
  <c r="S19" i="1"/>
  <c r="X19" i="1"/>
  <c r="AC19" i="1"/>
  <c r="AH19" i="1"/>
  <c r="S20" i="1"/>
  <c r="X20" i="1"/>
  <c r="AC20" i="1"/>
  <c r="AH20" i="1"/>
  <c r="P21" i="1"/>
  <c r="R21" i="1"/>
  <c r="T21" i="1"/>
  <c r="V21" i="1"/>
  <c r="Z21" i="1"/>
  <c r="AB21" i="1"/>
  <c r="AD21" i="1"/>
  <c r="AF21" i="1"/>
  <c r="AI21" i="1"/>
  <c r="AI23" i="1" s="1"/>
  <c r="P23" i="1"/>
  <c r="R23" i="1"/>
  <c r="T23" i="1"/>
  <c r="V23" i="1"/>
  <c r="Z23" i="1"/>
  <c r="AB23" i="1"/>
  <c r="AD23" i="1"/>
  <c r="AF23" i="1"/>
  <c r="AG23" i="1"/>
  <c r="P24" i="1"/>
  <c r="Q24" i="1"/>
  <c r="S24" i="1" s="1"/>
  <c r="R24" i="1"/>
  <c r="T24" i="1"/>
  <c r="U24" i="1"/>
  <c r="X24" i="1" s="1"/>
  <c r="V24" i="1"/>
  <c r="W24" i="1"/>
  <c r="Y24" i="1"/>
  <c r="Z24" i="1"/>
  <c r="AA24" i="1"/>
  <c r="AB24" i="1"/>
  <c r="AC24" i="1"/>
  <c r="AD24" i="1"/>
  <c r="AE24" i="1"/>
  <c r="AH24" i="1" s="1"/>
  <c r="AF24" i="1"/>
  <c r="AG24" i="1"/>
  <c r="AI24" i="1"/>
  <c r="P25" i="1"/>
  <c r="R25" i="1"/>
  <c r="T25" i="1"/>
  <c r="V25" i="1"/>
  <c r="Z25" i="1"/>
  <c r="AB25" i="1"/>
  <c r="AD25" i="1"/>
  <c r="AF25" i="1"/>
  <c r="AG25" i="1"/>
  <c r="AI25" i="1"/>
  <c r="AJ32" i="1"/>
  <c r="AJ6" i="1"/>
  <c r="X11" i="1" l="1"/>
  <c r="S11" i="1"/>
  <c r="AC11" i="1"/>
  <c r="AC21" i="1"/>
  <c r="Y23" i="1"/>
  <c r="S25" i="1"/>
  <c r="S18" i="1"/>
  <c r="Y25" i="1"/>
  <c r="AC25" i="1" s="1"/>
  <c r="U25" i="1"/>
  <c r="X25" i="1" s="1"/>
  <c r="Q25" i="1"/>
  <c r="AE21" i="1"/>
  <c r="AE23" i="1" s="1"/>
  <c r="AH23" i="1" s="1"/>
  <c r="AA21" i="1"/>
  <c r="AA23" i="1" s="1"/>
  <c r="W21" i="1"/>
  <c r="W23" i="1" s="1"/>
  <c r="U21" i="1"/>
  <c r="U23" i="1" s="1"/>
  <c r="X23" i="1" s="1"/>
  <c r="Q25" i="6"/>
  <c r="R25" i="6"/>
  <c r="U25" i="6"/>
  <c r="V25" i="6"/>
  <c r="W25" i="6"/>
  <c r="Z25" i="6"/>
  <c r="AA25" i="6"/>
  <c r="AB25" i="6"/>
  <c r="P25" i="6"/>
  <c r="Q19" i="6"/>
  <c r="R19" i="6"/>
  <c r="U19" i="6"/>
  <c r="V19" i="6"/>
  <c r="W19" i="6"/>
  <c r="Z19" i="6"/>
  <c r="AA19" i="6"/>
  <c r="AB19" i="6"/>
  <c r="AE19" i="6"/>
  <c r="AF19" i="6"/>
  <c r="AG19" i="6"/>
  <c r="AJ19" i="6"/>
  <c r="P19" i="6"/>
  <c r="Q17" i="6"/>
  <c r="R17" i="6"/>
  <c r="U17" i="6"/>
  <c r="V17" i="6"/>
  <c r="W17" i="6"/>
  <c r="Z17" i="6"/>
  <c r="AA17" i="6"/>
  <c r="AB17" i="6"/>
  <c r="AE17" i="6"/>
  <c r="AF17" i="6"/>
  <c r="AG17" i="6"/>
  <c r="AJ17" i="6"/>
  <c r="P17" i="6"/>
  <c r="S21" i="1" l="1"/>
  <c r="S23" i="1"/>
  <c r="X21" i="1"/>
  <c r="AC23" i="1"/>
  <c r="AH21" i="1"/>
  <c r="AC29" i="1"/>
  <c r="AD29" i="1"/>
  <c r="AE29" i="1"/>
  <c r="AF29" i="1"/>
  <c r="AG29" i="1"/>
  <c r="AH29" i="1"/>
  <c r="AI29" i="1"/>
  <c r="AJ29" i="1"/>
  <c r="AC28" i="1"/>
  <c r="AD28" i="1"/>
  <c r="AE28" i="1"/>
  <c r="AF28" i="1"/>
  <c r="AG28" i="1"/>
  <c r="AH28" i="1"/>
  <c r="AI28" i="1"/>
  <c r="AJ28" i="1"/>
  <c r="AH27" i="1"/>
  <c r="AJ40" i="1"/>
  <c r="AJ38" i="1"/>
  <c r="AJ36" i="1"/>
  <c r="AJ23" i="1"/>
  <c r="AJ25" i="1"/>
  <c r="AJ24" i="1"/>
  <c r="AJ21" i="1"/>
  <c r="AD32" i="1" l="1"/>
  <c r="R84" i="16" l="1"/>
  <c r="G85" i="16"/>
  <c r="M85" i="16"/>
  <c r="N85" i="16"/>
  <c r="O85" i="16"/>
  <c r="Q85" i="16"/>
  <c r="R85" i="16"/>
  <c r="N39" i="16"/>
  <c r="O39" i="16"/>
  <c r="P39" i="16"/>
  <c r="Q39" i="16"/>
  <c r="P40" i="16"/>
  <c r="Q40" i="16"/>
  <c r="R40" i="16"/>
  <c r="P41" i="16"/>
  <c r="Q41" i="16"/>
  <c r="P42" i="16"/>
  <c r="Q42" i="16"/>
  <c r="M20" i="16"/>
  <c r="N20" i="16"/>
  <c r="O20" i="16"/>
  <c r="P20" i="16"/>
  <c r="Q20" i="16"/>
  <c r="M21" i="16"/>
  <c r="N21" i="16"/>
  <c r="O21" i="16"/>
  <c r="P21" i="16"/>
  <c r="Q21" i="16"/>
  <c r="A1" i="16"/>
  <c r="B1" i="16"/>
  <c r="C1" i="16"/>
  <c r="D1" i="16"/>
  <c r="E1" i="16"/>
  <c r="F1" i="16"/>
  <c r="G1" i="16"/>
  <c r="H1" i="16"/>
  <c r="I1" i="16"/>
  <c r="J1" i="16"/>
  <c r="K1" i="16"/>
  <c r="L1" i="16"/>
  <c r="M1" i="16"/>
  <c r="N1" i="16"/>
  <c r="O1" i="16"/>
  <c r="P1" i="16"/>
  <c r="Q2" i="16"/>
  <c r="P22" i="15"/>
  <c r="O22" i="15"/>
  <c r="N22" i="15"/>
  <c r="M22" i="15"/>
  <c r="L22" i="15"/>
  <c r="K22" i="15"/>
  <c r="J22" i="15"/>
  <c r="I22" i="15"/>
  <c r="H22" i="15"/>
  <c r="G22" i="15"/>
  <c r="F22" i="15"/>
  <c r="F9" i="15"/>
  <c r="AC31" i="1" l="1"/>
  <c r="AH31" i="1"/>
  <c r="AH3" i="1" l="1"/>
  <c r="AI3" i="1"/>
  <c r="AI32" i="1" l="1"/>
  <c r="X39" i="1" l="1"/>
  <c r="X37" i="1"/>
  <c r="X35" i="1"/>
  <c r="X27" i="1"/>
  <c r="X2" i="1"/>
  <c r="AG3" i="7" l="1"/>
  <c r="AH2" i="7"/>
  <c r="AC3" i="7"/>
  <c r="AC2" i="7"/>
  <c r="X3" i="7"/>
  <c r="X2" i="7"/>
  <c r="S3" i="7"/>
  <c r="S2" i="7"/>
  <c r="N3" i="7"/>
  <c r="N2" i="7"/>
  <c r="AH16" i="6"/>
  <c r="AH17" i="6" s="1"/>
  <c r="AH5" i="6"/>
  <c r="AH6" i="6"/>
  <c r="AH9" i="6"/>
  <c r="AH11" i="6"/>
  <c r="AH13" i="6"/>
  <c r="AH18" i="6"/>
  <c r="AH19" i="6" s="1"/>
  <c r="AH20" i="6"/>
  <c r="AH21" i="6"/>
  <c r="AH22" i="6"/>
  <c r="AH23" i="6"/>
  <c r="AH24" i="6"/>
  <c r="AH27" i="6"/>
  <c r="AG14" i="6"/>
  <c r="AG12" i="6"/>
  <c r="AG10" i="6"/>
  <c r="AH4" i="6"/>
  <c r="AH3" i="6"/>
  <c r="AC4" i="6"/>
  <c r="AC5" i="6"/>
  <c r="AC6" i="6"/>
  <c r="AC7" i="6"/>
  <c r="AC9" i="6"/>
  <c r="AC11" i="6"/>
  <c r="AC13" i="6"/>
  <c r="AC16" i="6"/>
  <c r="AC17" i="6" s="1"/>
  <c r="AC18" i="6"/>
  <c r="AC19" i="6" s="1"/>
  <c r="AC20" i="6"/>
  <c r="AC21" i="6"/>
  <c r="AC22" i="6"/>
  <c r="AC23" i="6"/>
  <c r="AC24" i="6"/>
  <c r="AC25" i="6" s="1"/>
  <c r="AC27" i="6"/>
  <c r="AC3" i="6"/>
  <c r="X4" i="6"/>
  <c r="X5" i="6"/>
  <c r="X6" i="6"/>
  <c r="X7" i="6"/>
  <c r="X9" i="6"/>
  <c r="X11" i="6"/>
  <c r="X13" i="6"/>
  <c r="X16" i="6"/>
  <c r="X17" i="6" s="1"/>
  <c r="X18" i="6"/>
  <c r="X19" i="6" s="1"/>
  <c r="X20" i="6"/>
  <c r="X21" i="6"/>
  <c r="X22" i="6"/>
  <c r="X23" i="6"/>
  <c r="X24" i="6"/>
  <c r="X27" i="6"/>
  <c r="X3" i="6"/>
  <c r="S4" i="6"/>
  <c r="S5" i="6"/>
  <c r="S6" i="6"/>
  <c r="S7" i="6"/>
  <c r="S9" i="6"/>
  <c r="S11" i="6"/>
  <c r="S13" i="6"/>
  <c r="S16" i="6"/>
  <c r="S17" i="6" s="1"/>
  <c r="S18" i="6"/>
  <c r="S19" i="6" s="1"/>
  <c r="S20" i="6"/>
  <c r="S21" i="6"/>
  <c r="S22" i="6"/>
  <c r="S23" i="6"/>
  <c r="S24" i="6"/>
  <c r="S25" i="6" s="1"/>
  <c r="S27" i="6"/>
  <c r="S3" i="6"/>
  <c r="N4" i="6"/>
  <c r="N5" i="6"/>
  <c r="N6" i="6"/>
  <c r="N7" i="6"/>
  <c r="N9" i="6"/>
  <c r="N11" i="6"/>
  <c r="N13" i="6"/>
  <c r="N16" i="6"/>
  <c r="N18" i="6"/>
  <c r="N20" i="6"/>
  <c r="N21" i="6"/>
  <c r="N22" i="6"/>
  <c r="N23" i="6"/>
  <c r="N24" i="6"/>
  <c r="N27" i="6"/>
  <c r="N3" i="6"/>
  <c r="S2" i="4"/>
  <c r="N2" i="4"/>
  <c r="X2" i="4"/>
  <c r="AC2" i="4"/>
  <c r="AH2" i="4"/>
  <c r="S2" i="1"/>
  <c r="S27" i="1"/>
  <c r="S35" i="1"/>
  <c r="S37" i="1"/>
  <c r="S39" i="1"/>
  <c r="AC27" i="1"/>
  <c r="AC35" i="1"/>
  <c r="AC37" i="1"/>
  <c r="AC39" i="1"/>
  <c r="AC2" i="1"/>
  <c r="AG3" i="1"/>
  <c r="AH35" i="1"/>
  <c r="AH37" i="1"/>
  <c r="AH39" i="1"/>
  <c r="AH2" i="1"/>
  <c r="AF40" i="1"/>
  <c r="AG40" i="1"/>
  <c r="AF38" i="1"/>
  <c r="AG38" i="1"/>
  <c r="AF36" i="1"/>
  <c r="AG36" i="1"/>
  <c r="AG32" i="1"/>
  <c r="Y32" i="1"/>
  <c r="Y29" i="1"/>
  <c r="Z32" i="1"/>
  <c r="AA32" i="1"/>
  <c r="AB32" i="1"/>
  <c r="AE32" i="1"/>
  <c r="AF32" i="1"/>
  <c r="X25" i="6" l="1"/>
  <c r="Y25" i="6"/>
  <c r="AH38" i="1"/>
  <c r="AI38" i="1"/>
  <c r="AH36" i="1"/>
  <c r="AI36" i="1"/>
  <c r="AH40" i="1"/>
  <c r="AI40" i="1"/>
  <c r="AH32" i="1"/>
  <c r="AH14" i="6"/>
  <c r="AH12" i="6"/>
  <c r="AH10" i="6"/>
  <c r="AC32" i="1"/>
  <c r="N5" i="1" l="1"/>
  <c r="N10" i="1"/>
  <c r="N13" i="1"/>
  <c r="N15" i="1"/>
  <c r="N16" i="1"/>
  <c r="N19" i="1"/>
  <c r="N20" i="1"/>
  <c r="N27" i="1"/>
  <c r="N35" i="1"/>
  <c r="N37" i="1"/>
  <c r="N39" i="1"/>
  <c r="N2" i="1"/>
  <c r="Y14" i="6" l="1"/>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l="1"/>
  <c r="N14" i="6"/>
  <c r="X14" i="6"/>
  <c r="S14" i="6"/>
  <c r="S10" i="6"/>
  <c r="AC10" i="6"/>
  <c r="X10" i="6"/>
  <c r="AC12" i="6"/>
  <c r="X12" i="6"/>
  <c r="S12" i="6"/>
  <c r="AC14" i="6"/>
  <c r="B17" i="1"/>
  <c r="J18" i="1" l="1"/>
  <c r="K18" i="1"/>
  <c r="K21" i="1" s="1"/>
  <c r="L18" i="1"/>
  <c r="L21" i="1" s="1"/>
  <c r="M18" i="1"/>
  <c r="M21" i="1" s="1"/>
  <c r="C18" i="1"/>
  <c r="D18" i="1"/>
  <c r="E18" i="1"/>
  <c r="F18" i="1"/>
  <c r="G18" i="1"/>
  <c r="H18" i="1"/>
  <c r="I18" i="1"/>
  <c r="B18" i="1"/>
  <c r="N18" i="1" l="1"/>
  <c r="J21" i="1"/>
  <c r="N21" i="1" s="1"/>
  <c r="D21" i="1"/>
  <c r="E21" i="1"/>
  <c r="F21" i="1"/>
  <c r="G21" i="1"/>
  <c r="H21" i="1"/>
  <c r="I21" i="1"/>
  <c r="C21" i="1"/>
  <c r="J8" i="1" l="1"/>
  <c r="K8" i="1"/>
  <c r="L8" i="1"/>
  <c r="M8" i="1"/>
  <c r="F8" i="1"/>
  <c r="G8" i="1"/>
  <c r="H8" i="1"/>
  <c r="I8" i="1"/>
  <c r="D8" i="1"/>
  <c r="E8" i="1"/>
  <c r="C8" i="1"/>
  <c r="N8" i="1" l="1"/>
  <c r="L25" i="1"/>
  <c r="M25" i="1"/>
  <c r="I25" i="1"/>
  <c r="J25" i="1"/>
  <c r="K25" i="1"/>
  <c r="F25" i="1"/>
  <c r="G25" i="1"/>
  <c r="H25" i="1"/>
  <c r="C25" i="1"/>
  <c r="D25" i="1"/>
  <c r="E25" i="1"/>
  <c r="M24" i="1"/>
  <c r="J24" i="1"/>
  <c r="K24" i="1"/>
  <c r="L24" i="1"/>
  <c r="F24" i="1"/>
  <c r="G24" i="1"/>
  <c r="H24" i="1"/>
  <c r="I24" i="1"/>
  <c r="C24" i="1"/>
  <c r="D24" i="1"/>
  <c r="E24" i="1"/>
  <c r="M23" i="1"/>
  <c r="C23" i="1"/>
  <c r="D23" i="1"/>
  <c r="E23" i="1"/>
  <c r="F23" i="1"/>
  <c r="G23" i="1"/>
  <c r="H23" i="1"/>
  <c r="I23" i="1"/>
  <c r="J23" i="1"/>
  <c r="K23" i="1"/>
  <c r="L23" i="1"/>
  <c r="N25" i="1" l="1"/>
  <c r="N23" i="1"/>
  <c r="N24" i="1"/>
  <c r="F6" i="1"/>
  <c r="G6" i="1"/>
  <c r="H6" i="1"/>
  <c r="I6" i="1"/>
  <c r="J6" i="1"/>
  <c r="K6" i="1"/>
  <c r="L6" i="1"/>
  <c r="M6" i="1"/>
  <c r="D6" i="1"/>
  <c r="E6" i="1"/>
  <c r="C6" i="1"/>
  <c r="B29" i="1"/>
  <c r="N6" i="1" l="1"/>
  <c r="AF3" i="1"/>
  <c r="Z29" i="1"/>
  <c r="AA29" i="1"/>
  <c r="AB29" i="1"/>
  <c r="P29" i="1"/>
  <c r="Q29" i="1"/>
  <c r="R29" i="1"/>
  <c r="T29" i="1"/>
  <c r="U29" i="1"/>
  <c r="V29" i="1"/>
  <c r="W29" i="1"/>
  <c r="J29" i="1"/>
  <c r="K29" i="1"/>
  <c r="L29" i="1"/>
  <c r="M29" i="1"/>
  <c r="F29" i="1"/>
  <c r="G29" i="1"/>
  <c r="H29" i="1"/>
  <c r="I29" i="1"/>
  <c r="C29" i="1"/>
  <c r="D29" i="1"/>
  <c r="E29" i="1"/>
  <c r="X29" i="1" l="1"/>
  <c r="S29" i="1"/>
  <c r="N29" i="1"/>
  <c r="J11" i="1" l="1"/>
  <c r="J17" i="1"/>
  <c r="J28" i="1"/>
  <c r="AE40" i="1" l="1"/>
  <c r="AD40" i="1"/>
  <c r="AB40" i="1"/>
  <c r="AA40" i="1"/>
  <c r="Z40" i="1"/>
  <c r="Y40" i="1"/>
  <c r="W40" i="1"/>
  <c r="V40" i="1"/>
  <c r="U40" i="1"/>
  <c r="T40" i="1"/>
  <c r="R40" i="1"/>
  <c r="Q40" i="1"/>
  <c r="P40" i="1"/>
  <c r="O40" i="1"/>
  <c r="M40" i="1"/>
  <c r="L40" i="1"/>
  <c r="K40" i="1"/>
  <c r="J40" i="1"/>
  <c r="I40" i="1"/>
  <c r="H40" i="1"/>
  <c r="G40" i="1"/>
  <c r="F40" i="1"/>
  <c r="E40" i="1"/>
  <c r="D40" i="1"/>
  <c r="C40" i="1"/>
  <c r="AE38" i="1"/>
  <c r="AD38" i="1"/>
  <c r="AB38" i="1"/>
  <c r="AA38" i="1"/>
  <c r="Z38" i="1"/>
  <c r="Y38" i="1"/>
  <c r="W38" i="1"/>
  <c r="V38" i="1"/>
  <c r="U38" i="1"/>
  <c r="T38" i="1"/>
  <c r="R38" i="1"/>
  <c r="Q38" i="1"/>
  <c r="P38" i="1"/>
  <c r="O38" i="1"/>
  <c r="M38" i="1"/>
  <c r="L38" i="1"/>
  <c r="K38" i="1"/>
  <c r="J38" i="1"/>
  <c r="I38" i="1"/>
  <c r="H38" i="1"/>
  <c r="G38" i="1"/>
  <c r="F38" i="1"/>
  <c r="E38" i="1"/>
  <c r="D38" i="1"/>
  <c r="C38" i="1"/>
  <c r="AE36" i="1"/>
  <c r="AD36" i="1"/>
  <c r="AB36" i="1"/>
  <c r="AA36" i="1"/>
  <c r="Z36" i="1"/>
  <c r="Y36" i="1"/>
  <c r="AC36" i="1" s="1"/>
  <c r="W36" i="1"/>
  <c r="V36" i="1"/>
  <c r="U36" i="1"/>
  <c r="T36" i="1"/>
  <c r="X36" i="1" s="1"/>
  <c r="R36" i="1"/>
  <c r="Q36" i="1"/>
  <c r="P36" i="1"/>
  <c r="O36" i="1"/>
  <c r="S36" i="1" s="1"/>
  <c r="M36" i="1"/>
  <c r="L36" i="1"/>
  <c r="K36" i="1"/>
  <c r="J36" i="1"/>
  <c r="I36" i="1"/>
  <c r="H36" i="1"/>
  <c r="G36" i="1"/>
  <c r="F36" i="1"/>
  <c r="E36" i="1"/>
  <c r="D36" i="1"/>
  <c r="C36" i="1"/>
  <c r="AB28" i="1"/>
  <c r="AA28" i="1"/>
  <c r="Z28" i="1"/>
  <c r="Y28" i="1"/>
  <c r="W28" i="1"/>
  <c r="V28" i="1"/>
  <c r="U28" i="1"/>
  <c r="T28" i="1"/>
  <c r="R28" i="1"/>
  <c r="Q28" i="1"/>
  <c r="P28" i="1"/>
  <c r="M28" i="1"/>
  <c r="L28" i="1"/>
  <c r="K28" i="1"/>
  <c r="I28" i="1"/>
  <c r="H28" i="1"/>
  <c r="G28" i="1"/>
  <c r="F28" i="1"/>
  <c r="E28" i="1"/>
  <c r="D28" i="1"/>
  <c r="C28" i="1"/>
  <c r="M17" i="1"/>
  <c r="L17" i="1"/>
  <c r="I17" i="1"/>
  <c r="H17" i="1"/>
  <c r="G17" i="1"/>
  <c r="F17" i="1"/>
  <c r="E17" i="1"/>
  <c r="D17" i="1"/>
  <c r="C17" i="1"/>
  <c r="M11" i="1"/>
  <c r="L11" i="1"/>
  <c r="K11" i="1"/>
  <c r="I11" i="1"/>
  <c r="H11" i="1"/>
  <c r="G11" i="1"/>
  <c r="F11" i="1"/>
  <c r="E11" i="1"/>
  <c r="D11" i="1"/>
  <c r="C11" i="1"/>
  <c r="AE3" i="1"/>
  <c r="AD3" i="1"/>
  <c r="AB3" i="1"/>
  <c r="AA3" i="1"/>
  <c r="Z3" i="1"/>
  <c r="Y3" i="1"/>
  <c r="W3" i="1"/>
  <c r="V3" i="1"/>
  <c r="U3" i="1"/>
  <c r="T3" i="1"/>
  <c r="R3" i="1"/>
  <c r="Q3" i="1"/>
  <c r="P3" i="1"/>
  <c r="O3" i="1"/>
  <c r="M3" i="1"/>
  <c r="L3" i="1"/>
  <c r="K3" i="1"/>
  <c r="J3" i="1"/>
  <c r="I3" i="1"/>
  <c r="H3" i="1"/>
  <c r="G3" i="1"/>
  <c r="F3" i="1"/>
  <c r="E3" i="1"/>
  <c r="D3" i="1"/>
  <c r="C3" i="1"/>
  <c r="N28" i="1" l="1"/>
  <c r="X3" i="1"/>
  <c r="X38" i="1"/>
  <c r="X40" i="1"/>
  <c r="X28" i="1"/>
  <c r="S3" i="1"/>
  <c r="AC3" i="1"/>
  <c r="S38" i="1"/>
  <c r="AC38" i="1"/>
  <c r="S40" i="1"/>
  <c r="AC40" i="1"/>
  <c r="S28" i="1"/>
  <c r="N11" i="1"/>
  <c r="N36" i="1"/>
  <c r="N3" i="1"/>
  <c r="N38" i="1"/>
  <c r="N40" i="1"/>
  <c r="AE3" i="7"/>
  <c r="AH3" i="7" s="1"/>
  <c r="K17" i="1"/>
  <c r="N17" i="1" s="1"/>
  <c r="B25" i="1"/>
  <c r="B24" i="1"/>
  <c r="B21" i="1"/>
  <c r="B23" i="1" s="1"/>
  <c r="B2" i="16" l="1"/>
  <c r="B85" i="16" l="1"/>
  <c r="C85" i="16"/>
  <c r="D85" i="16"/>
  <c r="E85" i="16"/>
  <c r="F85" i="16"/>
  <c r="H85" i="16"/>
  <c r="I85" i="16"/>
  <c r="K85" i="16"/>
  <c r="L85" i="16"/>
  <c r="P85" i="16"/>
  <c r="N84" i="16"/>
  <c r="O84" i="16"/>
  <c r="P84" i="16"/>
  <c r="Q84" i="16"/>
  <c r="A85" i="16"/>
  <c r="A20" i="16"/>
  <c r="B20" i="16"/>
  <c r="C20" i="16"/>
  <c r="D20" i="16"/>
  <c r="E20" i="16"/>
  <c r="F20" i="16"/>
  <c r="G20" i="16"/>
  <c r="H20" i="16"/>
  <c r="I20" i="16"/>
  <c r="J20" i="16"/>
  <c r="K20" i="16"/>
  <c r="L20" i="16"/>
  <c r="I2" i="16"/>
  <c r="B39" i="16" l="1"/>
  <c r="M39" i="16"/>
  <c r="I39" i="16"/>
  <c r="E39" i="16"/>
  <c r="J39" i="16"/>
  <c r="L39" i="16"/>
  <c r="H39" i="16"/>
  <c r="D39" i="16"/>
  <c r="F39" i="16"/>
  <c r="K39" i="16"/>
  <c r="G39" i="16"/>
  <c r="C39" i="16"/>
  <c r="J84" i="16" l="1"/>
  <c r="F84" i="16"/>
  <c r="M84" i="16"/>
  <c r="L84" i="16"/>
  <c r="K84" i="16"/>
  <c r="B84" i="16"/>
  <c r="I84" i="16"/>
  <c r="H84" i="16"/>
  <c r="G84" i="16"/>
  <c r="E84" i="16"/>
  <c r="D84" i="16"/>
  <c r="C84" i="16"/>
  <c r="J85" i="16" l="1"/>
  <c r="P2" i="16" l="1"/>
  <c r="E2" i="16" l="1"/>
  <c r="F2" i="16"/>
  <c r="G2" i="16"/>
  <c r="H2" i="16"/>
  <c r="J2" i="16"/>
  <c r="K2" i="16"/>
  <c r="L2" i="16"/>
  <c r="N2" i="16"/>
  <c r="O2" i="16"/>
  <c r="M2" i="16" l="1"/>
  <c r="A2" i="16"/>
  <c r="C2" i="16"/>
  <c r="D2" i="16"/>
  <c r="I21" i="16"/>
  <c r="J21" i="16"/>
  <c r="K21" i="16"/>
  <c r="L21" i="16"/>
  <c r="E21" i="16"/>
  <c r="F21" i="16"/>
  <c r="G21" i="16"/>
  <c r="A21" i="16"/>
  <c r="B21" i="16"/>
  <c r="C21" i="16"/>
  <c r="D21" i="16"/>
  <c r="O42" i="16" l="1"/>
  <c r="G42" i="16"/>
  <c r="H42" i="16"/>
  <c r="I42" i="16"/>
  <c r="J42" i="16"/>
  <c r="L42" i="16"/>
  <c r="M42" i="16"/>
  <c r="N42" i="16"/>
  <c r="B42" i="16"/>
  <c r="C42" i="16"/>
  <c r="D42" i="16"/>
  <c r="E42" i="16"/>
  <c r="N41" i="16"/>
  <c r="O41" i="16"/>
  <c r="I41" i="16"/>
  <c r="J41" i="16"/>
  <c r="L41" i="16"/>
  <c r="M41" i="16"/>
  <c r="E41" i="16"/>
  <c r="G41" i="16"/>
  <c r="H41" i="16"/>
  <c r="B41" i="16"/>
  <c r="C41" i="16"/>
  <c r="D41" i="16"/>
  <c r="C40" i="16"/>
  <c r="D40" i="16"/>
  <c r="E40" i="16"/>
  <c r="G40" i="16"/>
  <c r="H40" i="16"/>
  <c r="I40" i="16"/>
  <c r="J40" i="16"/>
  <c r="L40" i="16"/>
  <c r="M40" i="16"/>
  <c r="N40" i="16"/>
  <c r="O40" i="16"/>
  <c r="B40" i="16"/>
  <c r="K42" i="16" l="1"/>
  <c r="F42" i="16"/>
  <c r="F40" i="16"/>
  <c r="K40" i="16"/>
  <c r="F41" i="16"/>
  <c r="K41" i="16"/>
</calcChain>
</file>

<file path=xl/comments1.xml><?xml version="1.0" encoding="utf-8"?>
<comments xmlns="http://schemas.openxmlformats.org/spreadsheetml/2006/main">
  <authors>
    <author>User</author>
  </authors>
  <commentList>
    <comment ref="A31"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<sst xmlns="http://schemas.openxmlformats.org/spreadsheetml/2006/main" count="411" uniqueCount="263">
  <si>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</si>
  <si>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</si>
  <si>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</si>
  <si>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</si>
  <si>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</si>
  <si>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</si>
  <si>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</si>
  <si>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</si>
  <si>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</si>
  <si>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</si>
  <si>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</si>
  <si>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</si>
  <si>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</si>
  <si>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</si>
  <si>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</si>
  <si>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</si>
  <si>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</si>
  <si>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</si>
  <si>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</si>
  <si>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</si>
  <si>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</si>
  <si>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</si>
  <si>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</si>
  <si>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</si>
  <si>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</si>
  <si>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</si>
  <si>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</si>
  <si>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</si>
  <si>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</si>
  <si>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</si>
  <si>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</si>
  <si>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</si>
  <si>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</si>
  <si>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</si>
  <si>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</si>
  <si>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</si>
  <si>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</si>
  <si>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</si>
  <si>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</si>
  <si>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</si>
  <si>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</si>
  <si>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</si>
  <si>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</si>
  <si>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</si>
  <si>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</si>
  <si>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</si>
  <si>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</si>
  <si>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</si>
  <si>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</si>
  <si>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</si>
  <si>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</si>
  <si>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</si>
  <si>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</si>
  <si>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</si>
  <si>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</si>
  <si>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</si>
  <si>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</si>
  <si>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</si>
  <si>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</si>
  <si>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</si>
  <si>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</si>
  <si>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</si>
  <si>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</si>
  <si>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</si>
  <si>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</si>
  <si>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</si>
  <si>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</si>
  <si>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</si>
  <si>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</si>
  <si>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</si>
  <si>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</si>
  <si>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</si>
  <si>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</si>
  <si>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</si>
  <si>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</si>
  <si>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</si>
  <si>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</si>
  <si>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</si>
  <si>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</si>
  <si>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</si>
  <si>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</si>
  <si>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</si>
  <si>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</si>
  <si>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</si>
  <si>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</si>
  <si>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</si>
  <si>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</si>
  <si>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</si>
  <si>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</si>
  <si>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</si>
  <si>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</si>
  <si>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</si>
  <si>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</si>
  <si>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</si>
  <si>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</si>
  <si>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</si>
  <si>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</si>
  <si>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</si>
  <si>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</si>
  <si>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</si>
  <si>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</si>
  <si>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</si>
  <si>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</si>
  <si>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</si>
  <si>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</si>
  <si>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</si>
  <si>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</si>
  <si>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</si>
  <si>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</si>
  <si>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</si>
  <si>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</si>
  <si>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</si>
  <si>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</si>
  <si>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</si>
  <si>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</si>
  <si>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</si>
  <si>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</si>
  <si>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</si>
  <si>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</si>
  <si>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</si>
  <si>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</si>
  <si>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</si>
  <si>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</si>
  <si>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</si>
  <si>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</si>
  <si>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</si>
  <si>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</si>
  <si>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</si>
  <si>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</si>
  <si>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</si>
  <si>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</si>
  <si>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</si>
  <si>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</si>
  <si>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</si>
  <si>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</si>
  <si>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</si>
  <si>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</si>
  <si>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</si>
  <si>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</si>
  <si>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</si>
  <si>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</si>
  <si>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</si>
  <si>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</si>
  <si>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</si>
  <si>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</si>
  <si>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</si>
  <si>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</si>
  <si>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</si>
  <si>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</si>
  <si>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</si>
  <si>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</si>
  <si>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</si>
  <si>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</si>
  <si>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</si>
  <si>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</si>
  <si>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</si>
  <si>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</si>
  <si>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</si>
  <si>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</si>
  <si>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</si>
  <si>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</si>
  <si>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</si>
  <si>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</si>
  <si>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</si>
  <si>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</si>
  <si>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</si>
  <si>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</si>
  <si>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</si>
  <si>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</si>
  <si>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</si>
  <si>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</si>
  <si>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</si>
  <si>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</si>
  <si>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</si>
  <si>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</si>
  <si>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</si>
  <si>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</si>
  <si>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</si>
  <si>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</si>
  <si>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</si>
  <si>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</si>
  <si>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</si>
  <si>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</si>
  <si>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</si>
  <si>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</si>
  <si>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</si>
  <si>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</si>
  <si>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</si>
  <si>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</si>
  <si>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</si>
  <si>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</si>
  <si>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</si>
  <si>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</si>
  <si>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</si>
  <si>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 xml:space="preserve">Incentives for the employment of  unemployed young people of age 25 - 29 (10 months with subsidy 70% + 2 months without any subsidy) </t>
  </si>
  <si>
    <t>unemployed 25 - 29 years old</t>
  </si>
  <si>
    <t>Total</t>
  </si>
  <si>
    <t>12.6-1.2</t>
  </si>
  <si>
    <t>2016Q2</t>
  </si>
  <si>
    <t>Unemployment rate, % (Eurostat) SA</t>
  </si>
  <si>
    <t>2017 Q4</t>
  </si>
  <si>
    <t>2017 Q1</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</si>
  <si>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</si>
  <si>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</si>
  <si>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</si>
  <si>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</si>
  <si>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</si>
  <si>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</si>
  <si>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</si>
  <si>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</si>
  <si>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</si>
  <si>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</si>
  <si>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</si>
  <si>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</si>
  <si>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</si>
  <si>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</si>
  <si>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</si>
  <si>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</si>
  <si>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18-24</t>
  </si>
  <si>
    <t>2017-2018</t>
  </si>
  <si>
    <t>50-125 hours</t>
  </si>
  <si>
    <t xml:space="preserve">75 hours </t>
  </si>
  <si>
    <t>3 months training + 12 employment</t>
  </si>
  <si>
    <t>16/11/2016-24/3/2017</t>
  </si>
  <si>
    <t>15/11/2016-28/2/2017</t>
  </si>
  <si>
    <t>1/7/2016-31/12/2017</t>
  </si>
  <si>
    <t>15/11/2016-31/3/2017 training. Employment : 3/7/2017-until the full amount has been paid or relevant announcement for the expirations of the scheme applications</t>
  </si>
  <si>
    <t>10/4/17 – 21/4/2017</t>
  </si>
  <si>
    <t>07.11.2016-30.12.2016 /24.04.2017 - 31.05.2017</t>
  </si>
  <si>
    <t>24.10.2016-31.3.2017 6/7/2017-until the full amount has been paid or relevant announcement for the expirations of the scheme applications (2nd call)</t>
  </si>
  <si>
    <r>
      <t>31.10.2016-30.11.2016/24.04.2017 - 31.05.2017</t>
    </r>
    <r>
      <rPr>
        <sz val="10"/>
        <rFont val="Calibri"/>
        <family val="2"/>
        <charset val="161"/>
      </rPr>
      <t>(2nd call)</t>
    </r>
  </si>
  <si>
    <r>
      <t xml:space="preserve">24.10.2016-31.3.2017 </t>
    </r>
    <r>
      <rPr>
        <sz val="10"/>
        <rFont val="Calibri"/>
        <family val="2"/>
        <charset val="161"/>
      </rPr>
      <t>6/7/2017-until the full amount has been paid or relevant announcement for the expirations of the scheme applications (2nd call)</t>
    </r>
  </si>
  <si>
    <r>
      <t xml:space="preserve">24/04/2017 - 31/05/2017  </t>
    </r>
    <r>
      <rPr>
        <sz val="10"/>
        <rFont val="Calibri"/>
        <family val="2"/>
        <charset val="161"/>
      </rPr>
      <t>6/7/2017-until the full amount has been paid or relevant announcement for the expirations of the scheme applications (2nd call)</t>
    </r>
  </si>
  <si>
    <t>756 (out of which only 465 met the criteria)</t>
  </si>
  <si>
    <t>323 applications (1/7-30/12/2016: 207, 1/1-30/6/2017:116)</t>
  </si>
  <si>
    <r>
      <rPr>
        <sz val="10"/>
        <rFont val="Calibri"/>
        <family val="2"/>
        <charset val="161"/>
      </rPr>
      <t>2014</t>
    </r>
    <r>
      <rPr>
        <sz val="10"/>
        <rFont val="Calibri"/>
        <family val="2"/>
        <charset val="161"/>
      </rPr>
      <t>: 3.642 unemployed                         2015: 2.937 unemployed</t>
    </r>
  </si>
  <si>
    <t>63 applications from enterprises for 98 job positions</t>
  </si>
  <si>
    <t>42 applications from the public sector for tertiary education graduates offering 905 job positions and 40 applications for non-tertiary education graduates offering 902 job positions.</t>
  </si>
  <si>
    <r>
      <t xml:space="preserve">445                               </t>
    </r>
    <r>
      <rPr>
        <sz val="10"/>
        <rFont val="Calibri"/>
        <family val="2"/>
        <charset val="161"/>
      </rPr>
      <t>343</t>
    </r>
  </si>
  <si>
    <r>
      <t xml:space="preserve">394                           </t>
    </r>
    <r>
      <rPr>
        <sz val="10"/>
        <rFont val="Calibri"/>
        <family val="2"/>
        <charset val="161"/>
      </rPr>
      <t>164</t>
    </r>
  </si>
  <si>
    <t>67 participants successfully completed the training programmes in 2016</t>
  </si>
  <si>
    <t xml:space="preserve">164 persons </t>
  </si>
  <si>
    <t>195 (2016:105, 2017:90)</t>
  </si>
  <si>
    <t xml:space="preserve">2014: 1.138 job placements  2015: 601 job placements. </t>
  </si>
  <si>
    <r>
      <t>2014</t>
    </r>
    <r>
      <rPr>
        <sz val="10"/>
        <rFont val="Calibri"/>
        <family val="2"/>
        <charset val="161"/>
      </rPr>
      <t>: 2</t>
    </r>
    <r>
      <rPr>
        <sz val="10"/>
        <rFont val="Calibri"/>
        <family val="2"/>
        <charset val="161"/>
      </rPr>
      <t>.057 job placements          2015:  1.776 job placements.</t>
    </r>
  </si>
  <si>
    <t>19 GMI recipients started the three-months training, but 3 discontinued and 16 continued.</t>
  </si>
  <si>
    <t>Not finalised yet</t>
  </si>
  <si>
    <t xml:space="preserve">Training programmes may include a practical training part in an organisation/enterprise for on the job training. During 2016 (July-December) 6 training programmes were implemented for specialisations of the tourist sector. 
 </t>
  </si>
  <si>
    <t>The budget is included in the training programmes for the unemployed. During February-June 2017 the institutional part of 9 training programmes in the hotel and catering sector for GMI recipients was successfully completed and the practical part of those training programmes started to be implemented.</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</si>
  <si>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In 2017, 6 training programmes were planned for the provision of care services for GMI recipients and 6 training programmes for the provision of care services for persons with paraplegia and quadriplegia. The institutional part of three programmes for the provision of care services for persons with paraplegia and quadriplegia started in June-July 2017. A new call will be published soon.</t>
    </r>
  </si>
  <si>
    <t xml:space="preserve">Total budget refers to the budget for 2015-2017. Total expected employment refers to the number of participants for 2015-2017. </t>
  </si>
  <si>
    <t>Total budget refers to the budget for 2015-2017. Total expected employment refers to the number of participants for 2015-2017.</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</si>
  <si>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</si>
  <si>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Company does not pay; participants receive a training subsidy; no obligation to keep them, as they are not employed. </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</si>
  <si>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</si>
  <si>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 xml:space="preserve">No placements yet. </t>
  </si>
  <si>
    <t>Vacancy rate</t>
  </si>
  <si>
    <t>Unemployment rate</t>
  </si>
  <si>
    <t>2017 q1</t>
  </si>
  <si>
    <t>ο.6</t>
  </si>
  <si>
    <t>unemployment rate (Eurostat)</t>
  </si>
  <si>
    <t>11-0.8</t>
  </si>
  <si>
    <t>2018q1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</si>
</sst>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79">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b/>
      <sz val="14"/>
      <color theme="0"/>
      <name val="Georgia"/>
      <family val="1"/>
    </font>
    <font>
      <sz val="14"/>
      <color theme="0"/>
      <name val="Georgia"/>
      <family val="1"/>
    </font>
    <font>
      <b/>
      <sz val="14"/>
      <color rgb="FF000000"/>
      <name val="Georgia"/>
      <family val="1"/>
    </font>
    <font>
      <sz val="14"/>
      <color theme="3"/>
      <name val="Georgia"/>
      <family val="1"/>
    </font>
    <font>
      <b/>
      <sz val="14"/>
      <color theme="3"/>
      <name val="Georgia"/>
      <family val="1"/>
    </font>
    <font>
      <sz val="10"/>
      <color indexed="8"/>
      <name val="Calibri"/>
      <family val="2"/>
    </font>
    <font>
      <sz val="1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
      <b/>
      <sz val="18"/>
      <color theme="0"/>
      <name val="Georgia"/>
      <family val="1"/>
    </font>
    <font>
      <sz val="18"/>
      <color theme="0"/>
      <name val="Georgia"/>
      <family val="1"/>
    </font>
    <font>
      <sz val="18"/>
      <color rgb="FF000000"/>
      <name val="Calibri"/>
      <family val="2"/>
      <charset val="161"/>
    </font>
    <font>
      <sz val="18"/>
      <color rgb="FF000000"/>
      <name val="Georgia"/>
      <family val="1"/>
    </font>
    <font>
      <b/>
      <sz val="18"/>
      <color rgb="FF000000"/>
      <name val="Calibri"/>
      <family val="2"/>
      <charset val="161"/>
    </font>
    <font>
      <sz val="18"/>
      <color indexed="8"/>
      <name val="Georgia"/>
      <family val="1"/>
    </font>
    <font>
      <b/>
      <sz val="18"/>
      <color indexed="8"/>
      <name val="Georgia"/>
      <family val="1"/>
    </font>
    <font>
      <b/>
      <sz val="18"/>
      <color rgb="FF000000"/>
      <name val="Georgia"/>
      <family val="1"/>
    </font>
    <font>
      <sz val="10"/>
      <name val="Arial"/>
      <family val="2"/>
      <charset val="161"/>
    </font>
    <font>
      <b/>
      <sz val="18"/>
      <color rgb="FFFF0000"/>
      <name val="Georgia"/>
      <family val="1"/>
    </font>
    <font>
      <b/>
      <sz val="18"/>
      <color rgb="FFFF0000"/>
      <name val="Calibri"/>
      <family val="2"/>
      <charset val="161"/>
    </font>
    <font>
      <b/>
      <sz val="14"/>
      <color rgb="FFFF0000"/>
      <name val="Georgia"/>
      <family val="1"/>
    </font>
    <font>
      <b/>
      <sz val="12"/>
      <color indexed="8"/>
      <name val="Georgia"/>
      <family val="1"/>
    </font>
    <font>
      <sz val="12"/>
      <color indexed="8"/>
      <name val="Georgia"/>
      <family val="1"/>
    </font>
    <font>
      <sz val="12"/>
      <color rgb="FFFF0000"/>
      <name val="Georgia"/>
      <family val="1"/>
    </font>
    <font>
      <sz val="12"/>
      <color theme="4"/>
      <name val="Georgia"/>
      <family val="1"/>
    </font>
    <font>
      <sz val="13"/>
      <color theme="0"/>
      <name val="Georgia"/>
      <family val="1"/>
    </font>
    <font>
      <b/>
      <sz val="13"/>
      <color theme="0"/>
      <name val="Georgia"/>
      <family val="1"/>
    </font>
    <font>
      <sz val="13"/>
      <color rgb="FF000000"/>
      <name val="Georgia"/>
      <family val="1"/>
    </font>
    <font>
      <b/>
      <sz val="13"/>
      <color rgb="FF000000"/>
      <name val="Georgia"/>
      <family val="1"/>
    </font>
    <font>
      <sz val="13"/>
      <name val="Georgia"/>
      <family val="1"/>
    </font>
    <font>
      <sz val="13"/>
      <name val="Arial"/>
      <family val="2"/>
    </font>
    <font>
      <sz val="13"/>
      <color theme="3"/>
      <name val="Georgia"/>
      <family val="1"/>
    </font>
    <font>
      <sz val="13"/>
      <color indexed="8"/>
      <name val="Georgia"/>
      <family val="1"/>
    </font>
    <font>
      <sz val="13"/>
      <color rgb="FFFF0000"/>
      <name val="Georgia"/>
      <family val="1"/>
    </font>
    <font>
      <sz val="13"/>
      <color theme="4"/>
      <name val="Georgia"/>
      <family val="1"/>
    </font>
    <font>
      <sz val="15"/>
      <name val="Georgia"/>
      <family val="1"/>
    </font>
    <font>
      <sz val="10"/>
      <color theme="1"/>
      <name val="Calibri"/>
      <family val="2"/>
      <scheme val="minor"/>
    </font>
    <font>
      <sz val="10"/>
      <name val="Calibri"/>
      <family val="2"/>
      <scheme val="minor"/>
    </font>
    <font>
      <sz val="10"/>
      <name val="Calibri"/>
      <family val="2"/>
      <charset val="161"/>
      <scheme val="minor"/>
    </font>
    <font>
      <sz val="10"/>
      <color theme="1"/>
      <name val="Calibri"/>
      <family val="2"/>
      <charset val="161"/>
      <scheme val="minor"/>
    </font>
    <font>
      <sz val="10"/>
      <color rgb="FF000000"/>
      <name val="Calibri"/>
      <family val="2"/>
      <scheme val="minor"/>
    </font>
    <font>
      <b/>
      <sz val="10"/>
      <color theme="1"/>
      <name val="Calibri"/>
      <family val="2"/>
      <charset val="161"/>
      <scheme val="minor"/>
    </font>
    <font>
      <b/>
      <sz val="10"/>
      <name val="Calibri"/>
      <family val="2"/>
      <charset val="161"/>
      <scheme val="minor"/>
    </font>
    <font>
      <sz val="10"/>
      <name val="Calibri"/>
      <family val="2"/>
      <charset val="161"/>
    </font>
    <font>
      <sz val="10"/>
      <color indexed="8"/>
      <name val="Calibri"/>
      <family val="2"/>
      <charset val="161"/>
    </font>
    <font>
      <b/>
      <sz val="18"/>
      <name val="Georgia"/>
      <family val="1"/>
    </font>
    <font>
      <sz val="18"/>
      <name val="Georgia"/>
      <family val="1"/>
    </font>
    <font>
      <sz val="11"/>
      <color rgb="FF000000"/>
      <name val="Georgia"/>
      <family val="1"/>
    </font>
    <font>
      <sz val="14"/>
      <color rgb="FFFF0000"/>
      <name val="Georgia"/>
      <family val="1"/>
    </font>
    <font>
      <sz val="14"/>
      <color theme="1"/>
      <name val="Georgia"/>
      <family val="1"/>
    </font>
    <font>
      <b/>
      <sz val="14"/>
      <name val="Georgia"/>
      <family val="1"/>
    </font>
    <font>
      <b/>
      <sz val="12"/>
      <color rgb="FFFF0000"/>
      <name val="Georgia"/>
      <family val="1"/>
    </font>
    <font>
      <b/>
      <sz val="13"/>
      <name val="Georgia"/>
      <family val="1"/>
    </font>
  </fonts>
  <fills count="10">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3" tint="0.79998168889431442"/>
        <bgColor indexed="64"/>
      </patternFill>
    </fill>
    <fill>
      <patternFill patternType="solid">
        <fgColor theme="9" tint="0.79998168889431442"/>
        <bgColor indexed="64"/>
      </patternFill>
    </fill>
  </fills>
  <borders count="3">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5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cellStyleXfs>
  <cellXfs count="316">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4"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Protection="1">
      <protection hidden="1"/>
    </xf>
    <xf numFmtId="0" fontId="17" fillId="3" borderId="0" xfId="0" applyFont="1" applyFill="1" applyAlignment="1">
      <alignment horizontal="center"/>
    </xf>
    <xf numFmtId="0" fontId="16" fillId="3" borderId="0" xfId="0" applyFont="1" applyFill="1" applyAlignment="1">
      <alignment horizontal="center"/>
    </xf>
    <xf numFmtId="0" fontId="15" fillId="0" borderId="0" xfId="0" applyFont="1" applyFill="1"/>
    <xf numFmtId="1" fontId="15" fillId="0" borderId="0" xfId="0" applyNumberFormat="1" applyFont="1" applyFill="1" applyAlignment="1">
      <alignment horizontal="center"/>
    </xf>
    <xf numFmtId="164" fontId="15" fillId="0" borderId="0" xfId="0" applyNumberFormat="1" applyFont="1" applyFill="1" applyAlignment="1">
      <alignment horizontal="center"/>
    </xf>
    <xf numFmtId="2" fontId="15" fillId="0" borderId="0" xfId="0" applyNumberFormat="1" applyFont="1" applyFill="1" applyAlignment="1">
      <alignment horizontal="center"/>
    </xf>
    <xf numFmtId="0" fontId="18" fillId="0" borderId="0" xfId="0" applyFont="1" applyFill="1"/>
    <xf numFmtId="0" fontId="17" fillId="3" borderId="0" xfId="0" applyFont="1" applyFill="1"/>
    <xf numFmtId="0" fontId="15" fillId="2" borderId="0" xfId="0" applyFont="1" applyFill="1"/>
    <xf numFmtId="0" fontId="18" fillId="0" borderId="0" xfId="0" applyFont="1"/>
    <xf numFmtId="1" fontId="18" fillId="0" borderId="0" xfId="0" applyNumberFormat="1" applyFont="1" applyFill="1" applyAlignment="1">
      <alignment horizontal="center"/>
    </xf>
    <xf numFmtId="0" fontId="15" fillId="0" borderId="0" xfId="0" applyNumberFormat="1" applyFont="1" applyFill="1" applyAlignment="1">
      <alignment horizontal="center"/>
    </xf>
    <xf numFmtId="164" fontId="18" fillId="0" borderId="0" xfId="0" applyNumberFormat="1" applyFont="1" applyFill="1" applyAlignment="1">
      <alignment horizontal="center"/>
    </xf>
    <xf numFmtId="0" fontId="15" fillId="0" borderId="0" xfId="0" applyFont="1" applyAlignment="1">
      <alignment horizontal="center"/>
    </xf>
    <xf numFmtId="0" fontId="19" fillId="0" borderId="0" xfId="0" applyFont="1"/>
    <xf numFmtId="0" fontId="19" fillId="0" borderId="0" xfId="0" applyFont="1" applyFill="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Fill="1"/>
    <xf numFmtId="0" fontId="15" fillId="0" borderId="1" xfId="0" applyFont="1" applyFill="1" applyBorder="1"/>
    <xf numFmtId="1" fontId="15" fillId="0" borderId="0" xfId="0" applyNumberFormat="1" applyFont="1" applyAlignment="1">
      <alignment horizontal="center"/>
    </xf>
    <xf numFmtId="2" fontId="15" fillId="0" borderId="0" xfId="0" applyNumberFormat="1" applyFont="1" applyAlignment="1">
      <alignment horizontal="center"/>
    </xf>
    <xf numFmtId="0" fontId="18" fillId="0" borderId="1" xfId="0" applyFont="1" applyBorder="1"/>
    <xf numFmtId="0" fontId="15" fillId="0" borderId="1" xfId="0" applyFont="1" applyBorder="1" applyAlignment="1">
      <alignment horizontal="center"/>
    </xf>
    <xf numFmtId="0" fontId="15" fillId="0" borderId="1" xfId="0" applyFont="1" applyBorder="1"/>
    <xf numFmtId="0" fontId="18" fillId="0" borderId="0" xfId="0" applyFont="1" applyAlignment="1">
      <alignment horizontal="center"/>
    </xf>
    <xf numFmtId="0" fontId="23" fillId="0" borderId="0" xfId="0" applyFont="1"/>
    <xf numFmtId="0" fontId="24" fillId="3" borderId="0" xfId="0" applyFont="1" applyFill="1"/>
    <xf numFmtId="0" fontId="24" fillId="3" borderId="0" xfId="0" applyFont="1" applyFill="1" applyAlignment="1">
      <alignment horizontal="center"/>
    </xf>
    <xf numFmtId="0" fontId="25" fillId="3" borderId="0" xfId="0" applyFont="1" applyFill="1" applyAlignment="1">
      <alignment horizontal="center"/>
    </xf>
    <xf numFmtId="0" fontId="26" fillId="2" borderId="0" xfId="0" applyFont="1" applyFill="1"/>
    <xf numFmtId="0" fontId="27" fillId="0" borderId="0" xfId="0" applyFont="1"/>
    <xf numFmtId="0" fontId="27" fillId="0" borderId="0" xfId="0" applyFont="1" applyFill="1" applyAlignment="1">
      <alignment horizontal="center"/>
    </xf>
    <xf numFmtId="0" fontId="26" fillId="0" borderId="0" xfId="0" applyFont="1" applyFill="1" applyAlignment="1">
      <alignment horizontal="center"/>
    </xf>
    <xf numFmtId="0" fontId="26" fillId="0" borderId="0" xfId="0" applyFont="1" applyFill="1"/>
    <xf numFmtId="0" fontId="27" fillId="0" borderId="0" xfId="0" applyFont="1" applyFill="1"/>
    <xf numFmtId="0" fontId="26" fillId="0" borderId="0" xfId="0" applyFont="1"/>
    <xf numFmtId="0" fontId="26" fillId="0" borderId="0" xfId="0" applyFont="1" applyFill="1" applyAlignment="1">
      <alignment horizontal="left"/>
    </xf>
    <xf numFmtId="1" fontId="26" fillId="0" borderId="0" xfId="0" applyNumberFormat="1" applyFont="1" applyFill="1" applyAlignment="1">
      <alignment horizontal="center"/>
    </xf>
    <xf numFmtId="1" fontId="27" fillId="0" borderId="0" xfId="0" applyNumberFormat="1" applyFont="1" applyFill="1" applyAlignment="1">
      <alignment horizontal="center"/>
    </xf>
    <xf numFmtId="0" fontId="26" fillId="0" borderId="0" xfId="0" applyNumberFormat="1" applyFont="1" applyFill="1" applyAlignment="1">
      <alignment horizontal="center"/>
    </xf>
    <xf numFmtId="0" fontId="26" fillId="0" borderId="0" xfId="0" applyFont="1" applyAlignment="1">
      <alignment horizontal="left"/>
    </xf>
    <xf numFmtId="164" fontId="26" fillId="0" borderId="0" xfId="0" applyNumberFormat="1" applyFont="1" applyFill="1" applyAlignment="1">
      <alignment horizontal="center"/>
    </xf>
    <xf numFmtId="164" fontId="27" fillId="0" borderId="0" xfId="0" applyNumberFormat="1" applyFont="1" applyFill="1" applyAlignment="1">
      <alignment horizontal="center"/>
    </xf>
    <xf numFmtId="0" fontId="26" fillId="0" borderId="0" xfId="0" applyFont="1" applyAlignment="1">
      <alignment horizontal="center"/>
    </xf>
    <xf numFmtId="164" fontId="28" fillId="0" borderId="0" xfId="32" applyNumberFormat="1" applyFont="1" applyFill="1" applyAlignment="1">
      <alignment horizontal="center" wrapText="1"/>
    </xf>
    <xf numFmtId="0" fontId="28" fillId="0" borderId="0" xfId="0" applyFont="1" applyFill="1" applyAlignment="1">
      <alignment horizontal="center"/>
    </xf>
    <xf numFmtId="0" fontId="28" fillId="0" borderId="0" xfId="0" applyFont="1" applyFill="1"/>
    <xf numFmtId="0" fontId="28" fillId="0" borderId="0" xfId="0" applyFont="1" applyAlignment="1">
      <alignment horizontal="center"/>
    </xf>
    <xf numFmtId="0" fontId="28" fillId="0" borderId="0" xfId="0" applyFont="1"/>
    <xf numFmtId="164" fontId="29" fillId="0" borderId="0" xfId="32" applyNumberFormat="1" applyFont="1" applyFill="1" applyAlignment="1">
      <alignment horizontal="center" wrapText="1"/>
    </xf>
    <xf numFmtId="0" fontId="29" fillId="0" borderId="0" xfId="0" applyFont="1" applyFill="1" applyAlignment="1">
      <alignment horizontal="center"/>
    </xf>
    <xf numFmtId="0" fontId="29" fillId="0" borderId="0" xfId="0" applyFont="1" applyFill="1"/>
    <xf numFmtId="0" fontId="29" fillId="0" borderId="0" xfId="0" applyFont="1" applyAlignment="1">
      <alignment horizontal="center"/>
    </xf>
    <xf numFmtId="0" fontId="29" fillId="0" borderId="0" xfId="0" applyFont="1"/>
    <xf numFmtId="164" fontId="30" fillId="0" borderId="0" xfId="32" applyNumberFormat="1" applyFont="1" applyFill="1" applyAlignment="1">
      <alignment horizontal="right" wrapText="1" indent="1"/>
    </xf>
    <xf numFmtId="0" fontId="30" fillId="0" borderId="0" xfId="0" applyFont="1" applyFill="1" applyAlignment="1">
      <alignment horizontal="center"/>
    </xf>
    <xf numFmtId="164" fontId="30" fillId="0" borderId="0" xfId="0" applyNumberFormat="1" applyFont="1" applyFill="1" applyAlignment="1">
      <alignment horizontal="center"/>
    </xf>
    <xf numFmtId="0" fontId="31" fillId="0" borderId="0" xfId="0" applyFont="1" applyFill="1" applyAlignment="1">
      <alignment horizontal="center"/>
    </xf>
    <xf numFmtId="0" fontId="26" fillId="0" borderId="0" xfId="32" applyFont="1" applyFill="1" applyAlignment="1">
      <alignment horizontal="right" wrapText="1" indent="1"/>
    </xf>
    <xf numFmtId="0" fontId="30" fillId="0" borderId="0" xfId="0" applyFont="1" applyAlignment="1">
      <alignment horizontal="center"/>
    </xf>
    <xf numFmtId="0" fontId="30" fillId="0" borderId="0" xfId="0" applyNumberFormat="1" applyFont="1" applyFill="1" applyBorder="1" applyAlignment="1">
      <alignment horizontal="center" vertical="center"/>
    </xf>
    <xf numFmtId="0" fontId="32" fillId="0" borderId="0" xfId="0" applyFont="1"/>
    <xf numFmtId="3" fontId="30" fillId="0" borderId="0" xfId="0" applyNumberFormat="1" applyFont="1" applyFill="1" applyBorder="1" applyAlignment="1">
      <alignment horizontal="center" vertical="center"/>
    </xf>
    <xf numFmtId="0" fontId="33" fillId="0" borderId="0" xfId="0" applyFont="1"/>
    <xf numFmtId="0" fontId="30" fillId="0" borderId="0" xfId="0" applyFont="1" applyFill="1"/>
    <xf numFmtId="3" fontId="30" fillId="0" borderId="0" xfId="33" applyNumberFormat="1" applyFont="1" applyFill="1" applyAlignment="1">
      <alignment horizontal="center"/>
    </xf>
    <xf numFmtId="0" fontId="30" fillId="0" borderId="0" xfId="33" applyNumberFormat="1" applyFont="1" applyFill="1" applyAlignment="1">
      <alignment horizontal="center"/>
    </xf>
    <xf numFmtId="0" fontId="30" fillId="0" borderId="0" xfId="33" applyNumberFormat="1" applyFont="1" applyFill="1" applyAlignment="1">
      <alignment horizontal="center" vertical="center"/>
    </xf>
    <xf numFmtId="0" fontId="30" fillId="0" borderId="0" xfId="0" applyFont="1" applyAlignment="1">
      <alignment horizontal="left"/>
    </xf>
    <xf numFmtId="3" fontId="30" fillId="0" borderId="0" xfId="33" applyNumberFormat="1" applyFont="1" applyFill="1" applyAlignment="1">
      <alignment horizontal="center" vertical="center"/>
    </xf>
    <xf numFmtId="2" fontId="30" fillId="0" borderId="0" xfId="0" applyNumberFormat="1" applyFont="1" applyFill="1" applyAlignment="1">
      <alignment horizontal="center"/>
    </xf>
    <xf numFmtId="0" fontId="34" fillId="0" borderId="0" xfId="0" applyFont="1"/>
    <xf numFmtId="164" fontId="30" fillId="0" borderId="0" xfId="0" quotePrefix="1" applyNumberFormat="1" applyFont="1" applyFill="1" applyAlignment="1">
      <alignment horizontal="center"/>
    </xf>
    <xf numFmtId="0" fontId="35" fillId="5" borderId="0" xfId="0" applyFont="1" applyFill="1"/>
    <xf numFmtId="0" fontId="36" fillId="3" borderId="0" xfId="0" applyFont="1" applyFill="1" applyAlignment="1">
      <alignment horizontal="center"/>
    </xf>
    <xf numFmtId="0" fontId="35" fillId="3" borderId="0" xfId="0" applyFont="1" applyFill="1" applyAlignment="1">
      <alignment horizontal="center"/>
    </xf>
    <xf numFmtId="0" fontId="36" fillId="3" borderId="0" xfId="0" applyFont="1" applyFill="1"/>
    <xf numFmtId="0" fontId="37" fillId="3" borderId="0" xfId="0" applyFont="1" applyFill="1"/>
    <xf numFmtId="0" fontId="37" fillId="2" borderId="0" xfId="0" applyFont="1" applyFill="1"/>
    <xf numFmtId="0" fontId="38" fillId="0" borderId="0" xfId="0" applyFont="1" applyFill="1"/>
    <xf numFmtId="0" fontId="37" fillId="0" borderId="0" xfId="0" applyFont="1" applyFill="1"/>
    <xf numFmtId="0" fontId="39" fillId="0" borderId="0" xfId="0" applyFont="1" applyFill="1"/>
    <xf numFmtId="0" fontId="37" fillId="0" borderId="0" xfId="0" applyFont="1" applyAlignment="1">
      <alignment horizontal="center"/>
    </xf>
    <xf numFmtId="0" fontId="37" fillId="0" borderId="0" xfId="0" applyFont="1"/>
    <xf numFmtId="0" fontId="37" fillId="0" borderId="0" xfId="0" applyFont="1" applyFill="1" applyAlignment="1">
      <alignment horizontal="center"/>
    </xf>
    <xf numFmtId="1" fontId="37" fillId="0" borderId="0" xfId="0" applyNumberFormat="1" applyFont="1" applyFill="1" applyAlignment="1">
      <alignment horizontal="center"/>
    </xf>
    <xf numFmtId="164" fontId="38" fillId="0" borderId="0" xfId="0" applyNumberFormat="1" applyFont="1" applyFill="1" applyAlignment="1">
      <alignment horizontal="center"/>
    </xf>
    <xf numFmtId="167" fontId="41" fillId="0" borderId="0" xfId="51" applyNumberFormat="1" applyFont="1" applyFill="1" applyBorder="1" applyAlignment="1">
      <alignment horizontal="center" vertical="center"/>
    </xf>
    <xf numFmtId="167" fontId="41" fillId="0" borderId="0" xfId="52" applyNumberFormat="1" applyFont="1" applyFill="1" applyBorder="1" applyAlignment="1">
      <alignment horizontal="center" vertical="center"/>
    </xf>
    <xf numFmtId="164" fontId="40" fillId="0" borderId="0" xfId="47" applyNumberFormat="1" applyFont="1" applyFill="1" applyBorder="1" applyAlignment="1">
      <alignment horizontal="center" vertical="center"/>
    </xf>
    <xf numFmtId="167" fontId="41" fillId="0" borderId="0" xfId="53" applyNumberFormat="1" applyFont="1" applyFill="1" applyBorder="1" applyAlignment="1">
      <alignment horizontal="center" vertical="center"/>
    </xf>
    <xf numFmtId="167" fontId="42" fillId="0" borderId="0" xfId="0" applyNumberFormat="1" applyFont="1" applyFill="1" applyAlignment="1">
      <alignment horizontal="center"/>
    </xf>
    <xf numFmtId="2" fontId="38" fillId="0" borderId="0" xfId="0" applyNumberFormat="1" applyFont="1" applyFill="1" applyAlignment="1">
      <alignment horizontal="center"/>
    </xf>
    <xf numFmtId="0" fontId="38" fillId="0" borderId="0" xfId="0" applyFont="1" applyFill="1" applyAlignment="1">
      <alignment horizontal="left"/>
    </xf>
    <xf numFmtId="164" fontId="38" fillId="0" borderId="0" xfId="32" applyNumberFormat="1" applyFont="1" applyFill="1" applyAlignment="1">
      <alignment horizontal="center" wrapText="1"/>
    </xf>
    <xf numFmtId="164" fontId="42" fillId="0" borderId="0" xfId="32" applyNumberFormat="1" applyFont="1" applyFill="1" applyAlignment="1">
      <alignment horizontal="center" wrapText="1"/>
    </xf>
    <xf numFmtId="0" fontId="38" fillId="0" borderId="0" xfId="0" applyFont="1" applyFill="1" applyAlignment="1">
      <alignment horizontal="center"/>
    </xf>
    <xf numFmtId="0" fontId="38" fillId="0" borderId="0" xfId="0" applyFont="1"/>
    <xf numFmtId="164" fontId="37" fillId="0" borderId="0" xfId="32" applyNumberFormat="1" applyFont="1" applyFill="1" applyAlignment="1">
      <alignment horizontal="center" wrapText="1"/>
    </xf>
    <xf numFmtId="0" fontId="37" fillId="0" borderId="0" xfId="0" applyFont="1" applyFill="1" applyBorder="1" applyAlignment="1">
      <alignment horizontal="center"/>
    </xf>
    <xf numFmtId="2" fontId="37" fillId="0" borderId="0" xfId="0" applyNumberFormat="1" applyFont="1" applyFill="1" applyBorder="1" applyAlignment="1">
      <alignment horizontal="center"/>
    </xf>
    <xf numFmtId="0" fontId="37" fillId="0" borderId="0" xfId="0" applyFont="1" applyBorder="1" applyAlignment="1">
      <alignment horizontal="center"/>
    </xf>
    <xf numFmtId="164" fontId="38" fillId="0" borderId="0" xfId="0" applyNumberFormat="1" applyFont="1" applyAlignment="1">
      <alignment horizontal="center"/>
    </xf>
    <xf numFmtId="164" fontId="37" fillId="0" borderId="0" xfId="0" applyNumberFormat="1" applyFont="1"/>
    <xf numFmtId="165" fontId="37" fillId="0" borderId="0" xfId="0" applyNumberFormat="1" applyFont="1" applyFill="1" applyAlignment="1">
      <alignment horizontal="center"/>
    </xf>
    <xf numFmtId="165" fontId="37" fillId="0" borderId="0" xfId="0" applyNumberFormat="1" applyFont="1" applyAlignment="1">
      <alignment horizontal="center"/>
    </xf>
    <xf numFmtId="1" fontId="37" fillId="0" borderId="0" xfId="0" applyNumberFormat="1" applyFont="1" applyAlignment="1">
      <alignment horizontal="center"/>
    </xf>
    <xf numFmtId="164" fontId="37" fillId="0" borderId="0" xfId="0" applyNumberFormat="1" applyFont="1" applyAlignment="1">
      <alignment horizontal="center"/>
    </xf>
    <xf numFmtId="0" fontId="45" fillId="0" borderId="0" xfId="0" applyFont="1" applyAlignment="1">
      <alignment horizontal="center"/>
    </xf>
    <xf numFmtId="0" fontId="45" fillId="0" borderId="0" xfId="0" applyFont="1"/>
    <xf numFmtId="0" fontId="45" fillId="0" borderId="0" xfId="0" applyFont="1" applyBorder="1" applyAlignment="1">
      <alignment horizontal="center"/>
    </xf>
    <xf numFmtId="0" fontId="45" fillId="0" borderId="0" xfId="0" applyFont="1" applyFill="1"/>
    <xf numFmtId="0" fontId="45" fillId="0" borderId="0" xfId="0" applyFont="1" applyFill="1" applyAlignment="1">
      <alignment horizontal="center"/>
    </xf>
    <xf numFmtId="0" fontId="45" fillId="0" borderId="0" xfId="0" applyFont="1" applyFill="1" applyBorder="1" applyAlignment="1">
      <alignment horizontal="center"/>
    </xf>
    <xf numFmtId="2" fontId="45" fillId="0" borderId="0" xfId="0" applyNumberFormat="1" applyFont="1" applyFill="1" applyBorder="1" applyAlignment="1">
      <alignment horizontal="center"/>
    </xf>
    <xf numFmtId="164" fontId="44" fillId="0" borderId="0" xfId="0" applyNumberFormat="1" applyFont="1" applyFill="1" applyAlignment="1">
      <alignment horizontal="center"/>
    </xf>
    <xf numFmtId="165" fontId="45" fillId="0" borderId="0" xfId="0" applyNumberFormat="1" applyFont="1" applyAlignment="1">
      <alignment horizontal="center"/>
    </xf>
    <xf numFmtId="0" fontId="46" fillId="0" borderId="1" xfId="0" applyFont="1" applyFill="1" applyBorder="1"/>
    <xf numFmtId="0" fontId="46" fillId="0" borderId="0" xfId="0" applyFont="1"/>
    <xf numFmtId="1" fontId="46" fillId="0" borderId="0" xfId="0" applyNumberFormat="1" applyFont="1" applyFill="1" applyAlignment="1">
      <alignment horizontal="center"/>
    </xf>
    <xf numFmtId="164" fontId="46" fillId="0" borderId="0" xfId="0" applyNumberFormat="1" applyFont="1" applyFill="1" applyAlignment="1">
      <alignment horizontal="center"/>
    </xf>
    <xf numFmtId="166" fontId="26" fillId="0" borderId="0" xfId="0" applyNumberFormat="1" applyFont="1" applyFill="1" applyAlignment="1">
      <alignment horizontal="center"/>
    </xf>
    <xf numFmtId="0" fontId="25" fillId="5" borderId="0" xfId="0" applyFont="1" applyFill="1"/>
    <xf numFmtId="0" fontId="27" fillId="0" borderId="0" xfId="0" applyFont="1" applyFill="1" applyBorder="1"/>
    <xf numFmtId="3" fontId="26" fillId="0" borderId="0" xfId="30" applyNumberFormat="1" applyFont="1" applyFill="1" applyBorder="1" applyAlignment="1">
      <alignment horizontal="center"/>
    </xf>
    <xf numFmtId="3" fontId="26" fillId="0" borderId="0" xfId="0" applyNumberFormat="1" applyFont="1" applyFill="1" applyBorder="1" applyAlignment="1">
      <alignment horizontal="center"/>
    </xf>
    <xf numFmtId="3" fontId="27"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0" fontId="30" fillId="0" borderId="0" xfId="0" applyFont="1" applyFill="1" applyBorder="1" applyAlignment="1">
      <alignment horizontal="left"/>
    </xf>
    <xf numFmtId="0" fontId="30" fillId="0" borderId="0" xfId="30" applyFont="1" applyFill="1" applyBorder="1" applyAlignment="1"/>
    <xf numFmtId="164" fontId="30"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30" fillId="0" borderId="0" xfId="0" applyFont="1"/>
    <xf numFmtId="0" fontId="32" fillId="0" borderId="0" xfId="0" applyFont="1" applyFill="1" applyBorder="1" applyAlignment="1">
      <alignment horizontal="left"/>
    </xf>
    <xf numFmtId="0" fontId="32" fillId="0" borderId="0" xfId="30" applyFont="1" applyFill="1" applyBorder="1" applyAlignment="1"/>
    <xf numFmtId="164" fontId="32" fillId="0" borderId="0" xfId="0" applyNumberFormat="1" applyFont="1" applyFill="1" applyBorder="1" applyAlignment="1">
      <alignment horizontal="center"/>
    </xf>
    <xf numFmtId="166" fontId="30" fillId="7" borderId="0" xfId="46" applyNumberFormat="1" applyFont="1" applyFill="1" applyBorder="1" applyAlignment="1" applyProtection="1">
      <alignment horizontal="center" vertical="center"/>
      <protection locked="0"/>
    </xf>
    <xf numFmtId="166" fontId="30" fillId="0" borderId="0" xfId="46" applyNumberFormat="1" applyFont="1" applyFill="1" applyBorder="1" applyAlignment="1" applyProtection="1">
      <alignment horizontal="center" vertical="center"/>
      <protection locked="0"/>
    </xf>
    <xf numFmtId="166" fontId="27" fillId="0" borderId="0" xfId="0" applyNumberFormat="1" applyFont="1" applyFill="1" applyBorder="1" applyAlignment="1">
      <alignment horizontal="center"/>
    </xf>
    <xf numFmtId="0" fontId="32" fillId="0" borderId="0" xfId="0" applyFont="1" applyFill="1" applyBorder="1" applyAlignment="1">
      <alignment horizontal="center"/>
    </xf>
    <xf numFmtId="3" fontId="47" fillId="6" borderId="0" xfId="0" applyNumberFormat="1" applyFont="1" applyFill="1" applyBorder="1"/>
    <xf numFmtId="167" fontId="48" fillId="6" borderId="0" xfId="0" applyNumberFormat="1" applyFont="1" applyFill="1" applyBorder="1" applyAlignment="1">
      <alignment horizontal="center"/>
    </xf>
    <xf numFmtId="167" fontId="48" fillId="0" borderId="0" xfId="0" applyNumberFormat="1" applyFont="1" applyFill="1" applyBorder="1" applyAlignment="1">
      <alignment horizontal="center"/>
    </xf>
    <xf numFmtId="166" fontId="26" fillId="0" borderId="0" xfId="0" applyNumberFormat="1" applyFont="1" applyAlignment="1">
      <alignment horizontal="center"/>
    </xf>
    <xf numFmtId="3" fontId="48" fillId="6" borderId="0" xfId="0" applyNumberFormat="1" applyFont="1" applyFill="1" applyBorder="1" applyAlignment="1">
      <alignment horizontal="center"/>
    </xf>
    <xf numFmtId="3" fontId="48" fillId="0" borderId="0" xfId="0" applyNumberFormat="1" applyFont="1" applyFill="1" applyBorder="1" applyAlignment="1">
      <alignment horizontal="center"/>
    </xf>
    <xf numFmtId="0" fontId="26" fillId="0" borderId="0" xfId="0" applyFont="1" applyFill="1" applyBorder="1"/>
    <xf numFmtId="164" fontId="26" fillId="0" borderId="0" xfId="31" applyNumberFormat="1" applyFont="1" applyFill="1" applyBorder="1" applyAlignment="1">
      <alignment horizontal="center" wrapText="1"/>
    </xf>
    <xf numFmtId="164" fontId="26" fillId="0" borderId="0" xfId="30" applyNumberFormat="1" applyFont="1" applyFill="1" applyBorder="1" applyAlignment="1">
      <alignment horizontal="center" wrapText="1"/>
    </xf>
    <xf numFmtId="1" fontId="27" fillId="0" borderId="0" xfId="30" applyNumberFormat="1" applyFont="1" applyFill="1" applyBorder="1" applyAlignment="1">
      <alignment horizontal="center" wrapText="1"/>
    </xf>
    <xf numFmtId="0" fontId="31" fillId="0" borderId="0" xfId="0" applyFont="1" applyFill="1" applyBorder="1"/>
    <xf numFmtId="0" fontId="26" fillId="0" borderId="0" xfId="0" applyFont="1" applyFill="1" applyBorder="1" applyAlignment="1">
      <alignment horizontal="center" vertical="center"/>
    </xf>
    <xf numFmtId="1"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49" fillId="0" borderId="0" xfId="0" applyFont="1" applyFill="1" applyBorder="1"/>
    <xf numFmtId="0" fontId="50" fillId="0" borderId="0" xfId="0" applyFont="1" applyFill="1" applyBorder="1"/>
    <xf numFmtId="0" fontId="30" fillId="0" borderId="0" xfId="0" applyFont="1" applyFill="1" applyBorder="1"/>
    <xf numFmtId="0" fontId="33" fillId="0" borderId="0" xfId="0" applyFont="1" applyFill="1" applyBorder="1"/>
    <xf numFmtId="0" fontId="30" fillId="0" borderId="0" xfId="0" applyFont="1" applyFill="1" applyBorder="1" applyAlignment="1">
      <alignment horizontal="center"/>
    </xf>
    <xf numFmtId="164" fontId="3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26" fillId="0" borderId="0" xfId="0" applyNumberFormat="1" applyFont="1" applyAlignment="1">
      <alignment horizontal="center"/>
    </xf>
    <xf numFmtId="3" fontId="26" fillId="0" borderId="0" xfId="0" applyNumberFormat="1" applyFont="1" applyFill="1" applyAlignment="1">
      <alignment horizontal="center"/>
    </xf>
    <xf numFmtId="164" fontId="26" fillId="0" borderId="0" xfId="0" applyNumberFormat="1" applyFont="1" applyFill="1" applyBorder="1" applyAlignment="1">
      <alignment horizontal="center"/>
    </xf>
    <xf numFmtId="0" fontId="32" fillId="0" borderId="0" xfId="0" applyFont="1" applyFill="1" applyBorder="1"/>
    <xf numFmtId="164" fontId="32" fillId="0" borderId="0" xfId="16" applyNumberFormat="1" applyFont="1" applyFill="1" applyBorder="1" applyAlignment="1">
      <alignment horizontal="center" vertical="center"/>
    </xf>
    <xf numFmtId="0" fontId="26" fillId="0" borderId="0" xfId="0" applyFont="1" applyBorder="1"/>
    <xf numFmtId="0" fontId="26" fillId="0" borderId="1" xfId="0" applyFont="1" applyBorder="1"/>
    <xf numFmtId="0" fontId="51" fillId="3" borderId="0" xfId="0" applyFont="1" applyFill="1" applyAlignment="1">
      <alignment horizontal="center"/>
    </xf>
    <xf numFmtId="0" fontId="52" fillId="3" borderId="0" xfId="0" applyFont="1" applyFill="1" applyAlignment="1">
      <alignment horizontal="center"/>
    </xf>
    <xf numFmtId="3" fontId="53" fillId="0" borderId="0" xfId="0" applyNumberFormat="1" applyFont="1" applyFill="1" applyBorder="1" applyAlignment="1">
      <alignment horizontal="center"/>
    </xf>
    <xf numFmtId="3" fontId="54" fillId="0" borderId="0" xfId="0" applyNumberFormat="1" applyFont="1" applyFill="1" applyBorder="1" applyAlignment="1">
      <alignment horizontal="center"/>
    </xf>
    <xf numFmtId="1" fontId="54" fillId="0" borderId="0" xfId="0" applyNumberFormat="1" applyFont="1" applyFill="1" applyBorder="1" applyAlignment="1">
      <alignment horizontal="center"/>
    </xf>
    <xf numFmtId="3" fontId="55" fillId="0" borderId="0" xfId="31" applyNumberFormat="1" applyFont="1" applyFill="1" applyBorder="1" applyAlignment="1">
      <alignment horizontal="center" vertical="center"/>
    </xf>
    <xf numFmtId="164" fontId="55" fillId="0" borderId="0" xfId="0" applyNumberFormat="1" applyFont="1" applyFill="1" applyBorder="1" applyAlignment="1">
      <alignment horizontal="center"/>
    </xf>
    <xf numFmtId="167" fontId="54"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164" fontId="57" fillId="0" borderId="0" xfId="0" applyNumberFormat="1" applyFont="1" applyFill="1" applyBorder="1" applyAlignment="1">
      <alignment horizontal="center"/>
    </xf>
    <xf numFmtId="0" fontId="53" fillId="0" borderId="0" xfId="0" applyFont="1"/>
    <xf numFmtId="166" fontId="55" fillId="0" borderId="0" xfId="46" applyNumberFormat="1" applyFont="1" applyFill="1" applyBorder="1" applyAlignment="1" applyProtection="1">
      <alignment horizontal="center" vertical="center"/>
      <protection locked="0"/>
    </xf>
    <xf numFmtId="166" fontId="54" fillId="0" borderId="0" xfId="0" applyNumberFormat="1" applyFont="1" applyFill="1" applyBorder="1" applyAlignment="1">
      <alignment horizontal="center"/>
    </xf>
    <xf numFmtId="165" fontId="54" fillId="0" borderId="0" xfId="0" applyNumberFormat="1" applyFont="1" applyFill="1" applyBorder="1" applyAlignment="1">
      <alignment horizontal="center"/>
    </xf>
    <xf numFmtId="167" fontId="58" fillId="0" borderId="0" xfId="0" applyNumberFormat="1" applyFont="1" applyFill="1" applyBorder="1" applyAlignment="1">
      <alignment horizontal="center"/>
    </xf>
    <xf numFmtId="0" fontId="54" fillId="0" borderId="0" xfId="0" applyFont="1" applyFill="1" applyBorder="1"/>
    <xf numFmtId="164" fontId="53" fillId="0" borderId="0" xfId="30" applyNumberFormat="1" applyFont="1" applyFill="1" applyBorder="1" applyAlignment="1">
      <alignment horizontal="center" wrapText="1"/>
    </xf>
    <xf numFmtId="0" fontId="53" fillId="0" borderId="0" xfId="0" applyFont="1" applyFill="1" applyBorder="1" applyAlignment="1">
      <alignment horizontal="center"/>
    </xf>
    <xf numFmtId="0" fontId="53" fillId="0" borderId="0" xfId="0" applyFont="1" applyFill="1" applyBorder="1"/>
    <xf numFmtId="1" fontId="55" fillId="0" borderId="0" xfId="0" applyNumberFormat="1" applyFont="1" applyFill="1" applyBorder="1" applyAlignment="1">
      <alignment horizontal="center" vertical="center"/>
    </xf>
    <xf numFmtId="1" fontId="55" fillId="0" borderId="0" xfId="0" applyNumberFormat="1" applyFont="1" applyFill="1" applyBorder="1" applyAlignment="1">
      <alignment horizontal="center"/>
    </xf>
    <xf numFmtId="1" fontId="53" fillId="0" borderId="0" xfId="0" applyNumberFormat="1" applyFont="1" applyFill="1" applyBorder="1" applyAlignment="1">
      <alignment horizontal="center"/>
    </xf>
    <xf numFmtId="0" fontId="55" fillId="0" borderId="0" xfId="0" applyFont="1" applyFill="1" applyBorder="1" applyAlignment="1">
      <alignment horizontal="left"/>
    </xf>
    <xf numFmtId="0" fontId="55" fillId="0" borderId="0" xfId="0" applyFont="1" applyFill="1" applyBorder="1" applyAlignment="1">
      <alignment horizontal="center" vertical="center"/>
    </xf>
    <xf numFmtId="3" fontId="55" fillId="0" borderId="0" xfId="0" applyNumberFormat="1" applyFont="1" applyFill="1" applyBorder="1" applyAlignment="1">
      <alignment horizontal="center"/>
    </xf>
    <xf numFmtId="0" fontId="55" fillId="0" borderId="0" xfId="0" applyFont="1" applyFill="1" applyBorder="1"/>
    <xf numFmtId="0" fontId="55" fillId="0" borderId="0" xfId="0" applyFont="1" applyFill="1" applyBorder="1" applyAlignment="1">
      <alignment horizontal="center"/>
    </xf>
    <xf numFmtId="3" fontId="55" fillId="0" borderId="0" xfId="0" applyNumberFormat="1" applyFont="1" applyFill="1" applyBorder="1" applyAlignment="1">
      <alignment horizontal="center" vertical="center"/>
    </xf>
    <xf numFmtId="164" fontId="55" fillId="0" borderId="0" xfId="0" applyNumberFormat="1" applyFont="1" applyFill="1" applyBorder="1" applyAlignment="1">
      <alignment horizontal="center" vertical="center"/>
    </xf>
    <xf numFmtId="164" fontId="60" fillId="0" borderId="0"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xf numFmtId="0" fontId="59" fillId="0" borderId="0" xfId="0" applyFont="1" applyFill="1" applyBorder="1"/>
    <xf numFmtId="164" fontId="53" fillId="0" borderId="0" xfId="0" applyNumberFormat="1" applyFont="1" applyFill="1" applyBorder="1" applyAlignment="1">
      <alignment horizontal="center"/>
    </xf>
    <xf numFmtId="166" fontId="55" fillId="0" borderId="0" xfId="0" applyNumberFormat="1" applyFont="1" applyFill="1" applyBorder="1" applyAlignment="1">
      <alignment horizontal="center"/>
    </xf>
    <xf numFmtId="166" fontId="55" fillId="0" borderId="0" xfId="16" applyNumberFormat="1" applyFont="1" applyFill="1" applyBorder="1" applyAlignment="1">
      <alignment horizontal="center" vertical="center"/>
    </xf>
    <xf numFmtId="166" fontId="55" fillId="0" borderId="0" xfId="0" applyNumberFormat="1" applyFont="1" applyFill="1" applyBorder="1"/>
    <xf numFmtId="167" fontId="55" fillId="0" borderId="0" xfId="0" applyNumberFormat="1" applyFont="1" applyFill="1" applyBorder="1" applyAlignment="1">
      <alignment horizontal="center"/>
    </xf>
    <xf numFmtId="0" fontId="57" fillId="0" borderId="0" xfId="0" applyFont="1" applyFill="1" applyBorder="1"/>
    <xf numFmtId="1" fontId="57" fillId="0" borderId="0" xfId="0" applyNumberFormat="1" applyFont="1" applyFill="1" applyBorder="1" applyAlignment="1">
      <alignment horizontal="center"/>
    </xf>
    <xf numFmtId="1" fontId="57" fillId="0" borderId="0" xfId="0" applyNumberFormat="1" applyFont="1" applyFill="1" applyBorder="1"/>
    <xf numFmtId="0" fontId="55" fillId="0" borderId="0" xfId="0" applyNumberFormat="1" applyFont="1" applyFill="1" applyBorder="1" applyAlignment="1">
      <alignment horizontal="center"/>
    </xf>
    <xf numFmtId="164" fontId="33" fillId="0" borderId="0" xfId="0" applyNumberFormat="1" applyFont="1" applyFill="1" applyAlignment="1">
      <alignment horizontal="center"/>
    </xf>
    <xf numFmtId="164" fontId="26" fillId="0" borderId="0" xfId="0" applyNumberFormat="1" applyFont="1" applyAlignment="1">
      <alignment horizontal="center"/>
    </xf>
    <xf numFmtId="164" fontId="61" fillId="0" borderId="0" xfId="0" applyNumberFormat="1" applyFont="1" applyFill="1" applyAlignment="1">
      <alignment horizontal="center"/>
    </xf>
    <xf numFmtId="0" fontId="14" fillId="0" borderId="1" xfId="0" applyFont="1" applyFill="1" applyBorder="1"/>
    <xf numFmtId="0" fontId="62" fillId="8" borderId="2" xfId="0" applyFont="1" applyFill="1" applyBorder="1" applyAlignment="1">
      <alignment vertical="top" wrapText="1"/>
    </xf>
    <xf numFmtId="0" fontId="63" fillId="8" borderId="2" xfId="0" applyFont="1" applyFill="1" applyBorder="1" applyAlignment="1">
      <alignment vertical="top" wrapText="1"/>
    </xf>
    <xf numFmtId="0" fontId="63" fillId="8" borderId="2" xfId="0" applyFont="1" applyFill="1" applyBorder="1" applyAlignment="1">
      <alignment vertical="top"/>
    </xf>
    <xf numFmtId="0" fontId="63" fillId="8" borderId="2" xfId="0" applyFont="1" applyFill="1" applyBorder="1" applyAlignment="1">
      <alignment horizontal="center" vertical="top" wrapText="1"/>
    </xf>
    <xf numFmtId="3" fontId="63" fillId="8" borderId="2" xfId="0" applyNumberFormat="1" applyFont="1" applyFill="1" applyBorder="1" applyAlignment="1">
      <alignment horizontal="center" vertical="top"/>
    </xf>
    <xf numFmtId="3" fontId="62" fillId="8" borderId="2" xfId="0" applyNumberFormat="1" applyFont="1" applyFill="1" applyBorder="1" applyAlignment="1">
      <alignment horizontal="center" vertical="top"/>
    </xf>
    <xf numFmtId="169" fontId="63" fillId="8" borderId="2" xfId="0" applyNumberFormat="1" applyFont="1" applyFill="1" applyBorder="1" applyAlignment="1">
      <alignment horizontal="center" vertical="top" wrapText="1"/>
    </xf>
    <xf numFmtId="0" fontId="63" fillId="8" borderId="2" xfId="0" applyFont="1" applyFill="1" applyBorder="1" applyAlignment="1">
      <alignment horizontal="center" vertical="top"/>
    </xf>
    <xf numFmtId="164" fontId="63" fillId="8" borderId="2" xfId="0" applyNumberFormat="1" applyFont="1" applyFill="1" applyBorder="1" applyAlignment="1">
      <alignment horizontal="center" vertical="top" wrapText="1"/>
    </xf>
    <xf numFmtId="164" fontId="63" fillId="8" borderId="2" xfId="0" applyNumberFormat="1" applyFont="1" applyFill="1" applyBorder="1" applyAlignment="1">
      <alignment horizontal="center" vertical="top"/>
    </xf>
    <xf numFmtId="0" fontId="64" fillId="8" borderId="2" xfId="0" applyFont="1" applyFill="1" applyBorder="1" applyAlignment="1">
      <alignment vertical="top" wrapText="1"/>
    </xf>
    <xf numFmtId="164" fontId="64" fillId="8" borderId="2" xfId="0" applyNumberFormat="1" applyFont="1" applyFill="1" applyBorder="1" applyAlignment="1">
      <alignment horizontal="center" vertical="top" wrapText="1"/>
    </xf>
    <xf numFmtId="0" fontId="65" fillId="8" borderId="2" xfId="0" applyFont="1" applyFill="1" applyBorder="1" applyAlignment="1">
      <alignment vertical="top" wrapText="1"/>
    </xf>
    <xf numFmtId="1" fontId="63" fillId="8" borderId="2" xfId="0" applyNumberFormat="1" applyFont="1" applyFill="1" applyBorder="1" applyAlignment="1">
      <alignment horizontal="center" vertical="top"/>
    </xf>
    <xf numFmtId="3" fontId="62" fillId="8" borderId="2" xfId="0" quotePrefix="1" applyNumberFormat="1" applyFont="1" applyFill="1" applyBorder="1" applyAlignment="1">
      <alignment horizontal="center" vertical="top"/>
    </xf>
    <xf numFmtId="3" fontId="66" fillId="8" borderId="2" xfId="0" applyNumberFormat="1" applyFont="1" applyFill="1" applyBorder="1" applyAlignment="1">
      <alignment horizontal="center" vertical="top"/>
    </xf>
    <xf numFmtId="3" fontId="63" fillId="8" borderId="2" xfId="0" quotePrefix="1" applyNumberFormat="1" applyFont="1" applyFill="1" applyBorder="1" applyAlignment="1">
      <alignment horizontal="center" vertical="top"/>
    </xf>
    <xf numFmtId="0" fontId="21" fillId="8" borderId="2" xfId="0" applyFont="1" applyFill="1" applyBorder="1" applyAlignment="1">
      <alignment vertical="top" wrapText="1"/>
    </xf>
    <xf numFmtId="0" fontId="64" fillId="8" borderId="2" xfId="0" applyFont="1" applyFill="1" applyBorder="1" applyAlignment="1">
      <alignment vertical="top"/>
    </xf>
    <xf numFmtId="0" fontId="64" fillId="8" borderId="2" xfId="0" applyFont="1" applyFill="1" applyBorder="1" applyAlignment="1">
      <alignment horizontal="center" vertical="top"/>
    </xf>
    <xf numFmtId="3" fontId="64" fillId="8" borderId="2" xfId="0" applyNumberFormat="1" applyFont="1" applyFill="1" applyBorder="1" applyAlignment="1">
      <alignment horizontal="center" vertical="top"/>
    </xf>
    <xf numFmtId="3" fontId="65" fillId="8" borderId="2" xfId="0" applyNumberFormat="1" applyFont="1" applyFill="1" applyBorder="1" applyAlignment="1">
      <alignment horizontal="center" vertical="top"/>
    </xf>
    <xf numFmtId="0" fontId="62" fillId="9" borderId="2" xfId="0" applyFont="1" applyFill="1" applyBorder="1" applyAlignment="1">
      <alignment vertical="top" wrapText="1"/>
    </xf>
    <xf numFmtId="0" fontId="63" fillId="9" borderId="2" xfId="0" applyFont="1" applyFill="1" applyBorder="1" applyAlignment="1">
      <alignment vertical="top" wrapText="1"/>
    </xf>
    <xf numFmtId="0" fontId="63" fillId="9" borderId="2" xfId="0" applyFont="1" applyFill="1" applyBorder="1" applyAlignment="1">
      <alignment horizontal="center" vertical="top" wrapText="1"/>
    </xf>
    <xf numFmtId="3" fontId="63" fillId="9" borderId="2" xfId="0" applyNumberFormat="1" applyFont="1" applyFill="1" applyBorder="1" applyAlignment="1">
      <alignment horizontal="center" vertical="top"/>
    </xf>
    <xf numFmtId="3" fontId="62" fillId="9" borderId="2" xfId="0" applyNumberFormat="1" applyFont="1" applyFill="1" applyBorder="1" applyAlignment="1">
      <alignment horizontal="center" vertical="top"/>
    </xf>
    <xf numFmtId="0" fontId="63" fillId="9" borderId="2" xfId="0" applyFont="1" applyFill="1" applyBorder="1" applyAlignment="1">
      <alignment horizontal="center" vertical="top"/>
    </xf>
    <xf numFmtId="1" fontId="63" fillId="9" borderId="2" xfId="0" applyNumberFormat="1" applyFont="1" applyFill="1" applyBorder="1" applyAlignment="1">
      <alignment horizontal="center" vertical="top"/>
    </xf>
    <xf numFmtId="164" fontId="63" fillId="9" borderId="2" xfId="0" applyNumberFormat="1" applyFont="1" applyFill="1" applyBorder="1" applyAlignment="1">
      <alignment horizontal="center" vertical="top" wrapText="1"/>
    </xf>
    <xf numFmtId="164" fontId="63" fillId="9" borderId="2" xfId="0" applyNumberFormat="1" applyFont="1" applyFill="1" applyBorder="1" applyAlignment="1">
      <alignment horizontal="center" vertical="top"/>
    </xf>
    <xf numFmtId="0" fontId="62" fillId="9" borderId="2" xfId="0" applyFont="1" applyFill="1" applyBorder="1" applyAlignment="1">
      <alignment vertical="top"/>
    </xf>
    <xf numFmtId="0" fontId="63" fillId="9" borderId="2" xfId="0" applyFont="1" applyFill="1" applyBorder="1" applyAlignment="1">
      <alignment vertical="top"/>
    </xf>
    <xf numFmtId="1" fontId="63" fillId="9" borderId="2" xfId="0" applyNumberFormat="1" applyFont="1" applyFill="1" applyBorder="1" applyAlignment="1">
      <alignment horizontal="center" vertical="top" wrapText="1"/>
    </xf>
    <xf numFmtId="164" fontId="64" fillId="9" borderId="2" xfId="0" applyNumberFormat="1" applyFont="1" applyFill="1" applyBorder="1" applyAlignment="1">
      <alignment horizontal="center" vertical="top" wrapText="1"/>
    </xf>
    <xf numFmtId="0" fontId="64" fillId="9" borderId="2" xfId="0" applyNumberFormat="1" applyFont="1" applyFill="1" applyBorder="1" applyAlignment="1">
      <alignment horizontal="center" vertical="top" wrapText="1"/>
    </xf>
    <xf numFmtId="1" fontId="64" fillId="9" borderId="2" xfId="0" applyNumberFormat="1" applyFont="1" applyFill="1" applyBorder="1" applyAlignment="1">
      <alignment horizontal="center" vertical="top"/>
    </xf>
    <xf numFmtId="0" fontId="65" fillId="9" borderId="2" xfId="0" applyFont="1" applyFill="1" applyBorder="1" applyAlignment="1">
      <alignment vertical="top" wrapText="1"/>
    </xf>
    <xf numFmtId="164" fontId="64" fillId="9" borderId="2" xfId="0" applyNumberFormat="1" applyFont="1" applyFill="1" applyBorder="1" applyAlignment="1">
      <alignment horizontal="center" vertical="top"/>
    </xf>
    <xf numFmtId="0" fontId="64" fillId="9" borderId="2" xfId="0" applyFont="1" applyFill="1" applyBorder="1" applyAlignment="1">
      <alignment vertical="top" wrapText="1"/>
    </xf>
    <xf numFmtId="3" fontId="64" fillId="9" borderId="2" xfId="0" applyNumberFormat="1" applyFont="1" applyFill="1" applyBorder="1" applyAlignment="1">
      <alignment horizontal="center" vertical="top"/>
    </xf>
    <xf numFmtId="3" fontId="65" fillId="9" borderId="2" xfId="0" applyNumberFormat="1" applyFont="1" applyFill="1" applyBorder="1" applyAlignment="1">
      <alignment horizontal="center" vertical="top"/>
    </xf>
    <xf numFmtId="0" fontId="64" fillId="9" borderId="2" xfId="0" applyFont="1" applyFill="1" applyBorder="1" applyAlignment="1">
      <alignment horizontal="center" vertical="top"/>
    </xf>
    <xf numFmtId="0" fontId="67" fillId="8" borderId="2" xfId="0" applyFont="1" applyFill="1" applyBorder="1" applyAlignment="1">
      <alignment vertical="top"/>
    </xf>
    <xf numFmtId="0" fontId="68" fillId="8" borderId="2" xfId="0" applyFont="1" applyFill="1" applyBorder="1" applyAlignment="1">
      <alignment vertical="top"/>
    </xf>
    <xf numFmtId="0" fontId="68" fillId="8" borderId="2" xfId="0" applyFont="1" applyFill="1" applyBorder="1" applyAlignment="1">
      <alignment horizontal="center" vertical="top"/>
    </xf>
    <xf numFmtId="3" fontId="68" fillId="8" borderId="2" xfId="0" applyNumberFormat="1" applyFont="1" applyFill="1" applyBorder="1" applyAlignment="1">
      <alignment horizontal="center" vertical="top"/>
    </xf>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23" fillId="0" borderId="0" xfId="0" applyFont="1" applyAlignment="1">
      <alignment horizontal="center"/>
    </xf>
    <xf numFmtId="164" fontId="23" fillId="0" borderId="0" xfId="0" applyNumberFormat="1" applyFont="1" applyAlignment="1">
      <alignment horizontal="center"/>
    </xf>
    <xf numFmtId="164" fontId="72" fillId="0" borderId="0" xfId="47" applyNumberFormat="1" applyFont="1" applyFill="1" applyBorder="1" applyAlignment="1">
      <alignment horizontal="center" vertical="center"/>
    </xf>
    <xf numFmtId="0" fontId="72" fillId="0" borderId="0" xfId="0" applyFont="1" applyFill="1" applyAlignment="1">
      <alignment horizontal="center"/>
    </xf>
    <xf numFmtId="167" fontId="71" fillId="0" borderId="0" xfId="0" applyNumberFormat="1" applyFont="1" applyFill="1" applyAlignment="1">
      <alignment horizontal="center"/>
    </xf>
    <xf numFmtId="0" fontId="71" fillId="0" borderId="0" xfId="0" applyFont="1" applyFill="1"/>
    <xf numFmtId="0" fontId="72" fillId="0" borderId="0" xfId="0" applyFont="1" applyAlignment="1">
      <alignment horizontal="center"/>
    </xf>
    <xf numFmtId="0" fontId="73" fillId="0" borderId="0" xfId="0" applyFont="1"/>
    <xf numFmtId="0" fontId="73" fillId="0" borderId="0" xfId="0" applyFont="1" applyAlignment="1">
      <alignment horizontal="center"/>
    </xf>
    <xf numFmtId="164" fontId="73" fillId="0" borderId="0" xfId="0" applyNumberFormat="1" applyFont="1" applyAlignment="1">
      <alignment horizontal="center"/>
    </xf>
    <xf numFmtId="1" fontId="14" fillId="0" borderId="0" xfId="0" applyNumberFormat="1" applyFont="1" applyFill="1" applyAlignment="1">
      <alignment horizontal="center"/>
    </xf>
    <xf numFmtId="164" fontId="14" fillId="0" borderId="0" xfId="0" applyNumberFormat="1" applyFont="1" applyFill="1" applyAlignment="1">
      <alignment horizontal="center"/>
    </xf>
    <xf numFmtId="0" fontId="74" fillId="0" borderId="1" xfId="0" applyFont="1" applyFill="1" applyBorder="1"/>
    <xf numFmtId="0" fontId="15" fillId="0" borderId="0" xfId="0" applyFont="1" applyFill="1" applyBorder="1" applyAlignment="1">
      <alignment horizontal="center"/>
    </xf>
    <xf numFmtId="0" fontId="14" fillId="0" borderId="0" xfId="0" applyFont="1" applyFill="1" applyBorder="1" applyAlignment="1">
      <alignment horizontal="center"/>
    </xf>
    <xf numFmtId="0" fontId="38" fillId="0" borderId="0" xfId="0" applyFont="1" applyAlignment="1">
      <alignment horizontal="center"/>
    </xf>
    <xf numFmtId="0" fontId="44" fillId="0" borderId="0" xfId="0" applyFont="1" applyAlignment="1">
      <alignment horizontal="center"/>
    </xf>
    <xf numFmtId="1" fontId="15" fillId="0" borderId="0" xfId="0" applyNumberFormat="1" applyFont="1" applyFill="1" applyBorder="1" applyAlignment="1">
      <alignment horizontal="center"/>
    </xf>
    <xf numFmtId="1" fontId="76" fillId="0" borderId="0" xfId="0" applyNumberFormat="1" applyFont="1" applyFill="1" applyBorder="1" applyAlignment="1">
      <alignment horizontal="center"/>
    </xf>
    <xf numFmtId="1" fontId="77" fillId="0" borderId="0" xfId="0" applyNumberFormat="1" applyFont="1" applyFill="1" applyAlignment="1">
      <alignment horizontal="center"/>
    </xf>
    <xf numFmtId="0" fontId="77" fillId="0" borderId="0" xfId="0" applyFont="1" applyAlignment="1">
      <alignment horizontal="left"/>
    </xf>
    <xf numFmtId="2" fontId="77" fillId="0" borderId="0" xfId="0" applyNumberFormat="1" applyFont="1" applyFill="1" applyAlignment="1">
      <alignment horizontal="center"/>
    </xf>
    <xf numFmtId="164" fontId="77" fillId="0" borderId="0" xfId="0" applyNumberFormat="1" applyFont="1" applyFill="1" applyAlignment="1">
      <alignment horizontal="center"/>
    </xf>
    <xf numFmtId="0" fontId="77" fillId="0" borderId="0" xfId="0" applyFont="1"/>
    <xf numFmtId="0" fontId="77" fillId="0" borderId="0" xfId="0" applyFont="1" applyAlignment="1">
      <alignment horizontal="center"/>
    </xf>
    <xf numFmtId="0" fontId="77" fillId="0" borderId="0" xfId="0" applyFont="1" applyFill="1" applyAlignment="1">
      <alignment horizontal="center"/>
    </xf>
    <xf numFmtId="0" fontId="77" fillId="0" borderId="0" xfId="0" applyFont="1" applyFill="1"/>
    <xf numFmtId="167" fontId="0" fillId="0" borderId="0" xfId="0" applyNumberFormat="1" applyAlignment="1">
      <alignment horizontal="center"/>
    </xf>
    <xf numFmtId="3" fontId="78"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167" fontId="78" fillId="0" borderId="0" xfId="0" applyNumberFormat="1" applyFont="1" applyFill="1" applyBorder="1" applyAlignment="1">
      <alignment horizontal="center"/>
    </xf>
    <xf numFmtId="165" fontId="55" fillId="0" borderId="0" xfId="0" applyNumberFormat="1" applyFont="1" applyFill="1" applyBorder="1" applyAlignment="1">
      <alignment horizontal="center"/>
    </xf>
    <xf numFmtId="166" fontId="78" fillId="0" borderId="0" xfId="0" applyNumberFormat="1" applyFont="1" applyFill="1" applyBorder="1" applyAlignment="1">
      <alignment horizontal="center"/>
    </xf>
    <xf numFmtId="0" fontId="78" fillId="0" borderId="0" xfId="0" applyFont="1" applyFill="1" applyBorder="1"/>
    <xf numFmtId="164" fontId="55" fillId="0" borderId="0" xfId="30" applyNumberFormat="1" applyFont="1" applyFill="1" applyBorder="1" applyAlignment="1">
      <alignment horizontal="center" wrapText="1"/>
    </xf>
    <xf numFmtId="1" fontId="78" fillId="0" borderId="0" xfId="0" applyNumberFormat="1" applyFont="1" applyFill="1" applyBorder="1" applyAlignment="1">
      <alignment horizontal="center"/>
    </xf>
    <xf numFmtId="3" fontId="55" fillId="0" borderId="0" xfId="46" applyNumberFormat="1" applyFont="1" applyFill="1" applyBorder="1" applyAlignment="1" applyProtection="1">
      <alignment horizontal="center" vertical="center"/>
      <protection locked="0"/>
    </xf>
    <xf numFmtId="3" fontId="56" fillId="0" borderId="0" xfId="54" applyNumberFormat="1" applyFont="1" applyFill="1" applyBorder="1" applyAlignment="1">
      <alignment horizontal="center"/>
    </xf>
    <xf numFmtId="166" fontId="53" fillId="0" borderId="0" xfId="0" applyNumberFormat="1" applyFont="1" applyFill="1" applyBorder="1" applyAlignment="1">
      <alignment horizontal="center"/>
    </xf>
    <xf numFmtId="1" fontId="75" fillId="0" borderId="0" xfId="0" applyNumberFormat="1" applyFont="1" applyFill="1" applyBorder="1" applyAlignment="1">
      <alignment horizontal="center"/>
    </xf>
    <xf numFmtId="3" fontId="30" fillId="0" borderId="0" xfId="31" applyNumberFormat="1" applyFont="1" applyFill="1" applyBorder="1" applyAlignment="1">
      <alignment horizontal="right" vertical="center" indent="1"/>
    </xf>
    <xf numFmtId="0" fontId="14" fillId="0" borderId="0" xfId="0" applyFont="1" applyAlignment="1">
      <alignment horizontal="center"/>
    </xf>
  </cellXfs>
  <cellStyles count="55">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3" xfId="54"/>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0"/>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1.1: Quarterly employment rate in persons </a:t>
            </a:r>
            <a:r>
              <a:rPr lang="en-US"/>
              <a:t>SA </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dLbl>
              <c:idx val="15"/>
              <c:layout>
                <c:manualLayout>
                  <c:x val="-2.8404044593708159E-2"/>
                  <c:y val="-2.542833187518226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1.2333299247311838E-2"/>
                  <c:y val="-1.15394429862934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'!$B$1:$R$1</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'!$B$2:$R$2</c:f>
              <c:numCache>
                <c:formatCode>#,#00</c:formatCode>
                <c:ptCount val="17"/>
                <c:pt idx="0">
                  <c:v>-2.478974864777217</c:v>
                </c:pt>
                <c:pt idx="1">
                  <c:v>-1.0435680888290277</c:v>
                </c:pt>
                <c:pt idx="2">
                  <c:v>-0.52195775148252688</c:v>
                </c:pt>
                <c:pt idx="3">
                  <c:v>-0.25548046810615066</c:v>
                </c:pt>
                <c:pt idx="4">
                  <c:v>-0.13770690462420188</c:v>
                </c:pt>
                <c:pt idx="5">
                  <c:v>-4.9642847293074333E-2</c:v>
                </c:pt>
                <c:pt idx="6">
                  <c:v>7.7260561242775694E-2</c:v>
                </c:pt>
                <c:pt idx="7">
                  <c:v>0.6</c:v>
                </c:pt>
                <c:pt idx="8">
                  <c:v>0.58663888812742204</c:v>
                </c:pt>
                <c:pt idx="9">
                  <c:v>0.62682255471071535</c:v>
                </c:pt>
                <c:pt idx="10">
                  <c:v>0.81521003168756323</c:v>
                </c:pt>
                <c:pt idx="11">
                  <c:v>0.69041478615945451</c:v>
                </c:pt>
                <c:pt idx="12">
                  <c:v>0.87244203729890391</c:v>
                </c:pt>
                <c:pt idx="13">
                  <c:v>0.73793906051629055</c:v>
                </c:pt>
                <c:pt idx="14">
                  <c:v>1.4860713629322175</c:v>
                </c:pt>
                <c:pt idx="15">
                  <c:v>0.3</c:v>
                </c:pt>
                <c:pt idx="16">
                  <c:v>0.55221531236293586</c:v>
                </c:pt>
              </c:numCache>
            </c:numRef>
          </c:val>
          <c:smooth val="1"/>
        </c:ser>
        <c:dLbls>
          <c:dLblPos val="t"/>
          <c:showLegendKey val="0"/>
          <c:showVal val="1"/>
          <c:showCatName val="0"/>
          <c:showSerName val="0"/>
          <c:showPercent val="0"/>
          <c:showBubbleSize val="0"/>
        </c:dLbls>
        <c:marker val="1"/>
        <c:smooth val="0"/>
        <c:axId val="152518016"/>
        <c:axId val="152623744"/>
      </c:lineChart>
      <c:catAx>
        <c:axId val="1525180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623744"/>
        <c:crosses val="autoZero"/>
        <c:auto val="1"/>
        <c:lblAlgn val="ctr"/>
        <c:lblOffset val="100"/>
        <c:noMultiLvlLbl val="0"/>
      </c:catAx>
      <c:valAx>
        <c:axId val="1526237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5180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1.2: Quarterly hours worked rate SA </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3.9073766758143585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352640147124337E-2"/>
                  <c:y val="-2.2801837270341207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762499320746929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3172358494369525E-2"/>
                  <c:y val="-1.61690726159230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2572111634396826E-2"/>
                  <c:y val="-3.00579615048118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'!$B$20:$R$20</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strCache>
            </c:strRef>
          </c:cat>
          <c:val>
            <c:numRef>
              <c:f>'Graphs '!$B$21:$R$21</c:f>
              <c:numCache>
                <c:formatCode>#,#00</c:formatCode>
                <c:ptCount val="17"/>
                <c:pt idx="0">
                  <c:v>-2.1369818198812895</c:v>
                </c:pt>
                <c:pt idx="1">
                  <c:v>-1.4780501199871066</c:v>
                </c:pt>
                <c:pt idx="2">
                  <c:v>-0.78464875607421325</c:v>
                </c:pt>
                <c:pt idx="3">
                  <c:v>-0.6</c:v>
                </c:pt>
                <c:pt idx="4">
                  <c:v>-0.1</c:v>
                </c:pt>
                <c:pt idx="5">
                  <c:v>-0.2</c:v>
                </c:pt>
                <c:pt idx="6">
                  <c:v>-0.18870360012047671</c:v>
                </c:pt>
                <c:pt idx="7">
                  <c:v>-2.3366641045352576E-2</c:v>
                </c:pt>
                <c:pt idx="8">
                  <c:v>0.4</c:v>
                </c:pt>
                <c:pt idx="9">
                  <c:v>0.7</c:v>
                </c:pt>
                <c:pt idx="10">
                  <c:v>0.65002297442180446</c:v>
                </c:pt>
                <c:pt idx="11">
                  <c:v>0.9</c:v>
                </c:pt>
                <c:pt idx="12">
                  <c:v>0.8</c:v>
                </c:pt>
                <c:pt idx="13">
                  <c:v>0.9</c:v>
                </c:pt>
                <c:pt idx="14">
                  <c:v>0.8</c:v>
                </c:pt>
                <c:pt idx="15">
                  <c:v>1.8</c:v>
                </c:pt>
                <c:pt idx="16" formatCode="#.##00">
                  <c:v>0.71954494268471336</c:v>
                </c:pt>
              </c:numCache>
            </c:numRef>
          </c:val>
          <c:smooth val="1"/>
        </c:ser>
        <c:dLbls>
          <c:showLegendKey val="0"/>
          <c:showVal val="0"/>
          <c:showCatName val="0"/>
          <c:showSerName val="0"/>
          <c:showPercent val="0"/>
          <c:showBubbleSize val="0"/>
        </c:dLbls>
        <c:marker val="1"/>
        <c:smooth val="0"/>
        <c:axId val="165711872"/>
        <c:axId val="168386944"/>
      </c:lineChart>
      <c:catAx>
        <c:axId val="1657118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68386944"/>
        <c:crosses val="autoZero"/>
        <c:auto val="1"/>
        <c:lblAlgn val="ctr"/>
        <c:lblOffset val="100"/>
        <c:noMultiLvlLbl val="0"/>
      </c:catAx>
      <c:valAx>
        <c:axId val="1683869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65711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1.3 : Quarterly employment</a:t>
            </a:r>
            <a:r>
              <a:rPr lang="en-US" sz="1000" baseline="0">
                <a:latin typeface="Georgia" panose="02040502050405020303" pitchFamily="18" charset="0"/>
              </a:rPr>
              <a:t> by nationality</a:t>
            </a:r>
            <a:endParaRPr lang="en-US" sz="10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8.348052801255712E-2"/>
          <c:y val="0.18329034594917845"/>
          <c:w val="0.8762384076990376"/>
          <c:h val="0.6714577865266842"/>
        </c:manualLayout>
      </c:layout>
      <c:lineChart>
        <c:grouping val="standard"/>
        <c:varyColors val="0"/>
        <c:ser>
          <c:idx val="1"/>
          <c:order val="1"/>
          <c:tx>
            <c:strRef>
              <c:f>'Graphs '!$A$41</c:f>
              <c:strCache>
                <c:ptCount val="1"/>
                <c:pt idx="0">
                  <c:v>European</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6.2451194637261828E-2"/>
                  <c:y val="1.543656301885691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'!$C$39:$S$39</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'!$C$41:$S$41</c:f>
              <c:numCache>
                <c:formatCode>#,#00</c:formatCode>
                <c:ptCount val="17"/>
                <c:pt idx="0">
                  <c:v>-5.5759522716842582</c:v>
                </c:pt>
                <c:pt idx="1">
                  <c:v>-7.4074892300894675</c:v>
                </c:pt>
                <c:pt idx="2">
                  <c:v>-6.496945982057639</c:v>
                </c:pt>
                <c:pt idx="3">
                  <c:v>-6.5221521992259106</c:v>
                </c:pt>
                <c:pt idx="4">
                  <c:v>2.1664242517032761</c:v>
                </c:pt>
                <c:pt idx="5">
                  <c:v>-5.851940656376442</c:v>
                </c:pt>
                <c:pt idx="6">
                  <c:v>-4.9900517309988004</c:v>
                </c:pt>
                <c:pt idx="7">
                  <c:v>0.35740213324397985</c:v>
                </c:pt>
                <c:pt idx="8">
                  <c:v>-2.0795415006069966</c:v>
                </c:pt>
                <c:pt idx="9">
                  <c:v>4.6769795782093411</c:v>
                </c:pt>
                <c:pt idx="10">
                  <c:v>6.7724530207585758</c:v>
                </c:pt>
                <c:pt idx="11">
                  <c:v>0.8538497921386039</c:v>
                </c:pt>
                <c:pt idx="12">
                  <c:v>4.9365651379758901E-2</c:v>
                </c:pt>
                <c:pt idx="13">
                  <c:v>-0.83514887436454899</c:v>
                </c:pt>
                <c:pt idx="14">
                  <c:v>-0.19385271501496959</c:v>
                </c:pt>
                <c:pt idx="15">
                  <c:v>3.7</c:v>
                </c:pt>
                <c:pt idx="16" formatCode="General">
                  <c:v>2.8</c:v>
                </c:pt>
              </c:numCache>
            </c:numRef>
          </c:val>
          <c:smooth val="1"/>
        </c:ser>
        <c:ser>
          <c:idx val="2"/>
          <c:order val="2"/>
          <c:tx>
            <c:strRef>
              <c:f>'Graphs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'!$C$39:$S$39</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'!$C$42:$S$42</c:f>
              <c:numCache>
                <c:formatCode>#,#00</c:formatCode>
                <c:ptCount val="17"/>
                <c:pt idx="0">
                  <c:v>2.4080394387561626</c:v>
                </c:pt>
                <c:pt idx="1">
                  <c:v>6.1994692340924473</c:v>
                </c:pt>
                <c:pt idx="2">
                  <c:v>3.3444718872584644</c:v>
                </c:pt>
                <c:pt idx="3">
                  <c:v>1.3229016352187912</c:v>
                </c:pt>
                <c:pt idx="4">
                  <c:v>-3.5848844401956939</c:v>
                </c:pt>
                <c:pt idx="5">
                  <c:v>-3.8464903327403732</c:v>
                </c:pt>
                <c:pt idx="6">
                  <c:v>-3.2694407375955308</c:v>
                </c:pt>
                <c:pt idx="7">
                  <c:v>-6.2801780899228703</c:v>
                </c:pt>
                <c:pt idx="8">
                  <c:v>7.9321534910173739</c:v>
                </c:pt>
                <c:pt idx="9">
                  <c:v>-0.85979057241310386</c:v>
                </c:pt>
                <c:pt idx="10">
                  <c:v>1.7311196598501795</c:v>
                </c:pt>
                <c:pt idx="11">
                  <c:v>-3.8146415895445642</c:v>
                </c:pt>
                <c:pt idx="12">
                  <c:v>7.5835431251508822</c:v>
                </c:pt>
                <c:pt idx="13">
                  <c:v>3.0026605853287691</c:v>
                </c:pt>
                <c:pt idx="14">
                  <c:v>-7.9003690036900309</c:v>
                </c:pt>
                <c:pt idx="15">
                  <c:v>6.7</c:v>
                </c:pt>
                <c:pt idx="16" formatCode="General">
                  <c:v>5.7</c:v>
                </c:pt>
              </c:numCache>
            </c:numRef>
          </c:val>
          <c:smooth val="1"/>
        </c:ser>
        <c:dLbls>
          <c:showLegendKey val="0"/>
          <c:showVal val="0"/>
          <c:showCatName val="0"/>
          <c:showSerName val="0"/>
          <c:showPercent val="0"/>
          <c:showBubbleSize val="0"/>
        </c:dLbls>
        <c:marker val="1"/>
        <c:smooth val="0"/>
        <c:axId val="250522624"/>
        <c:axId val="303418752"/>
      </c:lineChart>
      <c:lineChart>
        <c:grouping val="standard"/>
        <c:varyColors val="0"/>
        <c:ser>
          <c:idx val="0"/>
          <c:order val="0"/>
          <c:tx>
            <c:strRef>
              <c:f>'Graphs '!$A$40</c:f>
              <c:strCache>
                <c:ptCount val="1"/>
                <c:pt idx="0">
                  <c:v>Cypriots</c:v>
                </c:pt>
              </c:strCache>
            </c:strRef>
          </c:tx>
          <c:spPr>
            <a:ln w="28575" cap="rnd">
              <a:solidFill>
                <a:schemeClr val="accent1"/>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'!$C$39:$S$39</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'!$C$40:$S$40</c:f>
              <c:numCache>
                <c:formatCode>#,#00</c:formatCode>
                <c:ptCount val="17"/>
                <c:pt idx="0">
                  <c:v>-0.47014656081718442</c:v>
                </c:pt>
                <c:pt idx="1">
                  <c:v>0.28934680829553372</c:v>
                </c:pt>
                <c:pt idx="2">
                  <c:v>0.53948269449359998</c:v>
                </c:pt>
                <c:pt idx="3">
                  <c:v>-0.71239870946454786</c:v>
                </c:pt>
                <c:pt idx="4">
                  <c:v>-2.0716718239493872</c:v>
                </c:pt>
                <c:pt idx="5">
                  <c:v>3.3850792429115586</c:v>
                </c:pt>
                <c:pt idx="6">
                  <c:v>1.3670000785435974</c:v>
                </c:pt>
                <c:pt idx="7">
                  <c:v>1.0568196365645406</c:v>
                </c:pt>
                <c:pt idx="8">
                  <c:v>0.93430678351757734</c:v>
                </c:pt>
                <c:pt idx="9">
                  <c:v>-4.5907771084538069</c:v>
                </c:pt>
                <c:pt idx="10">
                  <c:v>1.4993011879804214</c:v>
                </c:pt>
                <c:pt idx="11">
                  <c:v>-0.99555580035182345</c:v>
                </c:pt>
                <c:pt idx="12">
                  <c:v>0.73157417098113342</c:v>
                </c:pt>
                <c:pt idx="13">
                  <c:v>0.26006666308262538</c:v>
                </c:pt>
                <c:pt idx="14">
                  <c:v>1.6639297563591242</c:v>
                </c:pt>
                <c:pt idx="15">
                  <c:v>-3.8</c:v>
                </c:pt>
                <c:pt idx="16" formatCode="General">
                  <c:v>3.6</c:v>
                </c:pt>
              </c:numCache>
            </c:numRef>
          </c:val>
          <c:smooth val="1"/>
        </c:ser>
        <c:dLbls>
          <c:showLegendKey val="0"/>
          <c:showVal val="0"/>
          <c:showCatName val="0"/>
          <c:showSerName val="0"/>
          <c:showPercent val="0"/>
          <c:showBubbleSize val="0"/>
        </c:dLbls>
        <c:marker val="1"/>
        <c:smooth val="0"/>
        <c:axId val="318997248"/>
        <c:axId val="314775040"/>
      </c:lineChart>
      <c:catAx>
        <c:axId val="2505226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03418752"/>
        <c:crosses val="autoZero"/>
        <c:auto val="1"/>
        <c:lblAlgn val="ctr"/>
        <c:lblOffset val="100"/>
        <c:noMultiLvlLbl val="0"/>
      </c:catAx>
      <c:valAx>
        <c:axId val="303418752"/>
        <c:scaling>
          <c:orientation val="minMax"/>
          <c:max val="8"/>
          <c:min val="-8"/>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50522624"/>
        <c:crosses val="autoZero"/>
        <c:crossBetween val="between"/>
      </c:valAx>
      <c:valAx>
        <c:axId val="314775040"/>
        <c:scaling>
          <c:orientation val="minMax"/>
        </c:scaling>
        <c:delete val="1"/>
        <c:axPos val="r"/>
        <c:numFmt formatCode="#,#00" sourceLinked="1"/>
        <c:majorTickMark val="out"/>
        <c:minorTickMark val="none"/>
        <c:tickLblPos val="nextTo"/>
        <c:crossAx val="318997248"/>
        <c:crosses val="max"/>
        <c:crossBetween val="between"/>
      </c:valAx>
      <c:catAx>
        <c:axId val="318997248"/>
        <c:scaling>
          <c:orientation val="minMax"/>
        </c:scaling>
        <c:delete val="1"/>
        <c:axPos val="b"/>
        <c:numFmt formatCode="General" sourceLinked="1"/>
        <c:majorTickMark val="out"/>
        <c:minorTickMark val="none"/>
        <c:tickLblPos val="nextTo"/>
        <c:crossAx val="31477504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2.2: Quarterly long term unempployment rate to labour force </a:t>
            </a:r>
          </a:p>
        </c:rich>
      </c:tx>
      <c:overlay val="0"/>
      <c:spPr>
        <a:noFill/>
        <a:ln>
          <a:noFill/>
        </a:ln>
        <a:effectLst/>
      </c:spPr>
    </c:title>
    <c:autoTitleDeleted val="0"/>
    <c:plotArea>
      <c:layout/>
      <c:lineChart>
        <c:grouping val="standard"/>
        <c:varyColors val="0"/>
        <c:ser>
          <c:idx val="0"/>
          <c:order val="0"/>
          <c:tx>
            <c:strRef>
              <c:f>'Graphs '!$A$85</c:f>
              <c:strCache>
                <c:ptCount val="1"/>
                <c:pt idx="0">
                  <c:v> &gt;12 μήνες/εργατικό δυναμικό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'!$C$84:$S$84</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'!$C$85:$S$85</c:f>
              <c:numCache>
                <c:formatCode>General</c:formatCode>
                <c:ptCount val="17"/>
                <c:pt idx="0">
                  <c:v>5.6</c:v>
                </c:pt>
                <c:pt idx="1">
                  <c:v>6.3</c:v>
                </c:pt>
                <c:pt idx="2">
                  <c:v>6.7</c:v>
                </c:pt>
                <c:pt idx="3">
                  <c:v>7.4</c:v>
                </c:pt>
                <c:pt idx="4">
                  <c:v>7.7</c:v>
                </c:pt>
                <c:pt idx="5">
                  <c:v>7.7</c:v>
                </c:pt>
                <c:pt idx="6">
                  <c:v>7.7</c:v>
                </c:pt>
                <c:pt idx="7" formatCode="#,#00">
                  <c:v>7.625</c:v>
                </c:pt>
                <c:pt idx="8">
                  <c:v>7.6</c:v>
                </c:pt>
                <c:pt idx="9">
                  <c:v>6.8</c:v>
                </c:pt>
                <c:pt idx="10">
                  <c:v>6.1</c:v>
                </c:pt>
                <c:pt idx="11">
                  <c:v>5.8</c:v>
                </c:pt>
                <c:pt idx="12">
                  <c:v>5.6</c:v>
                </c:pt>
                <c:pt idx="13">
                  <c:v>5.7</c:v>
                </c:pt>
                <c:pt idx="14">
                  <c:v>5.8</c:v>
                </c:pt>
                <c:pt idx="15">
                  <c:v>5.3</c:v>
                </c:pt>
                <c:pt idx="16">
                  <c:v>4.9000000000000004</c:v>
                </c:pt>
              </c:numCache>
            </c:numRef>
          </c:val>
          <c:smooth val="1"/>
        </c:ser>
        <c:dLbls>
          <c:showLegendKey val="0"/>
          <c:showVal val="0"/>
          <c:showCatName val="0"/>
          <c:showSerName val="0"/>
          <c:showPercent val="0"/>
          <c:showBubbleSize val="0"/>
        </c:dLbls>
        <c:marker val="1"/>
        <c:smooth val="0"/>
        <c:axId val="152713472"/>
        <c:axId val="152719360"/>
      </c:lineChart>
      <c:catAx>
        <c:axId val="15271347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19360"/>
        <c:crosses val="autoZero"/>
        <c:auto val="1"/>
        <c:lblAlgn val="ctr"/>
        <c:lblOffset val="100"/>
        <c:noMultiLvlLbl val="0"/>
      </c:catAx>
      <c:valAx>
        <c:axId val="15271936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13472"/>
        <c:crosses val="autoZero"/>
        <c:crossBetween val="between"/>
        <c:majorUnit val="3"/>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2.1 unemployment rate vs vacancy rate</a:t>
            </a:r>
          </a:p>
        </c:rich>
      </c:tx>
      <c:overlay val="0"/>
      <c:spPr>
        <a:noFill/>
        <a:ln>
          <a:noFill/>
        </a:ln>
        <a:effectLst/>
      </c:spPr>
    </c:title>
    <c:autoTitleDeleted val="0"/>
    <c:plotArea>
      <c:layout/>
      <c:lineChart>
        <c:grouping val="standard"/>
        <c:varyColors val="0"/>
        <c:ser>
          <c:idx val="0"/>
          <c:order val="0"/>
          <c:tx>
            <c:strRef>
              <c:f>'Graphs '!$A$64</c:f>
              <c:strCache>
                <c:ptCount val="1"/>
                <c:pt idx="0">
                  <c:v>Vacancy rate</c:v>
                </c:pt>
              </c:strCache>
            </c:strRef>
          </c:tx>
          <c:spPr>
            <a:ln w="28575" cap="rnd">
              <a:solidFill>
                <a:schemeClr val="accent1"/>
              </a:solidFill>
              <a:round/>
            </a:ln>
            <a:effectLst/>
          </c:spPr>
          <c:marker>
            <c:symbol val="none"/>
          </c:marker>
          <c:dLbls>
            <c:dLbl>
              <c:idx val="17"/>
              <c:layout>
                <c:manualLayout>
                  <c:x val="-1.5753666335993895E-2"/>
                  <c:y val="2.484472049689433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'!$B$63:$S$63</c:f>
              <c:strCache>
                <c:ptCount val="18"/>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2017q1</c:v>
                </c:pt>
                <c:pt idx="17">
                  <c:v>2017q2</c:v>
                </c:pt>
              </c:strCache>
            </c:strRef>
          </c:cat>
          <c:val>
            <c:numRef>
              <c:f>'Graphs '!$B$64:$S$64</c:f>
              <c:numCache>
                <c:formatCode>#,#00</c:formatCode>
                <c:ptCount val="18"/>
                <c:pt idx="0">
                  <c:v>0.2</c:v>
                </c:pt>
                <c:pt idx="1">
                  <c:v>0.83</c:v>
                </c:pt>
                <c:pt idx="2">
                  <c:v>0.4</c:v>
                </c:pt>
                <c:pt idx="3">
                  <c:v>0.2</c:v>
                </c:pt>
                <c:pt idx="4">
                  <c:v>0.4</c:v>
                </c:pt>
                <c:pt idx="5">
                  <c:v>1.0622755726537254</c:v>
                </c:pt>
                <c:pt idx="6">
                  <c:v>1.2</c:v>
                </c:pt>
                <c:pt idx="7">
                  <c:v>0.35</c:v>
                </c:pt>
                <c:pt idx="8">
                  <c:v>0.34</c:v>
                </c:pt>
                <c:pt idx="9">
                  <c:v>0.73806889316343127</c:v>
                </c:pt>
                <c:pt idx="10">
                  <c:v>1.0509163655136811</c:v>
                </c:pt>
                <c:pt idx="11">
                  <c:v>0.75312580674976648</c:v>
                </c:pt>
                <c:pt idx="12">
                  <c:v>0.78</c:v>
                </c:pt>
                <c:pt idx="13">
                  <c:v>0.88854567848135912</c:v>
                </c:pt>
                <c:pt idx="14">
                  <c:v>0.86814696268620162</c:v>
                </c:pt>
                <c:pt idx="15">
                  <c:v>0.99018892402497372</c:v>
                </c:pt>
                <c:pt idx="16">
                  <c:v>1.1000000000000001</c:v>
                </c:pt>
                <c:pt idx="17">
                  <c:v>0.8</c:v>
                </c:pt>
              </c:numCache>
            </c:numRef>
          </c:val>
          <c:smooth val="1"/>
        </c:ser>
        <c:dLbls>
          <c:showLegendKey val="0"/>
          <c:showVal val="0"/>
          <c:showCatName val="0"/>
          <c:showSerName val="0"/>
          <c:showPercent val="0"/>
          <c:showBubbleSize val="0"/>
        </c:dLbls>
        <c:marker val="1"/>
        <c:smooth val="0"/>
        <c:axId val="152738432"/>
        <c:axId val="152740224"/>
      </c:lineChart>
      <c:lineChart>
        <c:grouping val="standard"/>
        <c:varyColors val="0"/>
        <c:ser>
          <c:idx val="1"/>
          <c:order val="1"/>
          <c:tx>
            <c:strRef>
              <c:f>'Graphs '!$A$65</c:f>
              <c:strCache>
                <c:ptCount val="1"/>
                <c:pt idx="0">
                  <c:v>Unemployment rate</c:v>
                </c:pt>
              </c:strCache>
            </c:strRef>
          </c:tx>
          <c:spPr>
            <a:ln w="28575" cap="rnd">
              <a:solidFill>
                <a:schemeClr val="accent2"/>
              </a:solidFill>
              <a:prstDash val="sysDash"/>
              <a:round/>
            </a:ln>
            <a:effectLst/>
          </c:spPr>
          <c:marker>
            <c:symbol val="none"/>
          </c:marker>
          <c:dLbls>
            <c:dLbl>
              <c:idx val="17"/>
              <c:layout>
                <c:manualLayout>
                  <c:x val="-1.2889363365813101E-2"/>
                  <c:y val="0"/>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'!$B$63:$S$63</c:f>
              <c:strCache>
                <c:ptCount val="18"/>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2017q1</c:v>
                </c:pt>
                <c:pt idx="17">
                  <c:v>2017q2</c:v>
                </c:pt>
              </c:strCache>
            </c:strRef>
          </c:cat>
          <c:val>
            <c:numRef>
              <c:f>'Graphs '!$B$65:$S$65</c:f>
              <c:numCache>
                <c:formatCode>General</c:formatCode>
                <c:ptCount val="18"/>
                <c:pt idx="0">
                  <c:v>14.9</c:v>
                </c:pt>
                <c:pt idx="1">
                  <c:v>15.7</c:v>
                </c:pt>
                <c:pt idx="2">
                  <c:v>16.5</c:v>
                </c:pt>
                <c:pt idx="3">
                  <c:v>16.3</c:v>
                </c:pt>
                <c:pt idx="4">
                  <c:v>16.2</c:v>
                </c:pt>
                <c:pt idx="5">
                  <c:v>15.9</c:v>
                </c:pt>
                <c:pt idx="6">
                  <c:v>16.3</c:v>
                </c:pt>
                <c:pt idx="7">
                  <c:v>16.399999999999999</c:v>
                </c:pt>
                <c:pt idx="8">
                  <c:v>16.600000000000001</c:v>
                </c:pt>
                <c:pt idx="9">
                  <c:v>15.2</c:v>
                </c:pt>
                <c:pt idx="10">
                  <c:v>14.9</c:v>
                </c:pt>
                <c:pt idx="11">
                  <c:v>13</c:v>
                </c:pt>
                <c:pt idx="12">
                  <c:v>13.2</c:v>
                </c:pt>
                <c:pt idx="13">
                  <c:v>12.9</c:v>
                </c:pt>
                <c:pt idx="14">
                  <c:v>13</c:v>
                </c:pt>
                <c:pt idx="15">
                  <c:v>13.1</c:v>
                </c:pt>
                <c:pt idx="16">
                  <c:v>12.5</c:v>
                </c:pt>
                <c:pt idx="17">
                  <c:v>11</c:v>
                </c:pt>
              </c:numCache>
            </c:numRef>
          </c:val>
          <c:smooth val="1"/>
        </c:ser>
        <c:dLbls>
          <c:showLegendKey val="0"/>
          <c:showVal val="0"/>
          <c:showCatName val="0"/>
          <c:showSerName val="0"/>
          <c:showPercent val="0"/>
          <c:showBubbleSize val="0"/>
        </c:dLbls>
        <c:marker val="1"/>
        <c:smooth val="0"/>
        <c:axId val="152744320"/>
        <c:axId val="152742144"/>
      </c:lineChart>
      <c:catAx>
        <c:axId val="152738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40224"/>
        <c:crosses val="autoZero"/>
        <c:auto val="1"/>
        <c:lblAlgn val="ctr"/>
        <c:lblOffset val="100"/>
        <c:noMultiLvlLbl val="0"/>
      </c:catAx>
      <c:valAx>
        <c:axId val="15274022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38432"/>
        <c:crosses val="autoZero"/>
        <c:crossBetween val="between"/>
      </c:valAx>
      <c:valAx>
        <c:axId val="152742144"/>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52744320"/>
        <c:crosses val="max"/>
        <c:crossBetween val="between"/>
      </c:valAx>
      <c:catAx>
        <c:axId val="152744320"/>
        <c:scaling>
          <c:orientation val="minMax"/>
        </c:scaling>
        <c:delete val="1"/>
        <c:axPos val="b"/>
        <c:numFmt formatCode="General" sourceLinked="1"/>
        <c:majorTickMark val="out"/>
        <c:minorTickMark val="none"/>
        <c:tickLblPos val="nextTo"/>
        <c:crossAx val="152742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23812</xdr:rowOff>
    </xdr:from>
    <xdr:to>
      <xdr:col>13</xdr:col>
      <xdr:colOff>495300</xdr:colOff>
      <xdr:row>17</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557211</xdr:colOff>
      <xdr:row>22</xdr:row>
      <xdr:rowOff>147637</xdr:rowOff>
    </xdr:from>
    <xdr:to>
      <xdr:col>15</xdr:col>
      <xdr:colOff>9525</xdr:colOff>
      <xdr:row>37</xdr:row>
      <xdr:rowOff>33337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4760</xdr:colOff>
      <xdr:row>42</xdr:row>
      <xdr:rowOff>157162</xdr:rowOff>
    </xdr:from>
    <xdr:to>
      <xdr:col>14</xdr:col>
      <xdr:colOff>590549</xdr:colOff>
      <xdr:row>60</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4760</xdr:colOff>
      <xdr:row>85</xdr:row>
      <xdr:rowOff>176212</xdr:rowOff>
    </xdr:from>
    <xdr:to>
      <xdr:col>15</xdr:col>
      <xdr:colOff>19049</xdr:colOff>
      <xdr:row>100</xdr:row>
      <xdr:rowOff>61912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295273</xdr:colOff>
      <xdr:row>66</xdr:row>
      <xdr:rowOff>9525</xdr:rowOff>
    </xdr:from>
    <xdr:to>
      <xdr:col>16</xdr:col>
      <xdr:colOff>19050</xdr:colOff>
      <xdr:row>82</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graphs"/>
    </sheetNames>
    <sheetDataSet>
      <sheetData sheetId="0" refreshError="1"/>
      <sheetData sheetId="1">
        <row r="6">
          <cell r="AJ6">
            <v>0.55221531236293586</v>
          </cell>
        </row>
        <row r="11">
          <cell r="V11">
            <v>-0.18870360012047671</v>
          </cell>
          <cell r="AJ11">
            <v>0.71954494268471336</v>
          </cell>
        </row>
      </sheetData>
      <sheetData sheetId="2" refreshError="1"/>
      <sheetData sheetId="3" refreshError="1"/>
      <sheetData sheetId="4" refreshError="1"/>
      <sheetData sheetId="5" refreshError="1"/>
      <sheetData sheetId="6">
        <row r="2">
          <cell r="A2" t="str">
            <v>2013 q1</v>
          </cell>
          <cell r="B2" t="str">
            <v>2013 q2</v>
          </cell>
          <cell r="C2" t="str">
            <v>2013 q3</v>
          </cell>
          <cell r="D2" t="str">
            <v>2013 q4</v>
          </cell>
          <cell r="E2" t="str">
            <v>2014 q1</v>
          </cell>
          <cell r="F2" t="str">
            <v>2014 q2</v>
          </cell>
          <cell r="G2" t="str">
            <v>2014 q3</v>
          </cell>
          <cell r="H2" t="str">
            <v>2014 q4</v>
          </cell>
          <cell r="I2" t="str">
            <v>2015 q1</v>
          </cell>
          <cell r="J2" t="str">
            <v>2015 q2</v>
          </cell>
          <cell r="K2" t="str">
            <v>2015 q3</v>
          </cell>
          <cell r="L2" t="str">
            <v>2015 q4</v>
          </cell>
          <cell r="M2" t="str">
            <v>2016 q1</v>
          </cell>
          <cell r="N2" t="str">
            <v>2016 q2</v>
          </cell>
          <cell r="O2" t="str">
            <v>2016 q3</v>
          </cell>
          <cell r="P2" t="str">
            <v>2016 q4</v>
          </cell>
        </row>
        <row r="3">
          <cell r="A3">
            <v>-1.7084867022655326</v>
          </cell>
          <cell r="B3">
            <v>-2.478974864777217</v>
          </cell>
          <cell r="C3">
            <v>-1.0435680888290277</v>
          </cell>
          <cell r="D3">
            <v>-0.52195775148252688</v>
          </cell>
          <cell r="E3">
            <v>-0.25548046810615066</v>
          </cell>
          <cell r="F3">
            <v>-0.13770690462420188</v>
          </cell>
          <cell r="G3">
            <v>-4.9642847293074333E-2</v>
          </cell>
          <cell r="H3">
            <v>7.7260561242775694E-2</v>
          </cell>
          <cell r="I3">
            <v>0.6</v>
          </cell>
          <cell r="J3">
            <v>0.58663888812742204</v>
          </cell>
          <cell r="K3">
            <v>0.62682255471071535</v>
          </cell>
          <cell r="L3">
            <v>0.81521003168756323</v>
          </cell>
          <cell r="M3">
            <v>0.69041478615945451</v>
          </cell>
          <cell r="N3">
            <v>0.87244203729890391</v>
          </cell>
          <cell r="O3">
            <v>0.73793906051629055</v>
          </cell>
          <cell r="P3">
            <v>1.4860713629322175</v>
          </cell>
          <cell r="Q3">
            <v>0.3</v>
          </cell>
        </row>
        <row r="25">
          <cell r="A25" t="str">
            <v>2013 q1</v>
          </cell>
          <cell r="B25" t="str">
            <v>2013 q2</v>
          </cell>
          <cell r="C25" t="str">
            <v>2013 q3</v>
          </cell>
          <cell r="D25" t="str">
            <v>2013 q4</v>
          </cell>
          <cell r="E25" t="str">
            <v>2014 q1</v>
          </cell>
          <cell r="F25" t="str">
            <v>2014 q2</v>
          </cell>
          <cell r="G25" t="str">
            <v>2014 q3</v>
          </cell>
          <cell r="H25" t="str">
            <v>2014 q4</v>
          </cell>
          <cell r="I25" t="str">
            <v>2015 q1</v>
          </cell>
          <cell r="J25" t="str">
            <v>2015 q2</v>
          </cell>
          <cell r="K25" t="str">
            <v>2015 q3</v>
          </cell>
          <cell r="L25" t="str">
            <v>2015 q4</v>
          </cell>
          <cell r="M25" t="str">
            <v>2016 q1</v>
          </cell>
          <cell r="N25" t="str">
            <v>2016 q2</v>
          </cell>
          <cell r="O25" t="str">
            <v>2016 q3</v>
          </cell>
          <cell r="P25" t="str">
            <v>2016 q4</v>
          </cell>
          <cell r="Q25" t="str">
            <v>2017q1</v>
          </cell>
        </row>
        <row r="26">
          <cell r="A26">
            <v>-2.2170826692597623</v>
          </cell>
          <cell r="B26">
            <v>-2.1369818198812895</v>
          </cell>
          <cell r="C26">
            <v>-1.4780501199871066</v>
          </cell>
          <cell r="D26">
            <v>-0.78464875607421325</v>
          </cell>
          <cell r="E26">
            <v>-0.6</v>
          </cell>
          <cell r="F26">
            <v>-0.1</v>
          </cell>
          <cell r="G26">
            <v>-0.2</v>
          </cell>
          <cell r="H26">
            <v>-2.3366641045352576E-2</v>
          </cell>
          <cell r="I26">
            <v>0.4</v>
          </cell>
          <cell r="J26">
            <v>0.7</v>
          </cell>
          <cell r="L26">
            <v>0.65002297442180446</v>
          </cell>
          <cell r="M26">
            <v>0.9</v>
          </cell>
          <cell r="N26">
            <v>0.8</v>
          </cell>
          <cell r="O26">
            <v>0.9</v>
          </cell>
          <cell r="P26">
            <v>0.8</v>
          </cell>
          <cell r="Q26">
            <v>1.8</v>
          </cell>
        </row>
        <row r="44">
          <cell r="B44" t="str">
            <v>2013 q1</v>
          </cell>
          <cell r="C44" t="str">
            <v>2013 q2</v>
          </cell>
          <cell r="D44" t="str">
            <v>2013 q3</v>
          </cell>
          <cell r="E44" t="str">
            <v>2013 q4</v>
          </cell>
          <cell r="F44" t="str">
            <v>2014 q1</v>
          </cell>
          <cell r="G44" t="str">
            <v>2014 q2</v>
          </cell>
          <cell r="H44" t="str">
            <v>2014 q3</v>
          </cell>
          <cell r="I44" t="str">
            <v>2014 q4</v>
          </cell>
          <cell r="J44" t="str">
            <v>2015 q1</v>
          </cell>
          <cell r="K44" t="str">
            <v>2015 q2</v>
          </cell>
          <cell r="L44" t="str">
            <v>2015 q3</v>
          </cell>
          <cell r="M44" t="str">
            <v>2015 q4</v>
          </cell>
          <cell r="N44" t="str">
            <v>2016 q1</v>
          </cell>
          <cell r="O44" t="str">
            <v>2016 q2</v>
          </cell>
          <cell r="P44" t="str">
            <v>2016 q3</v>
          </cell>
          <cell r="Q44" t="str">
            <v>2016 q4</v>
          </cell>
        </row>
        <row r="45">
          <cell r="B45">
            <v>-3.2082777798301407</v>
          </cell>
          <cell r="C45">
            <v>-0.47014656081718442</v>
          </cell>
          <cell r="D45">
            <v>0.28934680829553372</v>
          </cell>
          <cell r="E45">
            <v>0.53948269449359998</v>
          </cell>
          <cell r="F45">
            <v>-0.71239870946454786</v>
          </cell>
          <cell r="G45">
            <v>-2.0716718239493872</v>
          </cell>
          <cell r="H45">
            <v>3.3850792429115586</v>
          </cell>
          <cell r="I45">
            <v>1.3670000785435974</v>
          </cell>
          <cell r="J45">
            <v>1.0568196365645406</v>
          </cell>
          <cell r="K45">
            <v>0.93430678351757734</v>
          </cell>
          <cell r="L45">
            <v>-4.5907771084538069</v>
          </cell>
          <cell r="M45">
            <v>1.4993011879804214</v>
          </cell>
          <cell r="N45">
            <v>-0.99555580035182345</v>
          </cell>
          <cell r="O45">
            <v>0.73157417098113342</v>
          </cell>
          <cell r="P45">
            <v>0.26006666308262538</v>
          </cell>
          <cell r="Q45">
            <v>1.6639297563591242</v>
          </cell>
          <cell r="R45">
            <v>-3.8</v>
          </cell>
        </row>
        <row r="46">
          <cell r="B46">
            <v>-6.6082213130722778</v>
          </cell>
          <cell r="C46">
            <v>-5.5759522716842582</v>
          </cell>
          <cell r="D46">
            <v>-7.4074892300894675</v>
          </cell>
          <cell r="E46">
            <v>-6.496945982057639</v>
          </cell>
          <cell r="F46">
            <v>-6.5221521992259106</v>
          </cell>
          <cell r="G46">
            <v>2.1664242517032761</v>
          </cell>
          <cell r="H46">
            <v>-5.851940656376442</v>
          </cell>
          <cell r="I46">
            <v>-4.9900517309988004</v>
          </cell>
          <cell r="J46">
            <v>0.35740213324397985</v>
          </cell>
          <cell r="K46">
            <v>-2.0795415006069966</v>
          </cell>
          <cell r="L46">
            <v>4.6769795782093411</v>
          </cell>
          <cell r="M46">
            <v>6.7724530207585758</v>
          </cell>
          <cell r="N46">
            <v>0.8538497921386039</v>
          </cell>
          <cell r="O46">
            <v>4.9365651379758901E-2</v>
          </cell>
          <cell r="P46">
            <v>-0.83514887436454899</v>
          </cell>
          <cell r="Q46">
            <v>-0.19385271501496959</v>
          </cell>
        </row>
        <row r="47">
          <cell r="B47">
            <v>-6.6603740192319094</v>
          </cell>
          <cell r="C47">
            <v>2.4080394387561626</v>
          </cell>
          <cell r="D47">
            <v>6.1994692340924473</v>
          </cell>
          <cell r="E47">
            <v>3.3444718872584644</v>
          </cell>
          <cell r="F47">
            <v>1.3229016352187912</v>
          </cell>
          <cell r="G47">
            <v>-3.5848844401956939</v>
          </cell>
          <cell r="H47">
            <v>-3.8464903327403732</v>
          </cell>
          <cell r="I47">
            <v>-3.2694407375955308</v>
          </cell>
          <cell r="J47">
            <v>-6.2801780899228703</v>
          </cell>
          <cell r="K47">
            <v>7.9321534910173739</v>
          </cell>
          <cell r="L47">
            <v>-0.85979057241310386</v>
          </cell>
          <cell r="M47">
            <v>1.7311196598501795</v>
          </cell>
          <cell r="N47">
            <v>-3.8146415895445642</v>
          </cell>
          <cell r="O47">
            <v>7.5835431251508822</v>
          </cell>
          <cell r="P47">
            <v>3.0026605853287691</v>
          </cell>
          <cell r="Q47">
            <v>-7.9003690036900309</v>
          </cell>
        </row>
        <row r="89">
          <cell r="C89" t="str">
            <v>2013 q1</v>
          </cell>
          <cell r="D89" t="str">
            <v>2013 q2</v>
          </cell>
          <cell r="E89" t="str">
            <v>2013 q3</v>
          </cell>
          <cell r="F89" t="str">
            <v>2013 q4</v>
          </cell>
          <cell r="G89" t="str">
            <v>2014 q1</v>
          </cell>
          <cell r="H89" t="str">
            <v>2014 q2</v>
          </cell>
          <cell r="I89" t="str">
            <v>2014 q3</v>
          </cell>
          <cell r="J89" t="str">
            <v>2014 q4</v>
          </cell>
          <cell r="K89" t="str">
            <v>2015 q1</v>
          </cell>
          <cell r="L89" t="str">
            <v>2015 q2</v>
          </cell>
          <cell r="M89" t="str">
            <v>2015 q3</v>
          </cell>
          <cell r="N89" t="str">
            <v>2015 q4</v>
          </cell>
          <cell r="O89" t="str">
            <v>2016 q1</v>
          </cell>
          <cell r="P89" t="str">
            <v>2016 q2</v>
          </cell>
          <cell r="Q89" t="str">
            <v>2016 q3</v>
          </cell>
          <cell r="R89" t="str">
            <v>2016 q4</v>
          </cell>
          <cell r="S89" t="str">
            <v>2017 q1</v>
          </cell>
        </row>
        <row r="90">
          <cell r="A90" t="str">
            <v xml:space="preserve"> &gt;12 μήνες/εργατικό δυναμικό </v>
          </cell>
          <cell r="C90">
            <v>5.5</v>
          </cell>
          <cell r="D90">
            <v>5.6</v>
          </cell>
          <cell r="E90">
            <v>6.3</v>
          </cell>
          <cell r="F90">
            <v>6.7</v>
          </cell>
          <cell r="G90">
            <v>7.4</v>
          </cell>
          <cell r="H90">
            <v>7.7</v>
          </cell>
          <cell r="I90">
            <v>7.7</v>
          </cell>
          <cell r="J90">
            <v>7.7</v>
          </cell>
          <cell r="K90">
            <v>7.625</v>
          </cell>
          <cell r="L90">
            <v>7.6</v>
          </cell>
          <cell r="M90">
            <v>6.8</v>
          </cell>
          <cell r="N90">
            <v>6.1</v>
          </cell>
          <cell r="O90">
            <v>5.8</v>
          </cell>
          <cell r="P90">
            <v>5.6</v>
          </cell>
          <cell r="Q90">
            <v>5.7</v>
          </cell>
          <cell r="R90">
            <v>5.8</v>
          </cell>
          <cell r="S90">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topLeftCell="B1" zoomScale="70" zoomScaleNormal="70" zoomScaleSheetLayoutView="70" workbookViewId="0">
      <selection activeCell="D3" sqref="D3"/>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710937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12</v>
      </c>
    </row>
    <row r="4" spans="1:2">
      <c r="A4" s="5" t="s">
        <v>13</v>
      </c>
    </row>
    <row r="6" spans="1:2">
      <c r="A6" s="6" t="s">
        <v>14</v>
      </c>
    </row>
    <row r="7" spans="1:2">
      <c r="A7" s="6" t="s">
        <v>15</v>
      </c>
    </row>
    <row r="8" spans="1:2">
      <c r="A8" s="7" t="s">
        <v>56</v>
      </c>
    </row>
    <row r="9" spans="1:2">
      <c r="A9" s="7" t="s">
        <v>57</v>
      </c>
    </row>
    <row r="10" spans="1:2">
      <c r="A10" s="7" t="s">
        <v>58</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O40"/>
  <sheetViews>
    <sheetView tabSelected="1" view="pageBreakPreview" zoomScale="40" zoomScaleNormal="55" zoomScaleSheetLayoutView="40" workbookViewId="0">
      <pane xSplit="1" ySplit="1" topLeftCell="B2" activePane="bottomRight" state="frozen"/>
      <selection pane="topRight" activeCell="B1" sqref="B1"/>
      <selection pane="bottomLeft" activeCell="A2" sqref="A2"/>
      <selection pane="bottomRight" activeCell="A44" sqref="A44"/>
    </sheetView>
  </sheetViews>
  <sheetFormatPr defaultColWidth="17.7109375" defaultRowHeight="16.5"/>
  <cols>
    <col min="1" max="1" width="54" style="45" customWidth="1"/>
    <col min="2" max="13" width="17.7109375" style="45" hidden="1" customWidth="1"/>
    <col min="14" max="14" width="3.140625" style="45" hidden="1" customWidth="1"/>
    <col min="15" max="18" width="17.7109375" style="188"/>
    <col min="19" max="19" width="0" style="188" hidden="1" customWidth="1"/>
    <col min="20" max="22" width="17.7109375" style="188"/>
    <col min="23" max="23" width="17.28515625" style="188" customWidth="1"/>
    <col min="24" max="24" width="2.140625" style="188" hidden="1" customWidth="1"/>
    <col min="25" max="28" width="17.7109375" style="188"/>
    <col min="29" max="29" width="0" style="188" hidden="1" customWidth="1"/>
    <col min="30" max="33" width="17.7109375" style="188"/>
    <col min="34" max="34" width="0" style="188" hidden="1" customWidth="1"/>
    <col min="35" max="35" width="17.7109375" style="188"/>
    <col min="36" max="16384" width="17.7109375" style="45"/>
  </cols>
  <sheetData>
    <row r="1" spans="1:38" s="39" customFormat="1" ht="15.75" customHeight="1">
      <c r="A1" s="132" t="s">
        <v>14</v>
      </c>
      <c r="B1" s="37" t="s">
        <v>71</v>
      </c>
      <c r="C1" s="37" t="s">
        <v>72</v>
      </c>
      <c r="D1" s="37" t="s">
        <v>73</v>
      </c>
      <c r="E1" s="37" t="s">
        <v>74</v>
      </c>
      <c r="F1" s="38" t="s">
        <v>75</v>
      </c>
      <c r="G1" s="37" t="s">
        <v>76</v>
      </c>
      <c r="H1" s="37" t="s">
        <v>77</v>
      </c>
      <c r="I1" s="37" t="s">
        <v>78</v>
      </c>
      <c r="J1" s="37" t="s">
        <v>79</v>
      </c>
      <c r="K1" s="37" t="s">
        <v>80</v>
      </c>
      <c r="L1" s="37" t="s">
        <v>81</v>
      </c>
      <c r="M1" s="37" t="s">
        <v>82</v>
      </c>
      <c r="N1" s="38">
        <v>2012</v>
      </c>
      <c r="O1" s="178" t="s">
        <v>83</v>
      </c>
      <c r="P1" s="178" t="s">
        <v>84</v>
      </c>
      <c r="Q1" s="178" t="s">
        <v>85</v>
      </c>
      <c r="R1" s="178" t="s">
        <v>86</v>
      </c>
      <c r="S1" s="179">
        <v>2013</v>
      </c>
      <c r="T1" s="178" t="s">
        <v>87</v>
      </c>
      <c r="U1" s="178" t="s">
        <v>88</v>
      </c>
      <c r="V1" s="178" t="s">
        <v>89</v>
      </c>
      <c r="W1" s="178" t="s">
        <v>90</v>
      </c>
      <c r="X1" s="179">
        <v>2014</v>
      </c>
      <c r="Y1" s="178" t="s">
        <v>91</v>
      </c>
      <c r="Z1" s="178" t="s">
        <v>92</v>
      </c>
      <c r="AA1" s="178" t="s">
        <v>93</v>
      </c>
      <c r="AB1" s="178" t="s">
        <v>94</v>
      </c>
      <c r="AC1" s="179">
        <v>2015</v>
      </c>
      <c r="AD1" s="178" t="s">
        <v>95</v>
      </c>
      <c r="AE1" s="178" t="s">
        <v>96</v>
      </c>
      <c r="AF1" s="178" t="s">
        <v>97</v>
      </c>
      <c r="AG1" s="178" t="s">
        <v>98</v>
      </c>
      <c r="AH1" s="179">
        <v>2016</v>
      </c>
      <c r="AI1" s="178" t="s">
        <v>142</v>
      </c>
      <c r="AJ1" s="37" t="s">
        <v>143</v>
      </c>
      <c r="AK1" s="37" t="s">
        <v>144</v>
      </c>
      <c r="AL1" s="37" t="s">
        <v>145</v>
      </c>
    </row>
    <row r="2" spans="1:38" ht="18">
      <c r="A2" s="133" t="s">
        <v>59</v>
      </c>
      <c r="B2" s="134">
        <v>417061</v>
      </c>
      <c r="C2" s="134">
        <v>422010</v>
      </c>
      <c r="D2" s="134">
        <v>422590</v>
      </c>
      <c r="E2" s="134">
        <v>424853</v>
      </c>
      <c r="F2" s="134">
        <v>431975</v>
      </c>
      <c r="G2" s="135">
        <v>433522</v>
      </c>
      <c r="H2" s="135">
        <v>429257</v>
      </c>
      <c r="I2" s="135">
        <v>433907</v>
      </c>
      <c r="J2" s="135">
        <v>434736</v>
      </c>
      <c r="K2" s="135">
        <v>436434</v>
      </c>
      <c r="L2" s="135">
        <v>437175</v>
      </c>
      <c r="M2" s="135">
        <v>438622</v>
      </c>
      <c r="N2" s="136">
        <f>AVERAGE((J2:M2))</f>
        <v>436741.75</v>
      </c>
      <c r="O2" s="180">
        <v>437021</v>
      </c>
      <c r="P2" s="180">
        <v>431095</v>
      </c>
      <c r="Q2" s="180">
        <v>434504</v>
      </c>
      <c r="R2" s="180">
        <v>433176</v>
      </c>
      <c r="S2" s="181">
        <f t="shared" ref="S2:S8" si="0">AVERAGE((O2:R2))</f>
        <v>433949</v>
      </c>
      <c r="T2" s="180">
        <v>430223</v>
      </c>
      <c r="U2" s="180">
        <v>429884</v>
      </c>
      <c r="V2" s="180">
        <v>433553</v>
      </c>
      <c r="W2" s="180">
        <v>435491</v>
      </c>
      <c r="X2" s="182">
        <f>AVERAGE((T2:W2))</f>
        <v>432287.75</v>
      </c>
      <c r="Y2" s="180">
        <v>429025</v>
      </c>
      <c r="Z2" s="202">
        <v>422346</v>
      </c>
      <c r="AA2" s="202">
        <v>418497</v>
      </c>
      <c r="AB2" s="202">
        <v>413975</v>
      </c>
      <c r="AC2" s="302">
        <f>AVERAGE((Y2:AB2))</f>
        <v>420960.75</v>
      </c>
      <c r="AD2" s="202">
        <v>409599</v>
      </c>
      <c r="AE2" s="183">
        <v>421813</v>
      </c>
      <c r="AF2" s="202">
        <v>427489</v>
      </c>
      <c r="AG2" s="202">
        <v>430167</v>
      </c>
      <c r="AH2" s="302">
        <f>AVERAGE((AD2:AG2))</f>
        <v>422267</v>
      </c>
      <c r="AI2" s="311">
        <v>423794</v>
      </c>
      <c r="AJ2" s="303">
        <v>424807</v>
      </c>
      <c r="AK2" s="135"/>
      <c r="AL2" s="314"/>
    </row>
    <row r="3" spans="1:38" s="142" customFormat="1">
      <c r="A3" s="138" t="s">
        <v>100</v>
      </c>
      <c r="B3" s="139"/>
      <c r="C3" s="140">
        <f t="shared" ref="C3:AG3" si="1">(C2/B2)*100-100</f>
        <v>1.1866369667746284</v>
      </c>
      <c r="D3" s="140">
        <f t="shared" si="1"/>
        <v>0.13743750148100276</v>
      </c>
      <c r="E3" s="140">
        <f t="shared" si="1"/>
        <v>0.53550722922928173</v>
      </c>
      <c r="F3" s="140">
        <f t="shared" si="1"/>
        <v>1.676344523870597</v>
      </c>
      <c r="G3" s="140">
        <f t="shared" si="1"/>
        <v>0.35812257653799406</v>
      </c>
      <c r="H3" s="140">
        <f t="shared" si="1"/>
        <v>-0.98380243678522561</v>
      </c>
      <c r="I3" s="140">
        <f t="shared" si="1"/>
        <v>1.0832671336751645</v>
      </c>
      <c r="J3" s="140">
        <f t="shared" si="1"/>
        <v>0.19105476519160902</v>
      </c>
      <c r="K3" s="140">
        <f t="shared" si="1"/>
        <v>0.39058187037650782</v>
      </c>
      <c r="L3" s="140">
        <f t="shared" si="1"/>
        <v>0.16978512214905095</v>
      </c>
      <c r="M3" s="140">
        <f t="shared" si="1"/>
        <v>0.33098873448847144</v>
      </c>
      <c r="N3" s="141">
        <f t="shared" ref="N3:N40" si="2">AVERAGE((J3:M3))</f>
        <v>0.27060262305140981</v>
      </c>
      <c r="O3" s="184">
        <f>(O2/M2)*100-100</f>
        <v>-0.36500677120618263</v>
      </c>
      <c r="P3" s="184">
        <f t="shared" si="1"/>
        <v>-1.3559989108074859</v>
      </c>
      <c r="Q3" s="184">
        <f t="shared" si="1"/>
        <v>0.79077697491271692</v>
      </c>
      <c r="R3" s="184">
        <f t="shared" si="1"/>
        <v>-0.30563585145361571</v>
      </c>
      <c r="S3" s="185">
        <f t="shared" si="0"/>
        <v>-0.30896613963864183</v>
      </c>
      <c r="T3" s="184">
        <f>(T2/R2)*100-100</f>
        <v>-0.68170905128631887</v>
      </c>
      <c r="U3" s="184">
        <f t="shared" si="1"/>
        <v>-7.8796345151232572E-2</v>
      </c>
      <c r="V3" s="184">
        <f t="shared" si="1"/>
        <v>0.85348605670367306</v>
      </c>
      <c r="W3" s="184">
        <f t="shared" si="1"/>
        <v>0.44700417250025737</v>
      </c>
      <c r="X3" s="186">
        <f>AVERAGE((T3:W3))</f>
        <v>0.13499620819159475</v>
      </c>
      <c r="Y3" s="184">
        <f>(Y2/W2)*100-100</f>
        <v>-1.4847608790996816</v>
      </c>
      <c r="Z3" s="184">
        <f t="shared" si="1"/>
        <v>-1.5567857350970229</v>
      </c>
      <c r="AA3" s="184">
        <f t="shared" si="1"/>
        <v>-0.91133809719991632</v>
      </c>
      <c r="AB3" s="184">
        <f t="shared" si="1"/>
        <v>-1.0805334327366722</v>
      </c>
      <c r="AC3" s="304">
        <f t="shared" ref="AC3:AC40" si="3">AVERAGE((Y3:AB3))</f>
        <v>-1.2583545360333233</v>
      </c>
      <c r="AD3" s="184">
        <f>(AD2/AB2)*100-100</f>
        <v>-1.0570686635666391</v>
      </c>
      <c r="AE3" s="184">
        <f t="shared" si="1"/>
        <v>2.9819408738790827</v>
      </c>
      <c r="AF3" s="184">
        <f t="shared" si="1"/>
        <v>1.3456199785212988</v>
      </c>
      <c r="AG3" s="184">
        <f t="shared" si="1"/>
        <v>0.62644886769017205</v>
      </c>
      <c r="AH3" s="184">
        <f t="shared" ref="AH3" si="4">(AH2/AG2)*100-100</f>
        <v>-1.8364960585075067</v>
      </c>
      <c r="AI3" s="184">
        <f t="shared" ref="AI3" si="5">(AI2/AH2)*100-100</f>
        <v>0.36161954403257823</v>
      </c>
      <c r="AJ3" s="184">
        <v>0.6</v>
      </c>
      <c r="AK3" s="166"/>
      <c r="AL3" s="166"/>
    </row>
    <row r="4" spans="1:38">
      <c r="A4" s="143"/>
      <c r="B4" s="144"/>
      <c r="C4" s="145"/>
      <c r="D4" s="145"/>
      <c r="E4" s="145"/>
      <c r="F4" s="145"/>
      <c r="G4" s="145"/>
      <c r="H4" s="145"/>
      <c r="I4" s="145"/>
      <c r="J4" s="145"/>
      <c r="K4" s="145"/>
      <c r="L4" s="145"/>
      <c r="M4" s="145"/>
      <c r="N4" s="136"/>
      <c r="O4" s="187"/>
      <c r="P4" s="187"/>
      <c r="Q4" s="187"/>
      <c r="R4" s="187"/>
      <c r="S4" s="185"/>
      <c r="T4" s="187"/>
      <c r="U4" s="187"/>
      <c r="V4" s="187"/>
      <c r="W4" s="187"/>
      <c r="X4" s="186"/>
      <c r="Y4" s="187"/>
      <c r="Z4" s="184"/>
      <c r="AA4" s="184"/>
      <c r="AB4" s="184"/>
      <c r="AC4" s="302"/>
      <c r="AD4" s="184"/>
      <c r="AE4" s="184"/>
      <c r="AF4" s="203"/>
      <c r="AG4" s="203"/>
      <c r="AH4" s="302"/>
      <c r="AI4" s="203"/>
      <c r="AJ4" s="166"/>
      <c r="AK4" s="156"/>
      <c r="AL4" s="156"/>
    </row>
    <row r="5" spans="1:38" s="149" customFormat="1">
      <c r="A5" s="133" t="s">
        <v>66</v>
      </c>
      <c r="B5" s="146">
        <v>403.51</v>
      </c>
      <c r="C5" s="146">
        <v>405.17899999999997</v>
      </c>
      <c r="D5" s="146">
        <v>405.96600000000001</v>
      </c>
      <c r="E5" s="146">
        <v>407.61199999999991</v>
      </c>
      <c r="F5" s="146">
        <v>407.505</v>
      </c>
      <c r="G5" s="146">
        <v>407.00199999999995</v>
      </c>
      <c r="H5" s="146">
        <v>405.76700000000005</v>
      </c>
      <c r="I5" s="146">
        <v>403.11400000000003</v>
      </c>
      <c r="J5" s="147">
        <v>398.59799999999996</v>
      </c>
      <c r="K5" s="147">
        <v>395.27499999999998</v>
      </c>
      <c r="L5" s="147">
        <v>389.91899999999998</v>
      </c>
      <c r="M5" s="147">
        <v>385.78000000000003</v>
      </c>
      <c r="N5" s="148">
        <f t="shared" si="2"/>
        <v>392.39299999999997</v>
      </c>
      <c r="O5" s="189">
        <v>379.18900000000008</v>
      </c>
      <c r="P5" s="189">
        <v>369.78899999999999</v>
      </c>
      <c r="Q5" s="189">
        <v>365.93</v>
      </c>
      <c r="R5" s="189">
        <v>364.02</v>
      </c>
      <c r="S5" s="190">
        <f t="shared" ref="S5" si="6">AVERAGE((O5:R5))</f>
        <v>369.73200000000003</v>
      </c>
      <c r="T5" s="189">
        <v>363.09</v>
      </c>
      <c r="U5" s="189">
        <v>362.59</v>
      </c>
      <c r="V5" s="189">
        <v>362.41</v>
      </c>
      <c r="W5" s="189">
        <v>362.69</v>
      </c>
      <c r="X5" s="191">
        <f t="shared" ref="X5" si="7">AVERAGE((T5:W5))</f>
        <v>362.69499999999999</v>
      </c>
      <c r="Y5" s="189">
        <v>364.79</v>
      </c>
      <c r="Z5" s="189">
        <v>366.93</v>
      </c>
      <c r="AA5" s="189">
        <v>369.23</v>
      </c>
      <c r="AB5" s="189">
        <v>372.24</v>
      </c>
      <c r="AC5" s="302">
        <f t="shared" ref="AC5" si="8">AVERAGE((Y5:AB5))</f>
        <v>368.29750000000001</v>
      </c>
      <c r="AD5" s="189">
        <v>374.81</v>
      </c>
      <c r="AE5" s="189">
        <v>378.08</v>
      </c>
      <c r="AF5" s="189">
        <v>380.87</v>
      </c>
      <c r="AG5" s="305">
        <v>386.53</v>
      </c>
      <c r="AH5" s="306">
        <f>SUM(AD5:AG5)/4</f>
        <v>380.07249999999999</v>
      </c>
      <c r="AI5" s="305">
        <v>387.53</v>
      </c>
      <c r="AJ5" s="212">
        <v>389.67</v>
      </c>
    </row>
    <row r="6" spans="1:38" s="133" customFormat="1">
      <c r="A6" s="138" t="s">
        <v>100</v>
      </c>
      <c r="B6" s="150"/>
      <c r="C6" s="151">
        <f>(C5/B5)*100-100</f>
        <v>0.4136204802854877</v>
      </c>
      <c r="D6" s="151">
        <f t="shared" ref="D6:F6" si="9">(D5/C5)*100-100</f>
        <v>0.1942351405181455</v>
      </c>
      <c r="E6" s="151">
        <f t="shared" si="9"/>
        <v>0.40545267337657265</v>
      </c>
      <c r="F6" s="151">
        <f t="shared" si="9"/>
        <v>-2.6250453862957102E-2</v>
      </c>
      <c r="G6" s="151">
        <f t="shared" ref="G6" si="10">(G5/F5)*100-100</f>
        <v>-0.12343406829364767</v>
      </c>
      <c r="H6" s="151">
        <f t="shared" ref="H6:I6" si="11">(H5/G5)*100-100</f>
        <v>-0.30343831234242202</v>
      </c>
      <c r="I6" s="151">
        <f t="shared" si="11"/>
        <v>-0.65382349969317488</v>
      </c>
      <c r="J6" s="152">
        <f t="shared" ref="J6" si="12">(J5/I5)*100-100</f>
        <v>-1.1202786308587775</v>
      </c>
      <c r="K6" s="152">
        <f t="shared" ref="K6:L6" si="13">(K5/J5)*100-100</f>
        <v>-0.8336720204316066</v>
      </c>
      <c r="L6" s="152">
        <f t="shared" si="13"/>
        <v>-1.3550060084751152</v>
      </c>
      <c r="M6" s="152">
        <f t="shared" ref="M6" si="14">(M5/L5)*100-100</f>
        <v>-1.0615025171894672</v>
      </c>
      <c r="N6" s="141">
        <f t="shared" si="2"/>
        <v>-1.0926147942387416</v>
      </c>
      <c r="O6" s="192">
        <f>(O5/M5)*100-100</f>
        <v>-1.7084867022655317</v>
      </c>
      <c r="P6" s="192">
        <f t="shared" ref="P6" si="15">(P5/O5)*100-100</f>
        <v>-2.4789748647772143</v>
      </c>
      <c r="Q6" s="192">
        <f t="shared" ref="Q6" si="16">(Q5/P5)*100-100</f>
        <v>-1.0435680888290335</v>
      </c>
      <c r="R6" s="192">
        <f t="shared" ref="R6" si="17">(R5/Q5)*100-100</f>
        <v>-0.52195775148253176</v>
      </c>
      <c r="S6" s="185">
        <f t="shared" si="0"/>
        <v>-1.4382468518385778</v>
      </c>
      <c r="T6" s="192">
        <f>(T5/R5)*100-100</f>
        <v>-0.25548046810615688</v>
      </c>
      <c r="U6" s="192">
        <f t="shared" ref="U6" si="18">(U5/T5)*100-100</f>
        <v>-0.13770690462419566</v>
      </c>
      <c r="V6" s="192">
        <f t="shared" ref="V6" si="19">(V5/U5)*100-100</f>
        <v>-4.9642847293071668E-2</v>
      </c>
      <c r="W6" s="192">
        <f t="shared" ref="W6" si="20">(W5/V5)*100-100</f>
        <v>7.7260561242781023E-2</v>
      </c>
      <c r="X6" s="186">
        <f>AVERAGE((T6:W6))</f>
        <v>-9.1392414695160795E-2</v>
      </c>
      <c r="Y6" s="192">
        <f>(Y5/W5)*100-100</f>
        <v>0.57900686536711987</v>
      </c>
      <c r="Z6" s="215">
        <f t="shared" ref="Z6" si="21">(Z5/Y5)*100-100</f>
        <v>0.58663888812742471</v>
      </c>
      <c r="AA6" s="215">
        <f t="shared" ref="AA6" si="22">(AA5/Z5)*100-100</f>
        <v>0.62682255471071358</v>
      </c>
      <c r="AB6" s="215">
        <f t="shared" ref="AB6" si="23">(AB5/AA5)*100-100</f>
        <v>0.81521003168757034</v>
      </c>
      <c r="AC6" s="304">
        <f t="shared" si="3"/>
        <v>0.65191958497320712</v>
      </c>
      <c r="AD6" s="215">
        <f t="shared" ref="AD6" si="24">(AD5/AB5)*100-100</f>
        <v>0.69041478615945095</v>
      </c>
      <c r="AE6" s="215">
        <f t="shared" ref="AE6" si="25">(AE5/AD5)*100-100</f>
        <v>0.87244203729891012</v>
      </c>
      <c r="AF6" s="215">
        <f t="shared" ref="AF6:AG6" si="26">(AF5/AE5)*100-100</f>
        <v>0.73793906051629676</v>
      </c>
      <c r="AG6" s="215">
        <f t="shared" si="26"/>
        <v>1.486071362932222</v>
      </c>
      <c r="AH6" s="304">
        <f t="shared" ref="AH6:AH39" si="27">AVERAGE((AD6:AG6))</f>
        <v>0.94671681172671995</v>
      </c>
      <c r="AI6" s="215">
        <f>(AI5/AG5-1)*100</f>
        <v>0.25871213101182899</v>
      </c>
      <c r="AJ6" s="215">
        <f t="shared" ref="AJ6" si="28">(AJ5/AI5-1)*100</f>
        <v>0.55221531236293586</v>
      </c>
    </row>
    <row r="7" spans="1:38" s="133" customFormat="1">
      <c r="A7" s="143"/>
      <c r="B7" s="150"/>
      <c r="C7" s="151"/>
      <c r="D7" s="151"/>
      <c r="E7" s="151"/>
      <c r="F7" s="151"/>
      <c r="G7" s="151"/>
      <c r="H7" s="151"/>
      <c r="I7" s="151"/>
      <c r="J7" s="152"/>
      <c r="K7" s="152"/>
      <c r="L7" s="152"/>
      <c r="M7" s="152"/>
      <c r="N7" s="141"/>
      <c r="O7" s="192"/>
      <c r="P7" s="193"/>
      <c r="Q7" s="193"/>
      <c r="R7" s="193"/>
      <c r="S7" s="185"/>
      <c r="T7" s="192"/>
      <c r="U7" s="192"/>
      <c r="V7" s="192"/>
      <c r="W7" s="192"/>
      <c r="X7" s="186"/>
      <c r="Y7" s="192"/>
      <c r="Z7" s="215"/>
      <c r="AA7" s="215"/>
      <c r="AB7" s="215"/>
      <c r="AC7" s="302"/>
      <c r="AD7" s="215"/>
      <c r="AE7" s="215"/>
      <c r="AF7" s="215"/>
      <c r="AG7" s="307"/>
      <c r="AH7" s="304"/>
      <c r="AI7" s="307"/>
      <c r="AJ7" s="167"/>
    </row>
    <row r="8" spans="1:38">
      <c r="A8" s="40" t="s">
        <v>99</v>
      </c>
      <c r="C8" s="153">
        <f t="shared" ref="C8:M8" si="29">(C5-B5)</f>
        <v>1.6689999999999827</v>
      </c>
      <c r="D8" s="153">
        <f t="shared" si="29"/>
        <v>0.78700000000003456</v>
      </c>
      <c r="E8" s="153">
        <f t="shared" si="29"/>
        <v>1.6459999999999013</v>
      </c>
      <c r="F8" s="153">
        <f t="shared" si="29"/>
        <v>-0.10699999999991405</v>
      </c>
      <c r="G8" s="153">
        <f t="shared" si="29"/>
        <v>-0.50300000000004275</v>
      </c>
      <c r="H8" s="153">
        <f t="shared" si="29"/>
        <v>-1.2349999999999</v>
      </c>
      <c r="I8" s="153">
        <f t="shared" si="29"/>
        <v>-2.65300000000002</v>
      </c>
      <c r="J8" s="131">
        <f t="shared" si="29"/>
        <v>-4.5160000000000764</v>
      </c>
      <c r="K8" s="131">
        <f t="shared" si="29"/>
        <v>-3.3229999999999791</v>
      </c>
      <c r="L8" s="131">
        <f t="shared" si="29"/>
        <v>-5.3559999999999945</v>
      </c>
      <c r="M8" s="131">
        <f t="shared" si="29"/>
        <v>-4.1389999999999532</v>
      </c>
      <c r="N8" s="148">
        <f t="shared" si="2"/>
        <v>-4.3335000000000008</v>
      </c>
      <c r="O8" s="312">
        <f>(O5-M5)</f>
        <v>-6.5909999999999513</v>
      </c>
      <c r="P8" s="312">
        <f>(P5-O5)</f>
        <v>-9.4000000000000909</v>
      </c>
      <c r="Q8" s="312">
        <f>(Q5-P5)</f>
        <v>-3.8589999999999804</v>
      </c>
      <c r="R8" s="312">
        <f>(R5-Q5)</f>
        <v>-1.910000000000025</v>
      </c>
      <c r="S8" s="185">
        <f t="shared" si="0"/>
        <v>-5.4400000000000119</v>
      </c>
      <c r="T8" s="312">
        <f>(T5-R5)</f>
        <v>-0.93000000000000682</v>
      </c>
      <c r="U8" s="312">
        <f>(U5-T5)</f>
        <v>-0.5</v>
      </c>
      <c r="V8" s="312">
        <f>(V5-U5)</f>
        <v>-0.17999999999994998</v>
      </c>
      <c r="W8" s="312">
        <f>(W5-V5)</f>
        <v>0.27999999999997272</v>
      </c>
      <c r="X8" s="186">
        <f>AVERAGE((T8:W8))</f>
        <v>-0.33249999999999602</v>
      </c>
      <c r="Y8" s="312">
        <f>(Y5-W5)</f>
        <v>2.1000000000000227</v>
      </c>
      <c r="Z8" s="212">
        <f>(Z5-Y5)</f>
        <v>2.1399999999999864</v>
      </c>
      <c r="AA8" s="212">
        <f>(AA5-Z5)</f>
        <v>2.3000000000000114</v>
      </c>
      <c r="AB8" s="212">
        <f>(AB5-AA5)</f>
        <v>3.0099999999999909</v>
      </c>
      <c r="AC8" s="304">
        <f t="shared" si="3"/>
        <v>2.3875000000000028</v>
      </c>
      <c r="AD8" s="212">
        <f>(AD5-AB5)</f>
        <v>2.5699999999999932</v>
      </c>
      <c r="AE8" s="212">
        <f>(AE5-AD5)</f>
        <v>3.2699999999999818</v>
      </c>
      <c r="AF8" s="212">
        <f>(AF5-AE5)</f>
        <v>2.7900000000000205</v>
      </c>
      <c r="AG8" s="204">
        <v>4.2520000000000664</v>
      </c>
      <c r="AH8" s="304">
        <f t="shared" si="27"/>
        <v>3.2205000000000155</v>
      </c>
      <c r="AI8" s="212">
        <f>(AI5-AG5)</f>
        <v>1</v>
      </c>
      <c r="AJ8" s="212">
        <f t="shared" ref="AJ8" si="30">(AJ5-AI5)</f>
        <v>2.1400000000000432</v>
      </c>
    </row>
    <row r="9" spans="1:38">
      <c r="C9" s="153"/>
      <c r="D9" s="153"/>
      <c r="E9" s="153"/>
      <c r="F9" s="153"/>
      <c r="G9" s="153"/>
      <c r="H9" s="153"/>
      <c r="I9" s="153"/>
      <c r="J9" s="131"/>
      <c r="K9" s="131"/>
      <c r="L9" s="131"/>
      <c r="M9" s="131"/>
      <c r="N9" s="136"/>
      <c r="O9" s="312"/>
      <c r="P9" s="312"/>
      <c r="Q9" s="312"/>
      <c r="R9" s="312"/>
      <c r="S9" s="312"/>
      <c r="T9" s="312"/>
      <c r="U9" s="312"/>
      <c r="V9" s="312"/>
      <c r="W9" s="312"/>
      <c r="X9" s="186"/>
      <c r="Y9" s="312"/>
      <c r="Z9" s="212"/>
      <c r="AA9" s="212"/>
      <c r="AB9" s="212"/>
      <c r="AC9" s="302"/>
      <c r="AD9" s="212"/>
      <c r="AE9" s="212"/>
      <c r="AF9" s="212"/>
      <c r="AG9" s="203"/>
      <c r="AH9" s="302"/>
      <c r="AI9" s="203"/>
      <c r="AJ9" s="166"/>
    </row>
    <row r="10" spans="1:38" s="156" customFormat="1">
      <c r="A10" s="133" t="s">
        <v>104</v>
      </c>
      <c r="B10" s="154">
        <v>188020.85799999998</v>
      </c>
      <c r="C10" s="154">
        <v>192718.80399999997</v>
      </c>
      <c r="D10" s="154">
        <v>183546.81899999999</v>
      </c>
      <c r="E10" s="154">
        <v>188570.94199999998</v>
      </c>
      <c r="F10" s="154">
        <v>188675.87</v>
      </c>
      <c r="G10" s="154">
        <v>192322.74000000005</v>
      </c>
      <c r="H10" s="154">
        <v>181843.86800000002</v>
      </c>
      <c r="I10" s="154">
        <v>184192.63200000001</v>
      </c>
      <c r="J10" s="155">
        <v>183242.11000000004</v>
      </c>
      <c r="K10" s="155">
        <v>186564.67499999999</v>
      </c>
      <c r="L10" s="155">
        <v>175471.78500000003</v>
      </c>
      <c r="M10" s="155">
        <v>175314.50699999998</v>
      </c>
      <c r="N10" s="136">
        <f t="shared" si="2"/>
        <v>180148.26925000001</v>
      </c>
      <c r="O10" s="310">
        <v>171176</v>
      </c>
      <c r="P10" s="310">
        <v>167517.91699999999</v>
      </c>
      <c r="Q10" s="310">
        <v>165041.93799999999</v>
      </c>
      <c r="R10" s="310">
        <v>163747.38</v>
      </c>
      <c r="S10" s="310">
        <v>162842.32699999999</v>
      </c>
      <c r="T10" s="310">
        <v>162689.345</v>
      </c>
      <c r="U10" s="310">
        <v>162382.03000000003</v>
      </c>
      <c r="V10" s="310">
        <v>162586.54799999998</v>
      </c>
      <c r="W10" s="310">
        <v>163225.459</v>
      </c>
      <c r="X10" s="310">
        <v>164285.62</v>
      </c>
      <c r="Y10" s="310">
        <v>165307.69200000001</v>
      </c>
      <c r="Z10" s="310">
        <v>166513.34600000002</v>
      </c>
      <c r="AA10" s="310">
        <v>167930.29799999998</v>
      </c>
      <c r="AB10" s="310">
        <v>169311.69999999998</v>
      </c>
      <c r="AC10" s="310">
        <v>170775.64300000001</v>
      </c>
      <c r="AD10" s="310">
        <v>172099.99800000002</v>
      </c>
      <c r="AE10" s="310">
        <v>173164.69099999999</v>
      </c>
      <c r="AF10" s="310">
        <v>174411.14199999999</v>
      </c>
      <c r="AG10" s="310">
        <v>172100</v>
      </c>
      <c r="AH10" s="310">
        <v>173164.69099999999</v>
      </c>
      <c r="AI10" s="310">
        <v>173165</v>
      </c>
      <c r="AJ10" s="310">
        <v>174411</v>
      </c>
    </row>
    <row r="11" spans="1:38" s="156" customFormat="1">
      <c r="A11" s="138" t="s">
        <v>100</v>
      </c>
      <c r="B11" s="154"/>
      <c r="C11" s="151">
        <f>(C10/B10*100-100)</f>
        <v>2.4986302317586535</v>
      </c>
      <c r="D11" s="151">
        <f t="shared" ref="D11:R11" si="31">(D10/C10*100-100)</f>
        <v>-4.7592579497328131</v>
      </c>
      <c r="E11" s="151">
        <f t="shared" si="31"/>
        <v>2.737243297035846</v>
      </c>
      <c r="F11" s="151">
        <f t="shared" si="31"/>
        <v>5.5643779941448201E-2</v>
      </c>
      <c r="G11" s="151">
        <f t="shared" si="31"/>
        <v>1.9328756772130049</v>
      </c>
      <c r="H11" s="151">
        <f t="shared" si="31"/>
        <v>-5.4485870989566934</v>
      </c>
      <c r="I11" s="151">
        <f t="shared" si="31"/>
        <v>1.291637725171995</v>
      </c>
      <c r="J11" s="152">
        <f t="shared" si="31"/>
        <v>-0.51604778631968884</v>
      </c>
      <c r="K11" s="152">
        <f t="shared" si="31"/>
        <v>1.8132104023468969</v>
      </c>
      <c r="L11" s="152">
        <f t="shared" si="31"/>
        <v>-5.9458683697757664</v>
      </c>
      <c r="M11" s="152">
        <f t="shared" si="31"/>
        <v>-8.9631504005069473E-2</v>
      </c>
      <c r="N11" s="141">
        <f t="shared" si="2"/>
        <v>-1.1845843144384069</v>
      </c>
      <c r="O11" s="192">
        <f>(O10/M10*100-100)</f>
        <v>-2.3606186794341966</v>
      </c>
      <c r="P11" s="192">
        <f t="shared" si="31"/>
        <v>-2.1370303079871036</v>
      </c>
      <c r="Q11" s="192">
        <f t="shared" si="31"/>
        <v>-1.478038316343202</v>
      </c>
      <c r="R11" s="192">
        <f t="shared" si="31"/>
        <v>-0.78438124011849197</v>
      </c>
      <c r="S11" s="185">
        <f t="shared" ref="S11:S40" si="32">AVERAGE((O11:R11))</f>
        <v>-1.6900171359707485</v>
      </c>
      <c r="T11" s="192">
        <f>(T10/R10*100-100)</f>
        <v>-0.64613858249212797</v>
      </c>
      <c r="U11" s="192">
        <f t="shared" ref="U11:AG11" si="33">(U10/T10*100-100)</f>
        <v>-0.18889682050165391</v>
      </c>
      <c r="V11" s="192">
        <f t="shared" si="33"/>
        <v>0.12594866562510276</v>
      </c>
      <c r="W11" s="192">
        <f t="shared" si="33"/>
        <v>0.39296670472394624</v>
      </c>
      <c r="X11" s="186">
        <f>AVERAGE((T11:W11))</f>
        <v>-7.9030008161183218E-2</v>
      </c>
      <c r="Y11" s="192">
        <f>(Y10/W10*100-100)</f>
        <v>1.2756790593555678</v>
      </c>
      <c r="Z11" s="215">
        <f t="shared" si="33"/>
        <v>0.72933932197179274</v>
      </c>
      <c r="AA11" s="215">
        <f t="shared" si="33"/>
        <v>0.85095401301944662</v>
      </c>
      <c r="AB11" s="215">
        <f t="shared" si="33"/>
        <v>0.82260438792289392</v>
      </c>
      <c r="AC11" s="304">
        <f t="shared" si="3"/>
        <v>0.91964419556742527</v>
      </c>
      <c r="AD11" s="215">
        <f>(AD10/AC10*100-100)</f>
        <v>0.77549407909418733</v>
      </c>
      <c r="AE11" s="215">
        <f t="shared" si="33"/>
        <v>0.6186478863294127</v>
      </c>
      <c r="AF11" s="215">
        <f t="shared" si="33"/>
        <v>0.71980667236601903</v>
      </c>
      <c r="AG11" s="215">
        <f t="shared" si="33"/>
        <v>-1.3251114427081774</v>
      </c>
      <c r="AH11" s="215">
        <f t="shared" ref="AH11" si="34">(AH10/AG10*100-100)</f>
        <v>0.61864671702498697</v>
      </c>
      <c r="AI11" s="215">
        <f>(AI10/AG10*100-100)</f>
        <v>0.61882626380011629</v>
      </c>
      <c r="AJ11" s="215">
        <f>(AJ10/AH10*100-100)</f>
        <v>0.71972466950552416</v>
      </c>
    </row>
    <row r="12" spans="1:38">
      <c r="J12" s="43"/>
      <c r="K12" s="43"/>
      <c r="L12" s="43"/>
      <c r="M12" s="43"/>
      <c r="N12" s="136"/>
      <c r="O12" s="196"/>
      <c r="P12" s="196"/>
      <c r="Q12" s="196"/>
      <c r="R12" s="196"/>
      <c r="S12" s="181"/>
      <c r="T12" s="196"/>
      <c r="U12" s="196"/>
      <c r="V12" s="196"/>
      <c r="W12" s="196"/>
      <c r="X12" s="186"/>
      <c r="Y12" s="196"/>
      <c r="Z12" s="203"/>
      <c r="AA12" s="203"/>
      <c r="AB12" s="203"/>
      <c r="AC12" s="302"/>
      <c r="AD12" s="203"/>
      <c r="AE12" s="203"/>
      <c r="AF12" s="203"/>
      <c r="AG12" s="203"/>
      <c r="AH12" s="304"/>
      <c r="AI12" s="203"/>
      <c r="AJ12" s="166"/>
    </row>
    <row r="13" spans="1:38" s="156" customFormat="1" ht="18">
      <c r="A13" s="156" t="s">
        <v>65</v>
      </c>
      <c r="B13" s="157">
        <v>59.6</v>
      </c>
      <c r="C13" s="157">
        <v>59.5</v>
      </c>
      <c r="D13" s="157">
        <v>58.3</v>
      </c>
      <c r="E13" s="157">
        <v>57.6</v>
      </c>
      <c r="F13" s="158">
        <v>59.6</v>
      </c>
      <c r="G13" s="158">
        <v>59.5</v>
      </c>
      <c r="H13" s="158">
        <v>58.3</v>
      </c>
      <c r="I13" s="158">
        <v>57.6</v>
      </c>
      <c r="J13" s="158">
        <v>56.2</v>
      </c>
      <c r="K13" s="158">
        <v>56.2</v>
      </c>
      <c r="L13" s="158">
        <v>55.9</v>
      </c>
      <c r="M13" s="158">
        <v>55.5</v>
      </c>
      <c r="N13" s="141">
        <f t="shared" si="2"/>
        <v>55.95</v>
      </c>
      <c r="O13" s="194">
        <v>53.4</v>
      </c>
      <c r="P13" s="194">
        <v>53.1</v>
      </c>
      <c r="Q13" s="194">
        <v>53.2</v>
      </c>
      <c r="R13" s="194">
        <v>53.3</v>
      </c>
      <c r="S13" s="185">
        <f t="shared" si="32"/>
        <v>53.25</v>
      </c>
      <c r="T13" s="194">
        <v>52.5</v>
      </c>
      <c r="U13" s="194">
        <v>53.6</v>
      </c>
      <c r="V13" s="194">
        <v>53.8</v>
      </c>
      <c r="W13" s="194">
        <v>54.1</v>
      </c>
      <c r="X13" s="186">
        <f>AVERAGE((T13:W13))</f>
        <v>53.499999999999993</v>
      </c>
      <c r="Y13" s="194">
        <v>52.4</v>
      </c>
      <c r="Z13" s="308">
        <v>53.4</v>
      </c>
      <c r="AA13" s="308">
        <v>52.8</v>
      </c>
      <c r="AB13" s="308">
        <v>53.4</v>
      </c>
      <c r="AC13" s="304">
        <f t="shared" si="3"/>
        <v>53</v>
      </c>
      <c r="AD13" s="204">
        <v>51.8</v>
      </c>
      <c r="AE13" s="308">
        <v>54.4</v>
      </c>
      <c r="AF13" s="204">
        <v>54.5</v>
      </c>
      <c r="AG13" s="204">
        <v>54.8</v>
      </c>
      <c r="AH13" s="304">
        <f t="shared" si="27"/>
        <v>53.875</v>
      </c>
      <c r="AI13" s="204">
        <v>53.2</v>
      </c>
      <c r="AJ13" s="288">
        <v>54.9</v>
      </c>
    </row>
    <row r="14" spans="1:38" s="156" customFormat="1">
      <c r="B14" s="157"/>
      <c r="C14" s="157"/>
      <c r="D14" s="157"/>
      <c r="E14" s="157"/>
      <c r="F14" s="158"/>
      <c r="G14" s="158"/>
      <c r="H14" s="158"/>
      <c r="I14" s="158"/>
      <c r="J14" s="158"/>
      <c r="K14" s="158"/>
      <c r="L14" s="158"/>
      <c r="M14" s="159"/>
      <c r="N14" s="136"/>
      <c r="O14" s="194"/>
      <c r="P14" s="194"/>
      <c r="Q14" s="194"/>
      <c r="R14" s="194"/>
      <c r="S14" s="181"/>
      <c r="T14" s="194"/>
      <c r="U14" s="194"/>
      <c r="V14" s="194"/>
      <c r="W14" s="194"/>
      <c r="X14" s="186"/>
      <c r="Y14" s="194"/>
      <c r="Z14" s="308"/>
      <c r="AA14" s="308"/>
      <c r="AB14" s="308"/>
      <c r="AC14" s="302"/>
      <c r="AD14" s="204"/>
      <c r="AE14" s="308"/>
      <c r="AF14" s="204"/>
      <c r="AG14" s="204"/>
      <c r="AH14" s="302"/>
      <c r="AI14" s="203"/>
      <c r="AJ14" s="166"/>
    </row>
    <row r="15" spans="1:38" s="156" customFormat="1" ht="18">
      <c r="A15" s="160" t="s">
        <v>105</v>
      </c>
      <c r="B15" s="161">
        <v>40200</v>
      </c>
      <c r="C15" s="162">
        <v>47500</v>
      </c>
      <c r="D15" s="162">
        <v>45400</v>
      </c>
      <c r="E15" s="162">
        <v>45500</v>
      </c>
      <c r="F15" s="162">
        <v>43400</v>
      </c>
      <c r="G15" s="162">
        <v>47500</v>
      </c>
      <c r="H15" s="162">
        <v>46100</v>
      </c>
      <c r="I15" s="162">
        <v>46800</v>
      </c>
      <c r="J15" s="162">
        <v>42600</v>
      </c>
      <c r="K15" s="162">
        <v>49300</v>
      </c>
      <c r="L15" s="162">
        <v>50400</v>
      </c>
      <c r="M15" s="162">
        <v>50500</v>
      </c>
      <c r="N15" s="136">
        <f t="shared" si="2"/>
        <v>48200</v>
      </c>
      <c r="O15" s="197">
        <v>42700</v>
      </c>
      <c r="P15" s="197">
        <v>50100</v>
      </c>
      <c r="Q15" s="197">
        <v>57100</v>
      </c>
      <c r="R15" s="197">
        <v>59300</v>
      </c>
      <c r="S15" s="181">
        <f t="shared" si="32"/>
        <v>52300</v>
      </c>
      <c r="T15" s="197">
        <v>54000</v>
      </c>
      <c r="U15" s="197">
        <v>56300</v>
      </c>
      <c r="V15" s="197">
        <v>59700</v>
      </c>
      <c r="W15" s="197">
        <v>54900</v>
      </c>
      <c r="X15" s="182">
        <f>AVERAGE((T15:W15))</f>
        <v>56225</v>
      </c>
      <c r="Y15" s="197">
        <v>49900</v>
      </c>
      <c r="Z15" s="197">
        <v>58700</v>
      </c>
      <c r="AA15" s="197">
        <v>57300</v>
      </c>
      <c r="AB15" s="197">
        <v>56300</v>
      </c>
      <c r="AC15" s="302">
        <f t="shared" si="3"/>
        <v>55550</v>
      </c>
      <c r="AD15" s="198">
        <v>46500</v>
      </c>
      <c r="AE15" s="198">
        <v>58400</v>
      </c>
      <c r="AF15" s="198">
        <v>54700</v>
      </c>
      <c r="AG15" s="204">
        <v>46989</v>
      </c>
      <c r="AH15" s="309">
        <f t="shared" si="27"/>
        <v>51647.25</v>
      </c>
      <c r="AI15" s="202">
        <v>42162</v>
      </c>
      <c r="AJ15" s="288">
        <v>53221</v>
      </c>
    </row>
    <row r="16" spans="1:38" s="164" customFormat="1" ht="18" hidden="1">
      <c r="A16" s="160" t="s">
        <v>106</v>
      </c>
      <c r="B16" s="163">
        <v>31300</v>
      </c>
      <c r="C16" s="162">
        <v>35400</v>
      </c>
      <c r="D16" s="162">
        <v>33300</v>
      </c>
      <c r="E16" s="162">
        <v>34100</v>
      </c>
      <c r="F16" s="162">
        <v>33800</v>
      </c>
      <c r="G16" s="162">
        <v>36600</v>
      </c>
      <c r="H16" s="162">
        <v>33900</v>
      </c>
      <c r="I16" s="162">
        <v>34300</v>
      </c>
      <c r="J16" s="162">
        <v>32500</v>
      </c>
      <c r="K16" s="162">
        <v>34900</v>
      </c>
      <c r="L16" s="162">
        <v>33900</v>
      </c>
      <c r="M16" s="162">
        <v>35200</v>
      </c>
      <c r="N16" s="136">
        <f t="shared" si="2"/>
        <v>34125</v>
      </c>
      <c r="O16" s="197">
        <v>32000</v>
      </c>
      <c r="P16" s="197">
        <v>36000</v>
      </c>
      <c r="Q16" s="197">
        <v>39800</v>
      </c>
      <c r="R16" s="197">
        <v>41700</v>
      </c>
      <c r="S16" s="181">
        <f t="shared" si="32"/>
        <v>37375</v>
      </c>
      <c r="T16" s="197">
        <v>37800</v>
      </c>
      <c r="U16" s="197">
        <v>38200</v>
      </c>
      <c r="V16" s="197">
        <v>38600</v>
      </c>
      <c r="W16" s="197">
        <v>36500</v>
      </c>
      <c r="X16" s="182">
        <f t="shared" ref="X16:X29" si="35">AVERAGE((T16:W16))</f>
        <v>37775</v>
      </c>
      <c r="Y16" s="197">
        <v>34700</v>
      </c>
      <c r="Z16" s="197">
        <v>37400</v>
      </c>
      <c r="AA16" s="197">
        <v>34600</v>
      </c>
      <c r="AB16" s="197">
        <v>36800</v>
      </c>
      <c r="AC16" s="302">
        <f t="shared" si="3"/>
        <v>35875</v>
      </c>
      <c r="AD16" s="198">
        <v>30000</v>
      </c>
      <c r="AE16" s="198">
        <v>38400</v>
      </c>
      <c r="AF16" s="198">
        <v>34900</v>
      </c>
      <c r="AG16" s="204">
        <v>55223</v>
      </c>
      <c r="AH16" s="309">
        <f t="shared" si="27"/>
        <v>39630.75</v>
      </c>
      <c r="AI16" s="200"/>
      <c r="AJ16" s="288"/>
    </row>
    <row r="17" spans="1:42" s="165" customFormat="1" ht="18" hidden="1">
      <c r="A17" s="160" t="s">
        <v>107</v>
      </c>
      <c r="B17" s="163">
        <f>(B15-B16)</f>
        <v>8900</v>
      </c>
      <c r="C17" s="72">
        <f t="shared" ref="C17:AD17" si="36">(C15-C16)</f>
        <v>12100</v>
      </c>
      <c r="D17" s="162">
        <f t="shared" si="36"/>
        <v>12100</v>
      </c>
      <c r="E17" s="162">
        <f t="shared" si="36"/>
        <v>11400</v>
      </c>
      <c r="F17" s="162">
        <f t="shared" si="36"/>
        <v>9600</v>
      </c>
      <c r="G17" s="162">
        <f t="shared" si="36"/>
        <v>10900</v>
      </c>
      <c r="H17" s="162">
        <f t="shared" si="36"/>
        <v>12200</v>
      </c>
      <c r="I17" s="162">
        <f t="shared" si="36"/>
        <v>12500</v>
      </c>
      <c r="J17" s="162">
        <f t="shared" si="36"/>
        <v>10100</v>
      </c>
      <c r="K17" s="162">
        <f t="shared" si="36"/>
        <v>14400</v>
      </c>
      <c r="L17" s="162">
        <f t="shared" si="36"/>
        <v>16500</v>
      </c>
      <c r="M17" s="162">
        <f t="shared" si="36"/>
        <v>15300</v>
      </c>
      <c r="N17" s="136">
        <f t="shared" si="2"/>
        <v>14075</v>
      </c>
      <c r="O17" s="197">
        <f t="shared" si="36"/>
        <v>10700</v>
      </c>
      <c r="P17" s="197">
        <f t="shared" si="36"/>
        <v>14100</v>
      </c>
      <c r="Q17" s="197">
        <f t="shared" si="36"/>
        <v>17300</v>
      </c>
      <c r="R17" s="197">
        <f t="shared" si="36"/>
        <v>17600</v>
      </c>
      <c r="S17" s="181">
        <f t="shared" si="32"/>
        <v>14925</v>
      </c>
      <c r="T17" s="197">
        <f t="shared" si="36"/>
        <v>16200</v>
      </c>
      <c r="U17" s="197">
        <f t="shared" si="36"/>
        <v>18100</v>
      </c>
      <c r="V17" s="197">
        <f t="shared" si="36"/>
        <v>21100</v>
      </c>
      <c r="W17" s="197">
        <f t="shared" si="36"/>
        <v>18400</v>
      </c>
      <c r="X17" s="182">
        <f t="shared" si="35"/>
        <v>18450</v>
      </c>
      <c r="Y17" s="197">
        <f t="shared" si="36"/>
        <v>15200</v>
      </c>
      <c r="Z17" s="197">
        <f t="shared" si="36"/>
        <v>21300</v>
      </c>
      <c r="AA17" s="197">
        <f t="shared" si="36"/>
        <v>22700</v>
      </c>
      <c r="AB17" s="197">
        <f t="shared" si="36"/>
        <v>19500</v>
      </c>
      <c r="AC17" s="302">
        <f t="shared" si="3"/>
        <v>19675</v>
      </c>
      <c r="AD17" s="197">
        <f t="shared" si="36"/>
        <v>16500</v>
      </c>
      <c r="AE17" s="198">
        <v>20000</v>
      </c>
      <c r="AF17" s="198">
        <v>19700</v>
      </c>
      <c r="AG17" s="204">
        <v>55223</v>
      </c>
      <c r="AH17" s="309">
        <f t="shared" si="27"/>
        <v>27855.75</v>
      </c>
      <c r="AI17" s="200"/>
      <c r="AJ17" s="288"/>
    </row>
    <row r="18" spans="1:42" s="156" customFormat="1" ht="18">
      <c r="A18" s="160" t="s">
        <v>108</v>
      </c>
      <c r="B18" s="163">
        <f>+(B19+B20)</f>
        <v>31300</v>
      </c>
      <c r="C18" s="163">
        <f t="shared" ref="C18:I18" si="37">+(C19+C20)</f>
        <v>30000</v>
      </c>
      <c r="D18" s="163">
        <f t="shared" si="37"/>
        <v>30100</v>
      </c>
      <c r="E18" s="163">
        <f t="shared" si="37"/>
        <v>34800</v>
      </c>
      <c r="F18" s="163">
        <f t="shared" si="37"/>
        <v>37200</v>
      </c>
      <c r="G18" s="163">
        <f t="shared" si="37"/>
        <v>34600</v>
      </c>
      <c r="H18" s="163">
        <f t="shared" si="37"/>
        <v>31600</v>
      </c>
      <c r="I18" s="163">
        <f t="shared" si="37"/>
        <v>35000</v>
      </c>
      <c r="J18" s="163">
        <f>+(J19+J20)</f>
        <v>36300</v>
      </c>
      <c r="K18" s="163">
        <f t="shared" ref="K18" si="38">+(K19+K20)</f>
        <v>35600</v>
      </c>
      <c r="L18" s="163">
        <f t="shared" ref="L18" si="39">+(L19+L20)</f>
        <v>33000</v>
      </c>
      <c r="M18" s="163">
        <f t="shared" ref="M18:O18" si="40">+(M19+M20)</f>
        <v>39900</v>
      </c>
      <c r="N18" s="136">
        <f t="shared" si="2"/>
        <v>36200</v>
      </c>
      <c r="O18" s="201">
        <f t="shared" si="40"/>
        <v>41700</v>
      </c>
      <c r="P18" s="201">
        <f t="shared" ref="P18" si="41">+(P19+P20)</f>
        <v>41100</v>
      </c>
      <c r="Q18" s="201">
        <f t="shared" ref="Q18" si="42">+(Q19+Q20)</f>
        <v>41300</v>
      </c>
      <c r="R18" s="201">
        <f t="shared" ref="R18" si="43">+(R19+R20)</f>
        <v>45500</v>
      </c>
      <c r="S18" s="181">
        <f t="shared" si="32"/>
        <v>42400</v>
      </c>
      <c r="T18" s="201">
        <f t="shared" ref="T18" si="44">+(T19+T20)</f>
        <v>50000</v>
      </c>
      <c r="U18" s="201">
        <f t="shared" ref="U18" si="45">+(U19+U20)</f>
        <v>49600</v>
      </c>
      <c r="V18" s="201">
        <f t="shared" ref="V18" si="46">+(V19+V20)</f>
        <v>44100</v>
      </c>
      <c r="W18" s="201">
        <f t="shared" ref="W18:Y18" si="47">+(W19+W20)</f>
        <v>47800</v>
      </c>
      <c r="X18" s="182">
        <f>AVERAGE((T18:W18))</f>
        <v>47875</v>
      </c>
      <c r="Y18" s="201">
        <f t="shared" si="47"/>
        <v>48000</v>
      </c>
      <c r="Z18" s="201">
        <f t="shared" ref="Z18" si="48">+(Z19+Z20)</f>
        <v>46000</v>
      </c>
      <c r="AA18" s="201">
        <f t="shared" ref="AA18" si="49">+(AA19+AA20)</f>
        <v>41500</v>
      </c>
      <c r="AB18" s="201">
        <f t="shared" ref="AB18:AD18" si="50">+(AB19+AB20)</f>
        <v>46600</v>
      </c>
      <c r="AC18" s="302">
        <f t="shared" si="3"/>
        <v>45525</v>
      </c>
      <c r="AD18" s="201">
        <f t="shared" si="50"/>
        <v>47100</v>
      </c>
      <c r="AE18" s="201">
        <f t="shared" ref="AE18" si="51">+(AE19+AE20)</f>
        <v>52100</v>
      </c>
      <c r="AF18" s="201">
        <f t="shared" ref="AF18" si="52">+(AF19+AF20)</f>
        <v>51700</v>
      </c>
      <c r="AG18" s="204">
        <v>55223</v>
      </c>
      <c r="AH18" s="309">
        <f t="shared" si="27"/>
        <v>51530.75</v>
      </c>
      <c r="AI18" s="202">
        <v>53045</v>
      </c>
      <c r="AJ18" s="288">
        <v>48666</v>
      </c>
    </row>
    <row r="19" spans="1:42" s="156" customFormat="1" hidden="1">
      <c r="A19" s="160" t="s">
        <v>109</v>
      </c>
      <c r="B19" s="163">
        <v>21400</v>
      </c>
      <c r="C19" s="163">
        <v>21500</v>
      </c>
      <c r="D19" s="162">
        <v>20400</v>
      </c>
      <c r="E19" s="162">
        <v>23400</v>
      </c>
      <c r="F19" s="162">
        <v>24400</v>
      </c>
      <c r="G19" s="162">
        <v>22500</v>
      </c>
      <c r="H19" s="162">
        <v>19800</v>
      </c>
      <c r="I19" s="162">
        <v>23000</v>
      </c>
      <c r="J19" s="162">
        <v>23700</v>
      </c>
      <c r="K19" s="162">
        <v>23200</v>
      </c>
      <c r="L19" s="162">
        <v>21900</v>
      </c>
      <c r="M19" s="162">
        <v>26100</v>
      </c>
      <c r="N19" s="136">
        <f t="shared" si="2"/>
        <v>23725</v>
      </c>
      <c r="O19" s="197">
        <v>27000</v>
      </c>
      <c r="P19" s="197">
        <v>25800</v>
      </c>
      <c r="Q19" s="197">
        <v>25200</v>
      </c>
      <c r="R19" s="197">
        <v>29700</v>
      </c>
      <c r="S19" s="181">
        <f t="shared" si="32"/>
        <v>26925</v>
      </c>
      <c r="T19" s="197">
        <v>31200</v>
      </c>
      <c r="U19" s="197">
        <v>30600</v>
      </c>
      <c r="V19" s="197">
        <v>26900</v>
      </c>
      <c r="W19" s="197">
        <v>29100</v>
      </c>
      <c r="X19" s="182">
        <f t="shared" si="35"/>
        <v>29450</v>
      </c>
      <c r="Y19" s="197">
        <v>28900</v>
      </c>
      <c r="Z19" s="197">
        <v>27600</v>
      </c>
      <c r="AA19" s="197">
        <v>24600</v>
      </c>
      <c r="AB19" s="197">
        <v>28000</v>
      </c>
      <c r="AC19" s="302">
        <f t="shared" si="3"/>
        <v>27275</v>
      </c>
      <c r="AD19" s="197">
        <v>26700</v>
      </c>
      <c r="AE19" s="198">
        <v>28700</v>
      </c>
      <c r="AF19" s="198">
        <v>23900</v>
      </c>
      <c r="AG19" s="204"/>
      <c r="AH19" s="309">
        <f t="shared" si="27"/>
        <v>26433.333333333332</v>
      </c>
      <c r="AI19" s="203"/>
      <c r="AJ19" s="166"/>
    </row>
    <row r="20" spans="1:42" s="165" customFormat="1" hidden="1">
      <c r="A20" s="160" t="s">
        <v>110</v>
      </c>
      <c r="B20" s="163">
        <v>9900</v>
      </c>
      <c r="C20" s="163">
        <v>8500</v>
      </c>
      <c r="D20" s="162">
        <v>9700</v>
      </c>
      <c r="E20" s="162">
        <v>11400</v>
      </c>
      <c r="F20" s="162">
        <v>12800</v>
      </c>
      <c r="G20" s="162">
        <v>12100</v>
      </c>
      <c r="H20" s="162">
        <v>11800</v>
      </c>
      <c r="I20" s="162">
        <v>12000</v>
      </c>
      <c r="J20" s="162">
        <v>12600</v>
      </c>
      <c r="K20" s="162">
        <v>12400</v>
      </c>
      <c r="L20" s="162">
        <v>11100</v>
      </c>
      <c r="M20" s="162">
        <v>13800</v>
      </c>
      <c r="N20" s="136">
        <f t="shared" si="2"/>
        <v>12475</v>
      </c>
      <c r="O20" s="197">
        <v>14700</v>
      </c>
      <c r="P20" s="197">
        <v>15300</v>
      </c>
      <c r="Q20" s="197">
        <v>16100</v>
      </c>
      <c r="R20" s="197">
        <v>15800</v>
      </c>
      <c r="S20" s="181">
        <f t="shared" si="32"/>
        <v>15475</v>
      </c>
      <c r="T20" s="197">
        <v>18800</v>
      </c>
      <c r="U20" s="197">
        <v>19000</v>
      </c>
      <c r="V20" s="197">
        <v>17200</v>
      </c>
      <c r="W20" s="197">
        <v>18700</v>
      </c>
      <c r="X20" s="182">
        <f t="shared" si="35"/>
        <v>18425</v>
      </c>
      <c r="Y20" s="197">
        <v>19100</v>
      </c>
      <c r="Z20" s="197">
        <v>18400</v>
      </c>
      <c r="AA20" s="197">
        <v>16900</v>
      </c>
      <c r="AB20" s="197">
        <v>18600</v>
      </c>
      <c r="AC20" s="302">
        <f t="shared" si="3"/>
        <v>18250</v>
      </c>
      <c r="AD20" s="197">
        <v>20400</v>
      </c>
      <c r="AE20" s="198">
        <v>23400</v>
      </c>
      <c r="AF20" s="198">
        <v>27800</v>
      </c>
      <c r="AG20" s="204"/>
      <c r="AH20" s="309">
        <f t="shared" si="27"/>
        <v>23866.666666666668</v>
      </c>
      <c r="AI20" s="203"/>
      <c r="AJ20" s="166"/>
    </row>
    <row r="21" spans="1:42" s="164" customFormat="1">
      <c r="A21" s="167" t="s">
        <v>67</v>
      </c>
      <c r="B21" s="162" t="e">
        <f>(B18+#REF!)</f>
        <v>#REF!</v>
      </c>
      <c r="C21" s="162" t="e">
        <f>(C18+#REF!)</f>
        <v>#REF!</v>
      </c>
      <c r="D21" s="162" t="e">
        <f>(D18+#REF!)</f>
        <v>#REF!</v>
      </c>
      <c r="E21" s="162" t="e">
        <f>(E18+#REF!)</f>
        <v>#REF!</v>
      </c>
      <c r="F21" s="162" t="e">
        <f>(F18+#REF!)</f>
        <v>#REF!</v>
      </c>
      <c r="G21" s="162" t="e">
        <f>(G18+#REF!)</f>
        <v>#REF!</v>
      </c>
      <c r="H21" s="162" t="e">
        <f>(H18+#REF!)</f>
        <v>#REF!</v>
      </c>
      <c r="I21" s="162" t="e">
        <f>(I18+#REF!)</f>
        <v>#REF!</v>
      </c>
      <c r="J21" s="162">
        <f>(J18+J15)</f>
        <v>78900</v>
      </c>
      <c r="K21" s="162">
        <f t="shared" ref="K21:AF21" si="53">(K18+K15)</f>
        <v>84900</v>
      </c>
      <c r="L21" s="162">
        <f t="shared" si="53"/>
        <v>83400</v>
      </c>
      <c r="M21" s="162">
        <f t="shared" si="53"/>
        <v>90400</v>
      </c>
      <c r="N21" s="136">
        <f t="shared" si="2"/>
        <v>84400</v>
      </c>
      <c r="O21" s="197">
        <f t="shared" si="53"/>
        <v>84400</v>
      </c>
      <c r="P21" s="197">
        <f t="shared" si="53"/>
        <v>91200</v>
      </c>
      <c r="Q21" s="197">
        <f t="shared" si="53"/>
        <v>98400</v>
      </c>
      <c r="R21" s="197">
        <f t="shared" si="53"/>
        <v>104800</v>
      </c>
      <c r="S21" s="181">
        <f t="shared" si="32"/>
        <v>94700</v>
      </c>
      <c r="T21" s="197">
        <f t="shared" si="53"/>
        <v>104000</v>
      </c>
      <c r="U21" s="197">
        <f t="shared" si="53"/>
        <v>105900</v>
      </c>
      <c r="V21" s="197">
        <f t="shared" si="53"/>
        <v>103800</v>
      </c>
      <c r="W21" s="197">
        <f t="shared" si="53"/>
        <v>102700</v>
      </c>
      <c r="X21" s="182">
        <f>AVERAGE((T21:W21))</f>
        <v>104100</v>
      </c>
      <c r="Y21" s="197">
        <f t="shared" si="53"/>
        <v>97900</v>
      </c>
      <c r="Z21" s="197">
        <f t="shared" si="53"/>
        <v>104700</v>
      </c>
      <c r="AA21" s="197">
        <f t="shared" si="53"/>
        <v>98800</v>
      </c>
      <c r="AB21" s="197">
        <f t="shared" si="53"/>
        <v>102900</v>
      </c>
      <c r="AC21" s="302">
        <f t="shared" si="3"/>
        <v>101075</v>
      </c>
      <c r="AD21" s="197">
        <f t="shared" si="53"/>
        <v>93600</v>
      </c>
      <c r="AE21" s="197">
        <f>(AE18+AE15)</f>
        <v>110500</v>
      </c>
      <c r="AF21" s="197">
        <f t="shared" si="53"/>
        <v>106400</v>
      </c>
      <c r="AG21" s="204">
        <v>102212</v>
      </c>
      <c r="AH21" s="309">
        <f>AVERAGE((AD21:AG21))</f>
        <v>103178</v>
      </c>
      <c r="AI21" s="205">
        <f t="shared" ref="AI21:AJ21" si="54">(AI15+AI18)</f>
        <v>95207</v>
      </c>
      <c r="AJ21" s="205">
        <f t="shared" si="54"/>
        <v>101887</v>
      </c>
      <c r="AK21" s="166"/>
      <c r="AL21" s="166"/>
      <c r="AM21" s="166"/>
      <c r="AN21" s="166"/>
      <c r="AO21" s="166"/>
      <c r="AP21" s="166"/>
    </row>
    <row r="22" spans="1:42">
      <c r="J22" s="43"/>
      <c r="K22" s="43"/>
      <c r="L22" s="43"/>
      <c r="M22" s="43"/>
      <c r="N22" s="43"/>
      <c r="O22" s="196"/>
      <c r="P22" s="196"/>
      <c r="Q22" s="196"/>
      <c r="R22" s="196"/>
      <c r="S22" s="196"/>
      <c r="T22" s="196"/>
      <c r="U22" s="196"/>
      <c r="V22" s="196"/>
      <c r="W22" s="196"/>
      <c r="X22" s="196"/>
      <c r="Y22" s="196"/>
      <c r="Z22" s="196"/>
      <c r="AA22" s="196"/>
      <c r="AB22" s="196"/>
      <c r="AC22" s="196"/>
      <c r="AD22" s="196"/>
      <c r="AE22" s="196"/>
      <c r="AF22" s="196"/>
      <c r="AG22" s="196"/>
      <c r="AH22" s="196"/>
      <c r="AI22" s="196"/>
      <c r="AJ22" s="156"/>
    </row>
    <row r="23" spans="1:42" s="164" customFormat="1">
      <c r="A23" s="166" t="s">
        <v>68</v>
      </c>
      <c r="B23" s="169" t="e">
        <f t="shared" ref="B23:M23" si="55">(B21/B2)*100</f>
        <v>#REF!</v>
      </c>
      <c r="C23" s="169" t="e">
        <f t="shared" si="55"/>
        <v>#REF!</v>
      </c>
      <c r="D23" s="169" t="e">
        <f t="shared" si="55"/>
        <v>#REF!</v>
      </c>
      <c r="E23" s="169" t="e">
        <f t="shared" si="55"/>
        <v>#REF!</v>
      </c>
      <c r="F23" s="169" t="e">
        <f t="shared" si="55"/>
        <v>#REF!</v>
      </c>
      <c r="G23" s="169" t="e">
        <f t="shared" si="55"/>
        <v>#REF!</v>
      </c>
      <c r="H23" s="169" t="e">
        <f t="shared" si="55"/>
        <v>#REF!</v>
      </c>
      <c r="I23" s="169" t="e">
        <f t="shared" si="55"/>
        <v>#REF!</v>
      </c>
      <c r="J23" s="169">
        <f t="shared" si="55"/>
        <v>18.148945566964777</v>
      </c>
      <c r="K23" s="169">
        <f t="shared" si="55"/>
        <v>19.453113185498839</v>
      </c>
      <c r="L23" s="169">
        <f t="shared" si="55"/>
        <v>19.077028649854178</v>
      </c>
      <c r="M23" s="169">
        <f t="shared" si="55"/>
        <v>20.610001322323093</v>
      </c>
      <c r="N23" s="141">
        <f>AVERAGE((J23:M23))</f>
        <v>19.322272181160223</v>
      </c>
      <c r="O23" s="206">
        <f>(O21/O2)*100</f>
        <v>19.312573080012175</v>
      </c>
      <c r="P23" s="206">
        <f>(P21/P2)*100</f>
        <v>21.155429777659215</v>
      </c>
      <c r="Q23" s="206">
        <f>(Q21/Q2)*100</f>
        <v>22.646511884815791</v>
      </c>
      <c r="R23" s="206">
        <f>(R21/R2)*100</f>
        <v>24.193399449646332</v>
      </c>
      <c r="S23" s="185">
        <f>AVERAGE((O23:R23))</f>
        <v>21.826978548033381</v>
      </c>
      <c r="T23" s="206">
        <f>(T21/T2)*100</f>
        <v>24.173510016898213</v>
      </c>
      <c r="U23" s="206">
        <f>(U21/U2)*100</f>
        <v>24.634552576974254</v>
      </c>
      <c r="V23" s="206">
        <f>(V21/V2)*100</f>
        <v>23.941709548774888</v>
      </c>
      <c r="W23" s="206">
        <f>(W21/W2)*100</f>
        <v>23.5825769074447</v>
      </c>
      <c r="X23" s="186">
        <f>AVERAGE((T23:W23))</f>
        <v>24.083087262523012</v>
      </c>
      <c r="Y23" s="206">
        <f>(Y21/Y2)*100</f>
        <v>22.819183031291882</v>
      </c>
      <c r="Z23" s="206">
        <f>(Z21/Z2)*100</f>
        <v>24.790101007231037</v>
      </c>
      <c r="AA23" s="206">
        <f>(AA21/AA2)*100</f>
        <v>23.608293488364314</v>
      </c>
      <c r="AB23" s="206">
        <f>(AB21/AB2)*100</f>
        <v>24.856573464581196</v>
      </c>
      <c r="AC23" s="185">
        <f>AVERAGE((Y23:AB23))</f>
        <v>24.018537747867107</v>
      </c>
      <c r="AD23" s="206">
        <f>(AD21/AD2)*100</f>
        <v>22.851618290083717</v>
      </c>
      <c r="AE23" s="206">
        <f>(AE21/AE2)*100</f>
        <v>26.196442499401396</v>
      </c>
      <c r="AF23" s="206">
        <f>(AF21/AF2)*100</f>
        <v>24.889529321222302</v>
      </c>
      <c r="AG23" s="206">
        <f>(AG21/AG2)*100</f>
        <v>23.761004447110075</v>
      </c>
      <c r="AH23" s="185">
        <f>AVERAGE((AD23:AG23))</f>
        <v>24.424648639454375</v>
      </c>
      <c r="AI23" s="206">
        <f t="shared" ref="AI23:AJ23" si="56">(AI21/AI2)*100</f>
        <v>22.46539592349113</v>
      </c>
      <c r="AJ23" s="206">
        <f t="shared" si="56"/>
        <v>23.984303460159555</v>
      </c>
    </row>
    <row r="24" spans="1:42" s="166" customFormat="1">
      <c r="A24" s="166" t="s">
        <v>70</v>
      </c>
      <c r="B24" s="169">
        <f t="shared" ref="B24:M24" si="57">(B15/B2)*100</f>
        <v>9.6388777660821798</v>
      </c>
      <c r="C24" s="169">
        <f t="shared" si="57"/>
        <v>11.255657448875619</v>
      </c>
      <c r="D24" s="169">
        <f t="shared" si="57"/>
        <v>10.74327362218699</v>
      </c>
      <c r="E24" s="169">
        <f t="shared" si="57"/>
        <v>10.709586609956856</v>
      </c>
      <c r="F24" s="169">
        <f t="shared" si="57"/>
        <v>10.046877712830604</v>
      </c>
      <c r="G24" s="169">
        <f t="shared" si="57"/>
        <v>10.95676805329372</v>
      </c>
      <c r="H24" s="169">
        <f t="shared" si="57"/>
        <v>10.739487067188188</v>
      </c>
      <c r="I24" s="169">
        <f t="shared" si="57"/>
        <v>10.785721364255474</v>
      </c>
      <c r="J24" s="169">
        <f t="shared" si="57"/>
        <v>9.7990504582091198</v>
      </c>
      <c r="K24" s="169">
        <f t="shared" si="57"/>
        <v>11.296095171320292</v>
      </c>
      <c r="L24" s="169">
        <f t="shared" si="57"/>
        <v>11.52856407617087</v>
      </c>
      <c r="M24" s="169">
        <f t="shared" si="57"/>
        <v>11.513330384704826</v>
      </c>
      <c r="N24" s="141">
        <f t="shared" si="2"/>
        <v>11.034260022601277</v>
      </c>
      <c r="O24" s="206">
        <f>(O15/O2)*100</f>
        <v>9.7706975179682445</v>
      </c>
      <c r="P24" s="206">
        <f>(P15/P2)*100</f>
        <v>11.621568331806214</v>
      </c>
      <c r="Q24" s="206">
        <f>(Q15/Q2)*100</f>
        <v>13.141421022591276</v>
      </c>
      <c r="R24" s="206">
        <f>(R15/R2)*100</f>
        <v>13.68958575729034</v>
      </c>
      <c r="S24" s="185">
        <f t="shared" si="32"/>
        <v>12.055818157414018</v>
      </c>
      <c r="T24" s="206">
        <f>(T15/T2)*100</f>
        <v>12.551630201081764</v>
      </c>
      <c r="U24" s="206">
        <f>(U15/U2)*100</f>
        <v>13.096556280298872</v>
      </c>
      <c r="V24" s="206">
        <f>(V15/V2)*100</f>
        <v>13.769942775162436</v>
      </c>
      <c r="W24" s="206">
        <f>(W15/W2)*100</f>
        <v>12.606460294242591</v>
      </c>
      <c r="X24" s="186">
        <f>AVERAGE((T24:W24))</f>
        <v>13.006147387696416</v>
      </c>
      <c r="Y24" s="206">
        <f>(Y15/Y2)*100</f>
        <v>11.631023833109959</v>
      </c>
      <c r="Z24" s="206">
        <f>(Z15/Z2)*100</f>
        <v>13.898557107205939</v>
      </c>
      <c r="AA24" s="206">
        <f>(AA15/AA2)*100</f>
        <v>13.691854421895497</v>
      </c>
      <c r="AB24" s="206">
        <f>(AB15/AB2)*100</f>
        <v>13.599855063711578</v>
      </c>
      <c r="AC24" s="185">
        <f t="shared" si="3"/>
        <v>13.205322606480744</v>
      </c>
      <c r="AD24" s="206">
        <f>(AD15/AD2)*100</f>
        <v>11.352566778727487</v>
      </c>
      <c r="AE24" s="206">
        <f>(AE15/AE2)*100</f>
        <v>13.844997664842005</v>
      </c>
      <c r="AF24" s="206">
        <f>(AF15/AF2)*100</f>
        <v>12.795650882244924</v>
      </c>
      <c r="AG24" s="206">
        <f>(AG15/AG2)*100</f>
        <v>10.923432062431568</v>
      </c>
      <c r="AH24" s="185">
        <f t="shared" si="27"/>
        <v>12.229161847061496</v>
      </c>
      <c r="AI24" s="206">
        <f t="shared" ref="AI24:AJ24" si="58">(AI15/AI2)*100</f>
        <v>9.9487014917625078</v>
      </c>
      <c r="AJ24" s="206">
        <f t="shared" si="58"/>
        <v>12.528277547215557</v>
      </c>
    </row>
    <row r="25" spans="1:42" s="166" customFormat="1">
      <c r="A25" s="166" t="s">
        <v>141</v>
      </c>
      <c r="B25" s="169">
        <f t="shared" ref="B25:M25" si="59">(B18/B2)*100</f>
        <v>7.5048973651336377</v>
      </c>
      <c r="C25" s="169">
        <f t="shared" si="59"/>
        <v>7.1088362835003913</v>
      </c>
      <c r="D25" s="169">
        <f t="shared" si="59"/>
        <v>7.1227430843134005</v>
      </c>
      <c r="E25" s="169">
        <f t="shared" si="59"/>
        <v>8.1910684401428266</v>
      </c>
      <c r="F25" s="169">
        <f t="shared" si="59"/>
        <v>8.611609468140518</v>
      </c>
      <c r="G25" s="169">
        <f t="shared" si="59"/>
        <v>7.9811405188202675</v>
      </c>
      <c r="H25" s="169">
        <f t="shared" si="59"/>
        <v>7.3615572955129434</v>
      </c>
      <c r="I25" s="169">
        <f t="shared" si="59"/>
        <v>8.0662446100201191</v>
      </c>
      <c r="J25" s="169">
        <f t="shared" si="59"/>
        <v>8.3498951087556588</v>
      </c>
      <c r="K25" s="169">
        <f t="shared" si="59"/>
        <v>8.1570180141785471</v>
      </c>
      <c r="L25" s="169">
        <f t="shared" si="59"/>
        <v>7.5484645736833071</v>
      </c>
      <c r="M25" s="169">
        <f t="shared" si="59"/>
        <v>9.0966709376182671</v>
      </c>
      <c r="N25" s="141">
        <f t="shared" si="2"/>
        <v>8.2880121585589457</v>
      </c>
      <c r="O25" s="206">
        <f>(O18/O2)*100</f>
        <v>9.5418755620439288</v>
      </c>
      <c r="P25" s="206">
        <f>(P18/P2)*100</f>
        <v>9.5338614458530024</v>
      </c>
      <c r="Q25" s="206">
        <f>(Q18/Q2)*100</f>
        <v>9.5050908622245132</v>
      </c>
      <c r="R25" s="206">
        <f>(R18/R2)*100</f>
        <v>10.503813692355994</v>
      </c>
      <c r="S25" s="185">
        <f t="shared" si="32"/>
        <v>9.7711603906193609</v>
      </c>
      <c r="T25" s="206">
        <f>(T18/T2)*100</f>
        <v>11.621879815816449</v>
      </c>
      <c r="U25" s="206">
        <f>(U18/U2)*100</f>
        <v>11.537996296675383</v>
      </c>
      <c r="V25" s="206">
        <f>(V18/V2)*100</f>
        <v>10.171766773612454</v>
      </c>
      <c r="W25" s="206">
        <f>(W18/W2)*100</f>
        <v>10.976116613202109</v>
      </c>
      <c r="X25" s="186">
        <f>AVERAGE((T25:W25))</f>
        <v>11.076939874826598</v>
      </c>
      <c r="Y25" s="206">
        <f>(Y18/Y2)*100</f>
        <v>11.188159198181925</v>
      </c>
      <c r="Z25" s="206">
        <f>(Z18/Z2)*100</f>
        <v>10.891543900025098</v>
      </c>
      <c r="AA25" s="206">
        <f>(AA18/AA2)*100</f>
        <v>9.9164390664688149</v>
      </c>
      <c r="AB25" s="206">
        <f>(AB18/AB2)*100</f>
        <v>11.256718400869618</v>
      </c>
      <c r="AC25" s="185">
        <f t="shared" si="3"/>
        <v>10.813215141386364</v>
      </c>
      <c r="AD25" s="206">
        <f>(AD18/AD2)*100</f>
        <v>11.499051511356228</v>
      </c>
      <c r="AE25" s="206">
        <f>(AE18/AE2)*100</f>
        <v>12.351444834559389</v>
      </c>
      <c r="AF25" s="206">
        <f>(AF18/AF2)*100</f>
        <v>12.093878438977377</v>
      </c>
      <c r="AG25" s="206">
        <f>(AG18/AG2)*100</f>
        <v>12.837572384678509</v>
      </c>
      <c r="AH25" s="185">
        <f t="shared" si="27"/>
        <v>12.195486792392876</v>
      </c>
      <c r="AI25" s="206">
        <f t="shared" ref="AI25:AJ25" si="60">(AI18/AI2)*100</f>
        <v>12.516694431728622</v>
      </c>
      <c r="AJ25" s="206">
        <f t="shared" si="60"/>
        <v>11.456025912943996</v>
      </c>
    </row>
    <row r="26" spans="1:42" s="164" customFormat="1">
      <c r="A26" s="167"/>
      <c r="B26" s="170"/>
      <c r="C26" s="170"/>
      <c r="D26" s="170"/>
      <c r="E26" s="170"/>
      <c r="F26" s="170"/>
      <c r="G26" s="170"/>
      <c r="H26" s="170"/>
      <c r="I26" s="170"/>
      <c r="J26" s="170"/>
      <c r="K26" s="170"/>
      <c r="L26" s="170"/>
      <c r="M26" s="170"/>
      <c r="N26" s="136"/>
      <c r="O26" s="207"/>
      <c r="P26" s="208"/>
      <c r="Q26" s="208"/>
      <c r="R26" s="208"/>
      <c r="S26" s="181"/>
      <c r="T26" s="208"/>
      <c r="U26" s="208"/>
      <c r="V26" s="208"/>
      <c r="W26" s="208"/>
      <c r="X26" s="186"/>
      <c r="Y26" s="208"/>
      <c r="Z26" s="208"/>
      <c r="AA26" s="208"/>
      <c r="AB26" s="207"/>
      <c r="AC26" s="181"/>
      <c r="AD26" s="208"/>
      <c r="AE26" s="209"/>
      <c r="AF26" s="210"/>
      <c r="AG26" s="210"/>
      <c r="AH26" s="181"/>
      <c r="AI26" s="210"/>
    </row>
    <row r="27" spans="1:42" s="156" customFormat="1" ht="18">
      <c r="A27" s="133" t="s">
        <v>130</v>
      </c>
      <c r="B27" s="171">
        <v>39652</v>
      </c>
      <c r="C27" s="171">
        <v>39623</v>
      </c>
      <c r="D27" s="171">
        <v>40048</v>
      </c>
      <c r="E27" s="171">
        <v>46478</v>
      </c>
      <c r="F27" s="171">
        <v>48782</v>
      </c>
      <c r="G27" s="171">
        <v>49815</v>
      </c>
      <c r="H27" s="171">
        <v>47135</v>
      </c>
      <c r="I27" s="171">
        <v>51567</v>
      </c>
      <c r="J27" s="172">
        <v>55437</v>
      </c>
      <c r="K27" s="172">
        <v>60449</v>
      </c>
      <c r="L27" s="172">
        <v>61093</v>
      </c>
      <c r="M27" s="172">
        <v>71074</v>
      </c>
      <c r="N27" s="136">
        <f t="shared" si="2"/>
        <v>62013.25</v>
      </c>
      <c r="O27" s="199">
        <v>80274</v>
      </c>
      <c r="P27" s="199">
        <v>84949</v>
      </c>
      <c r="Q27" s="199">
        <v>87162</v>
      </c>
      <c r="R27" s="199">
        <v>92721</v>
      </c>
      <c r="S27" s="182">
        <f t="shared" si="32"/>
        <v>86276.5</v>
      </c>
      <c r="T27" s="199">
        <v>98205</v>
      </c>
      <c r="U27" s="199">
        <v>98675</v>
      </c>
      <c r="V27" s="199">
        <v>94487</v>
      </c>
      <c r="W27" s="199">
        <v>99102</v>
      </c>
      <c r="X27" s="182">
        <f>AVERAGE((T27:W27))</f>
        <v>97617.25</v>
      </c>
      <c r="Y27" s="199">
        <v>98334</v>
      </c>
      <c r="Z27" s="199">
        <v>95877</v>
      </c>
      <c r="AA27" s="199">
        <v>91446</v>
      </c>
      <c r="AB27" s="199">
        <v>89585</v>
      </c>
      <c r="AC27" s="182">
        <f t="shared" si="3"/>
        <v>93810.5</v>
      </c>
      <c r="AD27" s="313">
        <v>86643</v>
      </c>
      <c r="AE27" s="291">
        <v>82546</v>
      </c>
      <c r="AF27" s="291">
        <v>79713</v>
      </c>
      <c r="AG27" s="291">
        <v>82047</v>
      </c>
      <c r="AH27" s="292">
        <f t="shared" ref="AH27" si="61">AVERAGE((AD27:AG27))</f>
        <v>82737.25</v>
      </c>
      <c r="AI27" s="313">
        <v>80243</v>
      </c>
      <c r="AJ27" s="287">
        <v>77941</v>
      </c>
    </row>
    <row r="28" spans="1:42" s="156" customFormat="1">
      <c r="A28" s="156" t="s">
        <v>111</v>
      </c>
      <c r="C28" s="173">
        <f>(C27/B27)*100-100</f>
        <v>-7.3136285685464486E-2</v>
      </c>
      <c r="D28" s="173">
        <f t="shared" ref="D28:AB28" si="62">(D27/C27)*100-100</f>
        <v>1.0726093430583319</v>
      </c>
      <c r="E28" s="173">
        <f t="shared" si="62"/>
        <v>16.055733120255695</v>
      </c>
      <c r="F28" s="173">
        <f t="shared" si="62"/>
        <v>4.9571840440638653</v>
      </c>
      <c r="G28" s="173">
        <f t="shared" si="62"/>
        <v>2.1175843548850111</v>
      </c>
      <c r="H28" s="173">
        <f t="shared" si="62"/>
        <v>-5.3799056509083556</v>
      </c>
      <c r="I28" s="173">
        <f t="shared" si="62"/>
        <v>9.4027792510872956</v>
      </c>
      <c r="J28" s="173">
        <f t="shared" si="62"/>
        <v>7.5047995811274575</v>
      </c>
      <c r="K28" s="173">
        <f t="shared" si="62"/>
        <v>9.0408932662301424</v>
      </c>
      <c r="L28" s="173">
        <f t="shared" si="62"/>
        <v>1.0653608827275889</v>
      </c>
      <c r="M28" s="173">
        <f t="shared" si="62"/>
        <v>16.337387262043123</v>
      </c>
      <c r="N28" s="141">
        <f t="shared" si="2"/>
        <v>8.4871102480320779</v>
      </c>
      <c r="O28" s="211">
        <f>(O27/M27)*100-100</f>
        <v>12.944255283225942</v>
      </c>
      <c r="P28" s="211">
        <f t="shared" si="62"/>
        <v>5.8238034731046326</v>
      </c>
      <c r="Q28" s="211">
        <f t="shared" si="62"/>
        <v>2.6050924672450577</v>
      </c>
      <c r="R28" s="211">
        <f t="shared" si="62"/>
        <v>6.3777793074963824</v>
      </c>
      <c r="S28" s="185">
        <f t="shared" si="32"/>
        <v>6.9377326327680038</v>
      </c>
      <c r="T28" s="211">
        <f>(T27/R27)*100-100</f>
        <v>5.9145177467887464</v>
      </c>
      <c r="U28" s="211">
        <f t="shared" si="62"/>
        <v>0.47859070312101437</v>
      </c>
      <c r="V28" s="211">
        <f t="shared" si="62"/>
        <v>-4.2442361287053529</v>
      </c>
      <c r="W28" s="211">
        <f t="shared" si="62"/>
        <v>4.8842697937282509</v>
      </c>
      <c r="X28" s="186">
        <f>AVERAGE((T28:W28))</f>
        <v>1.7582855287331647</v>
      </c>
      <c r="Y28" s="211">
        <f>(Y27/W27)*100-100</f>
        <v>-0.77495913301447672</v>
      </c>
      <c r="Z28" s="211">
        <f t="shared" si="62"/>
        <v>-2.4986271279516785</v>
      </c>
      <c r="AA28" s="211">
        <f t="shared" si="62"/>
        <v>-4.6215463562689649</v>
      </c>
      <c r="AB28" s="211">
        <f t="shared" si="62"/>
        <v>-2.0350808127200821</v>
      </c>
      <c r="AC28" s="211">
        <f t="shared" ref="AC28" si="63">(AC27/AB27)*100-100</f>
        <v>4.7167494558240719</v>
      </c>
      <c r="AD28" s="211">
        <f t="shared" ref="AD28" si="64">(AD27/AC27)*100-100</f>
        <v>-7.6404027267736581</v>
      </c>
      <c r="AE28" s="211">
        <f t="shared" ref="AE28" si="65">(AE27/AD27)*100-100</f>
        <v>-4.7285989635631296</v>
      </c>
      <c r="AF28" s="211">
        <f t="shared" ref="AF28" si="66">(AF27/AE27)*100-100</f>
        <v>-3.432025779565322</v>
      </c>
      <c r="AG28" s="211">
        <f t="shared" ref="AG28" si="67">(AG27/AF27)*100-100</f>
        <v>2.92800421512176</v>
      </c>
      <c r="AH28" s="211">
        <f t="shared" ref="AH28" si="68">(AH27/AG27)*100-100</f>
        <v>0.84128609211792593</v>
      </c>
      <c r="AI28" s="211">
        <f t="shared" ref="AI28" si="69">(AI27/AH27)*100-100</f>
        <v>-3.0146638908109793</v>
      </c>
      <c r="AJ28" s="211">
        <f t="shared" ref="AJ28" si="70">(AJ27/AI27)*100-100</f>
        <v>-2.8687860623356585</v>
      </c>
    </row>
    <row r="29" spans="1:42" s="156" customFormat="1">
      <c r="A29" s="156" t="s">
        <v>64</v>
      </c>
      <c r="B29" s="173">
        <f t="shared" ref="B29:M29" si="71">(B27/B2)*100</f>
        <v>9.5074821189226508</v>
      </c>
      <c r="C29" s="173">
        <f t="shared" si="71"/>
        <v>9.3891140020378661</v>
      </c>
      <c r="D29" s="173">
        <f t="shared" si="71"/>
        <v>9.4767978418798364</v>
      </c>
      <c r="E29" s="173">
        <f t="shared" si="71"/>
        <v>10.939783878188456</v>
      </c>
      <c r="F29" s="173">
        <f t="shared" si="71"/>
        <v>11.292783147172869</v>
      </c>
      <c r="G29" s="173">
        <f t="shared" si="71"/>
        <v>11.490766327891087</v>
      </c>
      <c r="H29" s="173">
        <f t="shared" si="71"/>
        <v>10.980601364683627</v>
      </c>
      <c r="I29" s="173">
        <f t="shared" si="71"/>
        <v>11.884343880140214</v>
      </c>
      <c r="J29" s="173">
        <f t="shared" si="71"/>
        <v>12.751877001214529</v>
      </c>
      <c r="K29" s="173">
        <f t="shared" si="71"/>
        <v>13.850662414019071</v>
      </c>
      <c r="L29" s="173">
        <f t="shared" si="71"/>
        <v>13.974495339394979</v>
      </c>
      <c r="M29" s="173">
        <f t="shared" si="71"/>
        <v>16.203929579455657</v>
      </c>
      <c r="N29" s="141">
        <f t="shared" si="2"/>
        <v>14.195241083521058</v>
      </c>
      <c r="O29" s="211">
        <f>(O27/O2)*100</f>
        <v>18.368453689868449</v>
      </c>
      <c r="P29" s="211">
        <f>(P27/P2)*100</f>
        <v>19.705401361648825</v>
      </c>
      <c r="Q29" s="211">
        <f>(Q27/Q2)*100</f>
        <v>20.060114521385302</v>
      </c>
      <c r="R29" s="211">
        <f>(R27/R2)*100</f>
        <v>21.404925480636049</v>
      </c>
      <c r="S29" s="185">
        <f t="shared" si="32"/>
        <v>19.884723763384656</v>
      </c>
      <c r="T29" s="211">
        <f>(T27/T2)*100</f>
        <v>22.826534146245088</v>
      </c>
      <c r="U29" s="211">
        <f>(U27/U2)*100</f>
        <v>22.953866624484746</v>
      </c>
      <c r="V29" s="211">
        <f>(V27/V2)*100</f>
        <v>21.793644606311108</v>
      </c>
      <c r="W29" s="211">
        <f>(W27/W2)*100</f>
        <v>22.756383025137144</v>
      </c>
      <c r="X29" s="186">
        <f t="shared" si="35"/>
        <v>22.582607100544521</v>
      </c>
      <c r="Y29" s="211">
        <f>(Y27/Y2)*100</f>
        <v>22.920342637375445</v>
      </c>
      <c r="Z29" s="211">
        <f>(Z27/Z2)*100</f>
        <v>22.701055532667528</v>
      </c>
      <c r="AA29" s="211">
        <f>(AA27/AA2)*100</f>
        <v>21.851052695718248</v>
      </c>
      <c r="AB29" s="211">
        <f>(AB27/AB2)*100</f>
        <v>21.64019566398937</v>
      </c>
      <c r="AC29" s="211">
        <f t="shared" ref="AC29:AJ29" si="72">(AC27/AC2)*100</f>
        <v>22.284856723578148</v>
      </c>
      <c r="AD29" s="211">
        <f t="shared" si="72"/>
        <v>21.153127815253455</v>
      </c>
      <c r="AE29" s="211">
        <f t="shared" si="72"/>
        <v>19.569335226747398</v>
      </c>
      <c r="AF29" s="211">
        <f t="shared" si="72"/>
        <v>18.646795590061966</v>
      </c>
      <c r="AG29" s="211">
        <f t="shared" si="72"/>
        <v>19.073290140805778</v>
      </c>
      <c r="AH29" s="211">
        <f t="shared" si="72"/>
        <v>19.593586522271451</v>
      </c>
      <c r="AI29" s="211">
        <f t="shared" si="72"/>
        <v>18.934435126500141</v>
      </c>
      <c r="AJ29" s="211">
        <f t="shared" si="72"/>
        <v>18.347390697422593</v>
      </c>
    </row>
    <row r="30" spans="1:42" s="156" customFormat="1">
      <c r="N30" s="136"/>
      <c r="O30" s="196"/>
      <c r="P30" s="196"/>
      <c r="Q30" s="196"/>
      <c r="R30" s="196"/>
      <c r="S30" s="181"/>
      <c r="T30" s="196"/>
      <c r="U30" s="196"/>
      <c r="V30" s="196"/>
      <c r="W30" s="196"/>
      <c r="X30" s="186"/>
      <c r="Y30" s="196"/>
      <c r="Z30" s="196"/>
      <c r="AA30" s="196"/>
      <c r="AB30" s="196"/>
      <c r="AC30" s="181"/>
      <c r="AD30" s="196"/>
      <c r="AE30" s="196"/>
      <c r="AF30" s="196"/>
      <c r="AG30" s="196"/>
      <c r="AH30" s="181"/>
      <c r="AI30" s="196"/>
    </row>
    <row r="31" spans="1:42" s="166" customFormat="1">
      <c r="A31" s="167" t="s">
        <v>60</v>
      </c>
      <c r="N31" s="136"/>
      <c r="O31" s="203"/>
      <c r="P31" s="203"/>
      <c r="Q31" s="203"/>
      <c r="R31" s="203"/>
      <c r="S31" s="181"/>
      <c r="T31" s="203"/>
      <c r="U31" s="203"/>
      <c r="V31" s="203"/>
      <c r="W31" s="203"/>
      <c r="X31" s="186"/>
      <c r="Y31" s="212">
        <v>48.09</v>
      </c>
      <c r="Z31" s="213">
        <v>48.030999999999999</v>
      </c>
      <c r="AA31" s="213">
        <v>48</v>
      </c>
      <c r="AB31" s="214">
        <v>48.1</v>
      </c>
      <c r="AC31" s="190">
        <f t="shared" si="3"/>
        <v>48.055250000000001</v>
      </c>
      <c r="AD31" s="212">
        <v>48.07</v>
      </c>
      <c r="AE31" s="212">
        <v>48.012999999999998</v>
      </c>
      <c r="AF31" s="212">
        <v>48.018999999999998</v>
      </c>
      <c r="AG31" s="212">
        <v>48.134999999999998</v>
      </c>
      <c r="AH31" s="190">
        <f t="shared" si="27"/>
        <v>48.059249999999999</v>
      </c>
      <c r="AI31" s="212">
        <v>48.052999999999997</v>
      </c>
      <c r="AJ31" s="212">
        <v>47.966999999999999</v>
      </c>
    </row>
    <row r="32" spans="1:42" s="166" customFormat="1">
      <c r="A32" s="166" t="s">
        <v>131</v>
      </c>
      <c r="N32" s="136"/>
      <c r="O32" s="203"/>
      <c r="P32" s="203"/>
      <c r="Q32" s="203"/>
      <c r="R32" s="203"/>
      <c r="S32" s="181"/>
      <c r="T32" s="203"/>
      <c r="U32" s="203"/>
      <c r="V32" s="203"/>
      <c r="W32" s="203"/>
      <c r="X32" s="186"/>
      <c r="Y32" s="215">
        <f>(Y31/Y5)*100</f>
        <v>13.182927163573563</v>
      </c>
      <c r="Z32" s="215">
        <f>(Z31/Z5)*100</f>
        <v>13.089962663178262</v>
      </c>
      <c r="AA32" s="215">
        <f>(AA31/AA5)*100</f>
        <v>13.000027083389757</v>
      </c>
      <c r="AB32" s="215">
        <f>(AB31/AB5)*100</f>
        <v>12.921770900494305</v>
      </c>
      <c r="AC32" s="185">
        <f t="shared" si="3"/>
        <v>13.048671952658971</v>
      </c>
      <c r="AD32" s="215">
        <f>(AD31/AD5)*100</f>
        <v>12.825164750140072</v>
      </c>
      <c r="AE32" s="215">
        <f>(AE31/AE5)*100</f>
        <v>12.699164198053323</v>
      </c>
      <c r="AF32" s="215">
        <f>(AF31/AF5)*100</f>
        <v>12.607713918134797</v>
      </c>
      <c r="AG32" s="215">
        <f>(AG31/AG5)*100</f>
        <v>12.453108426254108</v>
      </c>
      <c r="AH32" s="215">
        <f t="shared" ref="AH32:AJ32" si="73">(AH31/AH5)*100</f>
        <v>12.644758565799947</v>
      </c>
      <c r="AI32" s="215">
        <f t="shared" si="73"/>
        <v>12.399814207932289</v>
      </c>
      <c r="AJ32" s="215">
        <f t="shared" si="73"/>
        <v>12.309646624066517</v>
      </c>
    </row>
    <row r="33" spans="1:197" s="174" customFormat="1">
      <c r="A33" s="167"/>
      <c r="N33" s="136"/>
      <c r="O33" s="216"/>
      <c r="P33" s="216"/>
      <c r="Q33" s="216"/>
      <c r="R33" s="216"/>
      <c r="S33" s="181"/>
      <c r="T33" s="216"/>
      <c r="U33" s="216"/>
      <c r="V33" s="216"/>
      <c r="W33" s="216"/>
      <c r="X33" s="186"/>
      <c r="Y33" s="216"/>
      <c r="Z33" s="217"/>
      <c r="AA33" s="218"/>
      <c r="AB33" s="218"/>
      <c r="AC33" s="181"/>
      <c r="AD33" s="218"/>
      <c r="AE33" s="217"/>
      <c r="AF33" s="216"/>
      <c r="AG33" s="216"/>
      <c r="AH33" s="181"/>
      <c r="AI33" s="216"/>
    </row>
    <row r="34" spans="1:197" s="166" customFormat="1">
      <c r="A34" s="133" t="s">
        <v>63</v>
      </c>
      <c r="B34" s="175"/>
      <c r="C34" s="145"/>
      <c r="D34" s="145"/>
      <c r="E34" s="145"/>
      <c r="F34" s="145"/>
      <c r="G34" s="145"/>
      <c r="H34" s="145"/>
      <c r="I34" s="145"/>
      <c r="J34" s="145"/>
      <c r="K34" s="145"/>
      <c r="L34" s="145"/>
      <c r="M34" s="145"/>
      <c r="N34" s="136"/>
      <c r="O34" s="187"/>
      <c r="P34" s="187"/>
      <c r="Q34" s="187"/>
      <c r="R34" s="187"/>
      <c r="S34" s="181"/>
      <c r="T34" s="187"/>
      <c r="U34" s="187"/>
      <c r="V34" s="187"/>
      <c r="W34" s="187"/>
      <c r="X34" s="186"/>
      <c r="Y34" s="187"/>
      <c r="Z34" s="187"/>
      <c r="AA34" s="187"/>
      <c r="AB34" s="187"/>
      <c r="AC34" s="181"/>
      <c r="AD34" s="187"/>
      <c r="AE34" s="187"/>
      <c r="AF34" s="203"/>
      <c r="AG34" s="203"/>
      <c r="AH34" s="181"/>
      <c r="AI34" s="203"/>
    </row>
    <row r="35" spans="1:197" s="166" customFormat="1" ht="18">
      <c r="A35" s="138" t="s">
        <v>45</v>
      </c>
      <c r="B35" s="168">
        <v>311240</v>
      </c>
      <c r="C35" s="168">
        <v>313797</v>
      </c>
      <c r="D35" s="168">
        <v>311167</v>
      </c>
      <c r="E35" s="168">
        <v>315222</v>
      </c>
      <c r="F35" s="168">
        <v>312831</v>
      </c>
      <c r="G35" s="168">
        <v>313550</v>
      </c>
      <c r="H35" s="168">
        <v>308662</v>
      </c>
      <c r="I35" s="168">
        <v>305715</v>
      </c>
      <c r="J35" s="168">
        <v>298680</v>
      </c>
      <c r="K35" s="168">
        <v>298688</v>
      </c>
      <c r="L35" s="168">
        <v>296125</v>
      </c>
      <c r="M35" s="168">
        <v>297761</v>
      </c>
      <c r="N35" s="137">
        <f t="shared" si="2"/>
        <v>297813.5</v>
      </c>
      <c r="O35" s="204">
        <v>288208</v>
      </c>
      <c r="P35" s="204">
        <v>286853</v>
      </c>
      <c r="Q35" s="204">
        <v>287683</v>
      </c>
      <c r="R35" s="204">
        <v>289235</v>
      </c>
      <c r="S35" s="182">
        <f t="shared" si="32"/>
        <v>287994.75</v>
      </c>
      <c r="T35" s="204">
        <v>283243</v>
      </c>
      <c r="U35" s="204">
        <v>292831</v>
      </c>
      <c r="V35" s="204">
        <v>296834</v>
      </c>
      <c r="W35" s="204">
        <v>299971</v>
      </c>
      <c r="X35" s="182">
        <f t="shared" ref="X35:X40" si="74">AVERAGE((T35:W35))</f>
        <v>293219.75</v>
      </c>
      <c r="Y35" s="204">
        <v>286200</v>
      </c>
      <c r="Z35" s="204">
        <v>290491</v>
      </c>
      <c r="AA35" s="204">
        <v>287599</v>
      </c>
      <c r="AB35" s="204">
        <v>289703</v>
      </c>
      <c r="AC35" s="181">
        <f t="shared" si="3"/>
        <v>288498.25</v>
      </c>
      <c r="AD35" s="204">
        <v>285239</v>
      </c>
      <c r="AE35" s="219">
        <v>297616</v>
      </c>
      <c r="AF35" s="203">
        <v>298390</v>
      </c>
      <c r="AG35" s="204">
        <v>303355</v>
      </c>
      <c r="AH35" s="182">
        <f t="shared" si="27"/>
        <v>296150</v>
      </c>
      <c r="AI35" s="204">
        <v>291701</v>
      </c>
      <c r="AJ35" s="288">
        <v>302302</v>
      </c>
    </row>
    <row r="36" spans="1:197" s="166" customFormat="1">
      <c r="A36" s="143" t="s">
        <v>100</v>
      </c>
      <c r="B36" s="168"/>
      <c r="C36" s="140">
        <f>(C35/B35)*100-100</f>
        <v>0.82155249967870247</v>
      </c>
      <c r="D36" s="140">
        <f t="shared" ref="D36:AE36" si="75">(D35/C35)*100-100</f>
        <v>-0.83812146068954974</v>
      </c>
      <c r="E36" s="140">
        <f t="shared" si="75"/>
        <v>1.3031587539809664</v>
      </c>
      <c r="F36" s="140">
        <f t="shared" si="75"/>
        <v>-0.75851304794716157</v>
      </c>
      <c r="G36" s="140">
        <f t="shared" si="75"/>
        <v>0.22983655711870199</v>
      </c>
      <c r="H36" s="140">
        <f t="shared" si="75"/>
        <v>-1.5589220220060582</v>
      </c>
      <c r="I36" s="140">
        <f t="shared" si="75"/>
        <v>-0.95476605477836074</v>
      </c>
      <c r="J36" s="140">
        <f t="shared" si="75"/>
        <v>-2.3011628477503621</v>
      </c>
      <c r="K36" s="140">
        <f t="shared" si="75"/>
        <v>2.6784518548197411E-3</v>
      </c>
      <c r="L36" s="140">
        <f t="shared" si="75"/>
        <v>-0.85808602956932134</v>
      </c>
      <c r="M36" s="140">
        <f t="shared" si="75"/>
        <v>0.55246939636977288</v>
      </c>
      <c r="N36" s="141">
        <f t="shared" si="2"/>
        <v>-0.6510252572737727</v>
      </c>
      <c r="O36" s="184">
        <f>(O35/M35)*100-100</f>
        <v>-3.2082777798301407</v>
      </c>
      <c r="P36" s="184">
        <f t="shared" si="75"/>
        <v>-0.47014656081718442</v>
      </c>
      <c r="Q36" s="184">
        <f t="shared" si="75"/>
        <v>0.28934680829553372</v>
      </c>
      <c r="R36" s="184">
        <f t="shared" si="75"/>
        <v>0.53948269449359998</v>
      </c>
      <c r="S36" s="185">
        <f t="shared" si="32"/>
        <v>-0.71239870946454786</v>
      </c>
      <c r="T36" s="184">
        <f>(T35/R35)*100-100</f>
        <v>-2.0716718239493872</v>
      </c>
      <c r="U36" s="184">
        <f t="shared" si="75"/>
        <v>3.3850792429115586</v>
      </c>
      <c r="V36" s="184">
        <f t="shared" si="75"/>
        <v>1.3670000785435974</v>
      </c>
      <c r="W36" s="184">
        <f t="shared" si="75"/>
        <v>1.0568196365645406</v>
      </c>
      <c r="X36" s="186">
        <f t="shared" si="74"/>
        <v>0.93430678351757734</v>
      </c>
      <c r="Y36" s="184">
        <f>(Y35/W35)*100-100</f>
        <v>-4.5907771084538069</v>
      </c>
      <c r="Z36" s="184">
        <f t="shared" si="75"/>
        <v>1.4993011879804214</v>
      </c>
      <c r="AA36" s="184">
        <f t="shared" si="75"/>
        <v>-0.99555580035182345</v>
      </c>
      <c r="AB36" s="184">
        <f t="shared" si="75"/>
        <v>0.73157417098113342</v>
      </c>
      <c r="AC36" s="185">
        <f t="shared" si="3"/>
        <v>-0.83886438746101888</v>
      </c>
      <c r="AD36" s="184">
        <f>(AD35/AB35)*100-100</f>
        <v>-1.5408884271132877</v>
      </c>
      <c r="AE36" s="184">
        <f t="shared" si="75"/>
        <v>4.3391682063112</v>
      </c>
      <c r="AF36" s="184">
        <f t="shared" ref="AF36" si="76">(AF35/AE35)*100-100</f>
        <v>0.26006666308262538</v>
      </c>
      <c r="AG36" s="184">
        <f t="shared" ref="AG36" si="77">(AG35/AF35)*100-100</f>
        <v>1.6639297563591242</v>
      </c>
      <c r="AH36" s="184">
        <f t="shared" ref="AH36" si="78">(AH35/AG35)*100-100</f>
        <v>-2.3751050749122271</v>
      </c>
      <c r="AI36" s="184">
        <f t="shared" ref="AI36:AJ36" si="79">(AI35/AH35)*100-100</f>
        <v>-1.5022792503798854</v>
      </c>
      <c r="AJ36" s="184">
        <f t="shared" si="79"/>
        <v>3.6342007740802984</v>
      </c>
    </row>
    <row r="37" spans="1:197" s="166" customFormat="1" ht="18">
      <c r="A37" s="138" t="s">
        <v>46</v>
      </c>
      <c r="B37" s="168">
        <v>44039</v>
      </c>
      <c r="C37" s="168">
        <v>45980</v>
      </c>
      <c r="D37" s="168">
        <v>51332</v>
      </c>
      <c r="E37" s="168">
        <v>50277</v>
      </c>
      <c r="F37" s="168">
        <v>48867</v>
      </c>
      <c r="G37" s="168">
        <v>51399</v>
      </c>
      <c r="H37" s="168">
        <v>51975</v>
      </c>
      <c r="I37" s="168">
        <v>54387</v>
      </c>
      <c r="J37" s="168">
        <v>52390</v>
      </c>
      <c r="K37" s="168">
        <v>54697</v>
      </c>
      <c r="L37" s="168">
        <v>54727</v>
      </c>
      <c r="M37" s="168">
        <v>51330</v>
      </c>
      <c r="N37" s="136">
        <f t="shared" si="2"/>
        <v>53286</v>
      </c>
      <c r="O37" s="204">
        <v>47938</v>
      </c>
      <c r="P37" s="204">
        <v>45265</v>
      </c>
      <c r="Q37" s="204">
        <v>41912</v>
      </c>
      <c r="R37" s="204">
        <v>39189</v>
      </c>
      <c r="S37" s="182">
        <f t="shared" si="32"/>
        <v>43576</v>
      </c>
      <c r="T37" s="204">
        <v>40038</v>
      </c>
      <c r="U37" s="204">
        <v>37695</v>
      </c>
      <c r="V37" s="204">
        <v>35814</v>
      </c>
      <c r="W37" s="204">
        <v>35942</v>
      </c>
      <c r="X37" s="182">
        <f t="shared" si="74"/>
        <v>37372.25</v>
      </c>
      <c r="Y37" s="204">
        <v>37623</v>
      </c>
      <c r="Z37" s="204">
        <v>40171</v>
      </c>
      <c r="AA37" s="204">
        <v>40514</v>
      </c>
      <c r="AB37" s="204">
        <v>40534</v>
      </c>
      <c r="AC37" s="181">
        <f t="shared" si="3"/>
        <v>39710.5</v>
      </c>
      <c r="AD37" s="204">
        <v>40944</v>
      </c>
      <c r="AE37" s="219">
        <v>46818</v>
      </c>
      <c r="AF37" s="203">
        <v>46427</v>
      </c>
      <c r="AG37" s="204">
        <v>46337</v>
      </c>
      <c r="AH37" s="182">
        <f t="shared" si="27"/>
        <v>45131.5</v>
      </c>
      <c r="AI37" s="204">
        <v>48043</v>
      </c>
      <c r="AJ37" s="288">
        <v>49404</v>
      </c>
    </row>
    <row r="38" spans="1:197" s="177" customFormat="1">
      <c r="A38" s="143" t="s">
        <v>100</v>
      </c>
      <c r="B38" s="168"/>
      <c r="C38" s="140">
        <f>(C37/B37)*100-100</f>
        <v>4.4074570267263198</v>
      </c>
      <c r="D38" s="140">
        <f t="shared" ref="D38:AE38" si="80">(D37/C37)*100-100</f>
        <v>11.639843410178344</v>
      </c>
      <c r="E38" s="140">
        <f t="shared" si="80"/>
        <v>-2.0552481882646418</v>
      </c>
      <c r="F38" s="140">
        <f t="shared" si="80"/>
        <v>-2.8044632734650037</v>
      </c>
      <c r="G38" s="140">
        <f t="shared" si="80"/>
        <v>5.1814107680029338</v>
      </c>
      <c r="H38" s="140">
        <f t="shared" si="80"/>
        <v>1.1206443705130482</v>
      </c>
      <c r="I38" s="140">
        <f t="shared" si="80"/>
        <v>4.6406926406926488</v>
      </c>
      <c r="J38" s="140">
        <f t="shared" si="80"/>
        <v>-3.6718333425267105</v>
      </c>
      <c r="K38" s="140">
        <f t="shared" si="80"/>
        <v>4.4035121206337067</v>
      </c>
      <c r="L38" s="140">
        <f t="shared" si="80"/>
        <v>5.4847615042859843E-2</v>
      </c>
      <c r="M38" s="140">
        <f t="shared" si="80"/>
        <v>-6.2071737899026118</v>
      </c>
      <c r="N38" s="141">
        <f t="shared" si="2"/>
        <v>-1.3551618491881889</v>
      </c>
      <c r="O38" s="184">
        <f>(O37/M37)*100-100</f>
        <v>-6.6082213130722778</v>
      </c>
      <c r="P38" s="184">
        <f t="shared" si="80"/>
        <v>-5.5759522716842582</v>
      </c>
      <c r="Q38" s="184">
        <f t="shared" si="80"/>
        <v>-7.4074892300894675</v>
      </c>
      <c r="R38" s="184">
        <f t="shared" si="80"/>
        <v>-6.496945982057639</v>
      </c>
      <c r="S38" s="185">
        <f t="shared" si="32"/>
        <v>-6.5221521992259106</v>
      </c>
      <c r="T38" s="184">
        <f>(T37/R37)*100-100</f>
        <v>2.1664242517032761</v>
      </c>
      <c r="U38" s="184">
        <f t="shared" si="80"/>
        <v>-5.851940656376442</v>
      </c>
      <c r="V38" s="184">
        <f t="shared" si="80"/>
        <v>-4.9900517309988004</v>
      </c>
      <c r="W38" s="184">
        <f t="shared" si="80"/>
        <v>0.35740213324397985</v>
      </c>
      <c r="X38" s="186">
        <f t="shared" si="74"/>
        <v>-2.0795415006069966</v>
      </c>
      <c r="Y38" s="184">
        <f>(Y37/W37)*100-100</f>
        <v>4.6769795782093411</v>
      </c>
      <c r="Z38" s="184">
        <f t="shared" si="80"/>
        <v>6.7724530207585758</v>
      </c>
      <c r="AA38" s="184">
        <f t="shared" si="80"/>
        <v>0.8538497921386039</v>
      </c>
      <c r="AB38" s="184">
        <f t="shared" si="80"/>
        <v>4.9365651379758901E-2</v>
      </c>
      <c r="AC38" s="185">
        <f t="shared" si="3"/>
        <v>3.0881620106215699</v>
      </c>
      <c r="AD38" s="184">
        <f>(AD37/AB37)*100-100</f>
        <v>1.0114965214387865</v>
      </c>
      <c r="AE38" s="184">
        <f t="shared" si="80"/>
        <v>14.346424384525207</v>
      </c>
      <c r="AF38" s="184">
        <f t="shared" ref="AF38" si="81">(AF37/AE37)*100-100</f>
        <v>-0.83514887436454899</v>
      </c>
      <c r="AG38" s="184">
        <f t="shared" ref="AG38" si="82">(AG37/AF37)*100-100</f>
        <v>-0.19385271501496959</v>
      </c>
      <c r="AH38" s="184">
        <f t="shared" ref="AH38" si="83">(AH37/AG37)*100-100</f>
        <v>-2.6015926797159921</v>
      </c>
      <c r="AI38" s="184">
        <f t="shared" ref="AI38:AJ38" si="84">(AI37/AH37)*100-100</f>
        <v>6.4511483110466088</v>
      </c>
      <c r="AJ38" s="184">
        <f t="shared" si="84"/>
        <v>2.8328788793372581</v>
      </c>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c r="DO38" s="176"/>
      <c r="DP38" s="176"/>
      <c r="DQ38" s="176"/>
      <c r="DR38" s="176"/>
      <c r="DS38" s="176"/>
      <c r="DT38" s="176"/>
      <c r="DU38" s="176"/>
      <c r="DV38" s="176"/>
      <c r="DW38" s="176"/>
      <c r="DX38" s="176"/>
      <c r="DY38" s="176"/>
      <c r="DZ38" s="176"/>
      <c r="EA38" s="176"/>
      <c r="EB38" s="176"/>
      <c r="EC38" s="176"/>
      <c r="ED38" s="176"/>
      <c r="EE38" s="176"/>
      <c r="EF38" s="176"/>
      <c r="EG38" s="176"/>
      <c r="EH38" s="176"/>
      <c r="EI38" s="176"/>
      <c r="EJ38" s="176"/>
      <c r="EK38" s="176"/>
      <c r="EL38" s="176"/>
      <c r="EM38" s="176"/>
      <c r="EN38" s="176"/>
      <c r="EO38" s="176"/>
      <c r="EP38" s="176"/>
      <c r="EQ38" s="176"/>
      <c r="ER38" s="176"/>
      <c r="ES38" s="176"/>
      <c r="ET38" s="176"/>
      <c r="EU38" s="176"/>
      <c r="EV38" s="176"/>
      <c r="EW38" s="176"/>
      <c r="EX38" s="176"/>
      <c r="EY38" s="176"/>
      <c r="EZ38" s="176"/>
      <c r="FA38" s="176"/>
      <c r="FB38" s="176"/>
      <c r="FC38" s="176"/>
      <c r="FD38" s="176"/>
      <c r="FE38" s="176"/>
      <c r="FF38" s="176"/>
      <c r="FG38" s="176"/>
      <c r="FH38" s="176"/>
      <c r="FI38" s="176"/>
      <c r="FJ38" s="176"/>
      <c r="FK38" s="176"/>
      <c r="FL38" s="176"/>
      <c r="FM38" s="176"/>
      <c r="FN38" s="176"/>
      <c r="FO38" s="176"/>
      <c r="FP38" s="176"/>
      <c r="FQ38" s="176"/>
      <c r="FR38" s="176"/>
      <c r="FS38" s="176"/>
      <c r="FT38" s="176"/>
      <c r="FU38" s="176"/>
      <c r="FV38" s="176"/>
      <c r="FW38" s="176"/>
      <c r="FX38" s="176"/>
      <c r="FY38" s="176"/>
      <c r="FZ38" s="176"/>
      <c r="GA38" s="176"/>
      <c r="GB38" s="176"/>
      <c r="GC38" s="176"/>
      <c r="GD38" s="176"/>
      <c r="GE38" s="176"/>
      <c r="GF38" s="176"/>
      <c r="GG38" s="176"/>
      <c r="GH38" s="176"/>
      <c r="GI38" s="176"/>
      <c r="GJ38" s="176"/>
      <c r="GK38" s="176"/>
      <c r="GL38" s="176"/>
      <c r="GM38" s="176"/>
      <c r="GN38" s="176"/>
      <c r="GO38" s="176"/>
    </row>
    <row r="39" spans="1:197" ht="18">
      <c r="A39" s="138" t="s">
        <v>47</v>
      </c>
      <c r="B39" s="168">
        <v>31085</v>
      </c>
      <c r="C39" s="168">
        <v>35018</v>
      </c>
      <c r="D39" s="168">
        <v>35554</v>
      </c>
      <c r="E39" s="168">
        <v>36180</v>
      </c>
      <c r="F39" s="168">
        <v>37941</v>
      </c>
      <c r="G39" s="168">
        <v>37209</v>
      </c>
      <c r="H39" s="168">
        <v>35301</v>
      </c>
      <c r="I39" s="168">
        <v>35020</v>
      </c>
      <c r="J39" s="168">
        <v>35442</v>
      </c>
      <c r="K39" s="168">
        <v>33715</v>
      </c>
      <c r="L39" s="168">
        <v>33541</v>
      </c>
      <c r="M39" s="168">
        <v>33902</v>
      </c>
      <c r="N39" s="136">
        <f t="shared" si="2"/>
        <v>34150</v>
      </c>
      <c r="O39" s="204">
        <v>31644</v>
      </c>
      <c r="P39" s="204">
        <v>32406</v>
      </c>
      <c r="Q39" s="204">
        <v>34415</v>
      </c>
      <c r="R39" s="204">
        <v>35566</v>
      </c>
      <c r="S39" s="182">
        <f t="shared" si="32"/>
        <v>33507.75</v>
      </c>
      <c r="T39" s="204">
        <v>34291</v>
      </c>
      <c r="U39" s="204">
        <v>32972</v>
      </c>
      <c r="V39" s="204">
        <v>31894</v>
      </c>
      <c r="W39" s="204">
        <v>29891</v>
      </c>
      <c r="X39" s="182">
        <f t="shared" si="74"/>
        <v>32262</v>
      </c>
      <c r="Y39" s="204">
        <v>29634</v>
      </c>
      <c r="Z39" s="204">
        <v>30147</v>
      </c>
      <c r="AA39" s="204">
        <v>28997</v>
      </c>
      <c r="AB39" s="204">
        <v>31196</v>
      </c>
      <c r="AC39" s="181">
        <f t="shared" si="3"/>
        <v>29993.5</v>
      </c>
      <c r="AD39" s="204">
        <v>25834</v>
      </c>
      <c r="AE39" s="219">
        <v>26310</v>
      </c>
      <c r="AF39" s="195">
        <v>27100</v>
      </c>
      <c r="AG39" s="195">
        <v>24959</v>
      </c>
      <c r="AH39" s="182">
        <f t="shared" si="27"/>
        <v>26050.75</v>
      </c>
      <c r="AI39" s="195">
        <v>26630</v>
      </c>
      <c r="AJ39" s="287">
        <v>28136</v>
      </c>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6"/>
      <c r="CL39" s="176"/>
      <c r="CM39" s="176"/>
      <c r="CN39" s="176"/>
      <c r="CO39" s="176"/>
      <c r="CP39" s="176"/>
      <c r="CQ39" s="176"/>
      <c r="CR39" s="176"/>
      <c r="CS39" s="176"/>
      <c r="CT39" s="176"/>
      <c r="CU39" s="176"/>
      <c r="CV39" s="176"/>
      <c r="CW39" s="176"/>
      <c r="CX39" s="176"/>
      <c r="CY39" s="176"/>
      <c r="CZ39" s="176"/>
      <c r="DA39" s="176"/>
      <c r="DB39" s="176"/>
      <c r="DC39" s="176"/>
      <c r="DD39" s="176"/>
      <c r="DE39" s="176"/>
      <c r="DF39" s="176"/>
      <c r="DG39" s="176"/>
      <c r="DH39" s="176"/>
      <c r="DI39" s="176"/>
      <c r="DJ39" s="176"/>
      <c r="DK39" s="176"/>
      <c r="DL39" s="176"/>
      <c r="DM39" s="176"/>
      <c r="DN39" s="176"/>
      <c r="DO39" s="176"/>
      <c r="DP39" s="176"/>
      <c r="DQ39" s="176"/>
      <c r="DR39" s="176"/>
      <c r="DS39" s="176"/>
      <c r="DT39" s="176"/>
      <c r="DU39" s="176"/>
      <c r="DV39" s="176"/>
      <c r="DW39" s="176"/>
      <c r="DX39" s="176"/>
      <c r="DY39" s="176"/>
      <c r="DZ39" s="176"/>
      <c r="EA39" s="176"/>
      <c r="EB39" s="176"/>
      <c r="EC39" s="176"/>
      <c r="ED39" s="176"/>
      <c r="EE39" s="176"/>
      <c r="EF39" s="176"/>
      <c r="EG39" s="176"/>
      <c r="EH39" s="176"/>
      <c r="EI39" s="176"/>
      <c r="EJ39" s="176"/>
      <c r="EK39" s="176"/>
      <c r="EL39" s="176"/>
      <c r="EM39" s="176"/>
      <c r="EN39" s="176"/>
      <c r="EO39" s="176"/>
      <c r="EP39" s="176"/>
      <c r="EQ39" s="176"/>
      <c r="ER39" s="176"/>
      <c r="ES39" s="176"/>
      <c r="ET39" s="176"/>
      <c r="EU39" s="176"/>
      <c r="EV39" s="176"/>
      <c r="EW39" s="176"/>
      <c r="EX39" s="176"/>
      <c r="EY39" s="176"/>
      <c r="EZ39" s="176"/>
      <c r="FA39" s="176"/>
      <c r="FB39" s="176"/>
      <c r="FC39" s="176"/>
      <c r="FD39" s="176"/>
      <c r="FE39" s="176"/>
      <c r="FF39" s="176"/>
      <c r="FG39" s="176"/>
      <c r="FH39" s="176"/>
      <c r="FI39" s="176"/>
      <c r="FJ39" s="176"/>
      <c r="FK39" s="176"/>
      <c r="FL39" s="176"/>
      <c r="FM39" s="176"/>
      <c r="FN39" s="176"/>
      <c r="FO39" s="176"/>
      <c r="FP39" s="176"/>
      <c r="FQ39" s="176"/>
      <c r="FR39" s="176"/>
      <c r="FS39" s="176"/>
      <c r="FT39" s="176"/>
      <c r="FU39" s="176"/>
      <c r="FV39" s="176"/>
      <c r="FW39" s="176"/>
      <c r="FX39" s="176"/>
      <c r="FY39" s="176"/>
      <c r="FZ39" s="176"/>
      <c r="GA39" s="176"/>
      <c r="GB39" s="176"/>
      <c r="GC39" s="176"/>
      <c r="GD39" s="176"/>
      <c r="GE39" s="176"/>
      <c r="GF39" s="176"/>
      <c r="GG39" s="176"/>
      <c r="GH39" s="176"/>
      <c r="GI39" s="176"/>
      <c r="GJ39" s="176"/>
      <c r="GK39" s="176"/>
      <c r="GL39" s="176"/>
      <c r="GM39" s="176"/>
      <c r="GN39" s="176"/>
      <c r="GO39" s="176"/>
    </row>
    <row r="40" spans="1:197">
      <c r="A40" s="143" t="s">
        <v>100</v>
      </c>
      <c r="B40" s="53"/>
      <c r="C40" s="140">
        <f>(C39/B39)*100-100</f>
        <v>12.652404696799096</v>
      </c>
      <c r="D40" s="140">
        <f t="shared" ref="D40:AE40" si="85">(D39/C39)*100-100</f>
        <v>1.5306413844308651</v>
      </c>
      <c r="E40" s="140">
        <f t="shared" si="85"/>
        <v>1.7607020307138299</v>
      </c>
      <c r="F40" s="140">
        <f t="shared" si="85"/>
        <v>4.8673300165837503</v>
      </c>
      <c r="G40" s="140">
        <f t="shared" si="85"/>
        <v>-1.9293112991223182</v>
      </c>
      <c r="H40" s="140">
        <f t="shared" si="85"/>
        <v>-5.1277916633072635</v>
      </c>
      <c r="I40" s="140">
        <f t="shared" si="85"/>
        <v>-0.7960114444349955</v>
      </c>
      <c r="J40" s="140">
        <f t="shared" si="85"/>
        <v>1.2050256996002418</v>
      </c>
      <c r="K40" s="140">
        <f t="shared" si="85"/>
        <v>-4.8727498448168802</v>
      </c>
      <c r="L40" s="140">
        <f t="shared" si="85"/>
        <v>-0.51609076078896976</v>
      </c>
      <c r="M40" s="140">
        <f t="shared" si="85"/>
        <v>1.0762946841179399</v>
      </c>
      <c r="N40" s="141">
        <f t="shared" si="2"/>
        <v>-0.77688005547191707</v>
      </c>
      <c r="O40" s="184">
        <f>(O39/M39)*100-100</f>
        <v>-6.6603740192319094</v>
      </c>
      <c r="P40" s="184">
        <f t="shared" si="85"/>
        <v>2.4080394387561626</v>
      </c>
      <c r="Q40" s="184">
        <f t="shared" si="85"/>
        <v>6.1994692340924473</v>
      </c>
      <c r="R40" s="184">
        <f t="shared" si="85"/>
        <v>3.3444718872584644</v>
      </c>
      <c r="S40" s="185">
        <f t="shared" si="32"/>
        <v>1.3229016352187912</v>
      </c>
      <c r="T40" s="184">
        <f>(T39/R39)*100-100</f>
        <v>-3.5848844401956939</v>
      </c>
      <c r="U40" s="184">
        <f t="shared" si="85"/>
        <v>-3.8464903327403732</v>
      </c>
      <c r="V40" s="184">
        <f t="shared" si="85"/>
        <v>-3.2694407375955308</v>
      </c>
      <c r="W40" s="184">
        <f t="shared" si="85"/>
        <v>-6.2801780899228703</v>
      </c>
      <c r="X40" s="186">
        <f t="shared" si="74"/>
        <v>-4.245248400113617</v>
      </c>
      <c r="Y40" s="184">
        <f>(Y39/W39)*100-100</f>
        <v>-0.85979057241310386</v>
      </c>
      <c r="Z40" s="184">
        <f t="shared" si="85"/>
        <v>1.7311196598501795</v>
      </c>
      <c r="AA40" s="184">
        <f t="shared" si="85"/>
        <v>-3.8146415895445642</v>
      </c>
      <c r="AB40" s="184">
        <f t="shared" si="85"/>
        <v>7.5835431251508822</v>
      </c>
      <c r="AC40" s="181">
        <f t="shared" si="3"/>
        <v>1.1600576557608484</v>
      </c>
      <c r="AD40" s="184">
        <f>(AD39/AB39)*100-100</f>
        <v>-17.188101038594695</v>
      </c>
      <c r="AE40" s="184">
        <f t="shared" si="85"/>
        <v>1.8425330959201034</v>
      </c>
      <c r="AF40" s="184">
        <f t="shared" ref="AF40" si="86">(AF39/AE39)*100-100</f>
        <v>3.0026605853287691</v>
      </c>
      <c r="AG40" s="184">
        <f t="shared" ref="AG40" si="87">(AG39/AF39)*100-100</f>
        <v>-7.9003690036900309</v>
      </c>
      <c r="AH40" s="184">
        <f t="shared" ref="AH40" si="88">(AH39/AG39)*100-100</f>
        <v>4.3741736447774286</v>
      </c>
      <c r="AI40" s="184">
        <f t="shared" ref="AI40:AJ40" si="89">(AI39/AH39)*100-100</f>
        <v>2.2235444277036294</v>
      </c>
      <c r="AJ40" s="184">
        <f t="shared" si="89"/>
        <v>5.6552760045061916</v>
      </c>
      <c r="AK40" s="176"/>
      <c r="AL40" s="176"/>
    </row>
  </sheetData>
  <pageMargins left="0.70866141732283472" right="0.70866141732283472" top="0.74803149606299213" bottom="0.74803149606299213" header="0.31496062992125984" footer="0.31496062992125984"/>
  <pageSetup paperSize="9" scale="24"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10" sqref="A10"/>
    </sheetView>
  </sheetViews>
  <sheetFormatPr defaultRowHeight="23.25"/>
  <cols>
    <col min="1" max="1" width="67.140625" style="93" customWidth="1"/>
    <col min="2" max="2" width="9.5703125" style="93" hidden="1" customWidth="1"/>
    <col min="3" max="3" width="10.7109375" style="93" hidden="1" customWidth="1"/>
    <col min="4" max="4" width="9.7109375" style="93" hidden="1" customWidth="1"/>
    <col min="5" max="5" width="10.140625" style="93" hidden="1" customWidth="1"/>
    <col min="6" max="6" width="9.42578125" style="93" hidden="1" customWidth="1"/>
    <col min="7" max="7" width="25.7109375" style="93" hidden="1" customWidth="1"/>
    <col min="8" max="8" width="25" style="93" hidden="1" customWidth="1"/>
    <col min="9" max="9" width="19.7109375" style="93" hidden="1" customWidth="1"/>
    <col min="10" max="10" width="18.7109375" style="93" hidden="1" customWidth="1"/>
    <col min="11" max="11" width="20.5703125" style="93" hidden="1" customWidth="1"/>
    <col min="12" max="12" width="13.42578125" style="93" hidden="1" customWidth="1"/>
    <col min="13" max="13" width="15.140625" style="93" hidden="1" customWidth="1"/>
    <col min="14" max="14" width="17.5703125" style="93" hidden="1" customWidth="1"/>
    <col min="15" max="15" width="15.5703125" style="93" customWidth="1"/>
    <col min="16" max="16" width="17.85546875" style="93" customWidth="1"/>
    <col min="17" max="17" width="22.28515625" style="93" customWidth="1"/>
    <col min="18" max="18" width="14.140625" style="93" customWidth="1"/>
    <col min="19" max="19" width="13.28515625" style="93" hidden="1" customWidth="1"/>
    <col min="20" max="20" width="21.5703125" style="93" customWidth="1"/>
    <col min="21" max="21" width="16" style="93" customWidth="1"/>
    <col min="22" max="22" width="14" style="93" customWidth="1"/>
    <col min="23" max="23" width="15.85546875" style="93" customWidth="1"/>
    <col min="24" max="24" width="6.140625" style="93" hidden="1" customWidth="1"/>
    <col min="25" max="25" width="16.5703125" style="93" customWidth="1"/>
    <col min="26" max="27" width="18.5703125" style="93" customWidth="1"/>
    <col min="28" max="28" width="19.7109375" style="93" customWidth="1"/>
    <col min="29" max="29" width="20.7109375" style="93" hidden="1" customWidth="1"/>
    <col min="30" max="30" width="18.42578125" style="119" customWidth="1"/>
    <col min="31" max="31" width="15.28515625" style="93" customWidth="1"/>
    <col min="32" max="32" width="19.85546875" style="93" customWidth="1"/>
    <col min="33" max="33" width="20.5703125" style="93" customWidth="1"/>
    <col min="34" max="34" width="17.85546875" style="119" hidden="1" customWidth="1"/>
    <col min="35" max="35" width="19.85546875" style="119" customWidth="1"/>
    <col min="36" max="36" width="13.85546875" style="93" customWidth="1"/>
    <col min="37" max="37" width="18.140625" style="93" customWidth="1"/>
    <col min="38" max="38" width="19.85546875" style="93" customWidth="1"/>
    <col min="39" max="16384" width="9.140625" style="93"/>
  </cols>
  <sheetData>
    <row r="1" spans="1:41" s="88" customFormat="1" ht="38.25" customHeight="1">
      <c r="A1" s="83" t="s">
        <v>15</v>
      </c>
      <c r="B1" s="84" t="s">
        <v>71</v>
      </c>
      <c r="C1" s="84" t="s">
        <v>72</v>
      </c>
      <c r="D1" s="84" t="s">
        <v>73</v>
      </c>
      <c r="E1" s="84" t="s">
        <v>74</v>
      </c>
      <c r="F1" s="85" t="s">
        <v>75</v>
      </c>
      <c r="G1" s="84" t="s">
        <v>76</v>
      </c>
      <c r="H1" s="84" t="s">
        <v>77</v>
      </c>
      <c r="I1" s="84" t="s">
        <v>78</v>
      </c>
      <c r="J1" s="84" t="s">
        <v>79</v>
      </c>
      <c r="K1" s="84" t="s">
        <v>80</v>
      </c>
      <c r="L1" s="84" t="s">
        <v>81</v>
      </c>
      <c r="M1" s="84" t="s">
        <v>82</v>
      </c>
      <c r="N1" s="85">
        <v>2012</v>
      </c>
      <c r="O1" s="84" t="s">
        <v>83</v>
      </c>
      <c r="P1" s="84" t="s">
        <v>84</v>
      </c>
      <c r="Q1" s="84" t="s">
        <v>85</v>
      </c>
      <c r="R1" s="84" t="s">
        <v>86</v>
      </c>
      <c r="S1" s="85">
        <v>2013</v>
      </c>
      <c r="T1" s="84" t="s">
        <v>87</v>
      </c>
      <c r="U1" s="84" t="s">
        <v>88</v>
      </c>
      <c r="V1" s="84" t="s">
        <v>89</v>
      </c>
      <c r="W1" s="84" t="s">
        <v>90</v>
      </c>
      <c r="X1" s="85">
        <v>2014</v>
      </c>
      <c r="Y1" s="84" t="s">
        <v>91</v>
      </c>
      <c r="Z1" s="84" t="s">
        <v>92</v>
      </c>
      <c r="AA1" s="84" t="s">
        <v>93</v>
      </c>
      <c r="AB1" s="84" t="s">
        <v>94</v>
      </c>
      <c r="AC1" s="85">
        <v>2015</v>
      </c>
      <c r="AD1" s="84" t="s">
        <v>95</v>
      </c>
      <c r="AE1" s="84" t="s">
        <v>96</v>
      </c>
      <c r="AF1" s="84" t="s">
        <v>97</v>
      </c>
      <c r="AG1" s="84" t="s">
        <v>98</v>
      </c>
      <c r="AH1" s="85">
        <v>2016</v>
      </c>
      <c r="AI1" s="86" t="s">
        <v>142</v>
      </c>
      <c r="AJ1" s="86" t="s">
        <v>143</v>
      </c>
      <c r="AK1" s="86" t="s">
        <v>144</v>
      </c>
      <c r="AL1" s="86" t="s">
        <v>145</v>
      </c>
      <c r="AM1" s="86"/>
      <c r="AN1" s="87"/>
      <c r="AO1" s="87"/>
    </row>
    <row r="2" spans="1:41" ht="45.75" customHeight="1">
      <c r="A2" s="89" t="s">
        <v>40</v>
      </c>
      <c r="B2" s="94">
        <v>-2.1509999999999998</v>
      </c>
      <c r="C2" s="95">
        <v>8431</v>
      </c>
      <c r="D2" s="95">
        <v>3258</v>
      </c>
      <c r="E2" s="95">
        <v>3626</v>
      </c>
      <c r="F2" s="95">
        <v>-2040</v>
      </c>
      <c r="G2" s="95">
        <v>2519</v>
      </c>
      <c r="H2" s="95">
        <v>-6220</v>
      </c>
      <c r="I2" s="95">
        <v>-816</v>
      </c>
      <c r="J2" s="96">
        <v>0.77641946740675161</v>
      </c>
      <c r="K2" s="96">
        <v>0.91988639056706267</v>
      </c>
      <c r="L2" s="96">
        <v>0.42302840488929488</v>
      </c>
      <c r="M2" s="96">
        <v>0.43814861431047991</v>
      </c>
      <c r="N2" s="97">
        <f>AVERAGE(J2:M2)</f>
        <v>0.63937071929339728</v>
      </c>
      <c r="O2" s="96">
        <v>0.2</v>
      </c>
      <c r="P2" s="96">
        <v>0.83</v>
      </c>
      <c r="Q2" s="96">
        <v>0.4</v>
      </c>
      <c r="R2" s="96">
        <v>0.2</v>
      </c>
      <c r="S2" s="98">
        <f>AVERAGE(O2:R2)</f>
        <v>0.40750000000000003</v>
      </c>
      <c r="T2" s="96">
        <v>1.0622755726537254</v>
      </c>
      <c r="U2" s="96">
        <v>1.2</v>
      </c>
      <c r="V2" s="96">
        <v>0.35</v>
      </c>
      <c r="W2" s="99">
        <v>0.34</v>
      </c>
      <c r="X2" s="100">
        <f>AVERAGE(T2:W2)</f>
        <v>0.73806889316343127</v>
      </c>
      <c r="Y2" s="99">
        <v>1.0509163655136811</v>
      </c>
      <c r="Z2" s="99">
        <v>0.75312580674976648</v>
      </c>
      <c r="AA2" s="99">
        <v>0.78</v>
      </c>
      <c r="AB2" s="99">
        <v>0.88854567848135912</v>
      </c>
      <c r="AC2" s="101">
        <f>AVERAGE(Y2:AB2)</f>
        <v>0.86814696268620162</v>
      </c>
      <c r="AD2" s="276">
        <v>0.99018892402497405</v>
      </c>
      <c r="AE2" s="99">
        <v>0.99</v>
      </c>
      <c r="AF2" s="99">
        <v>1.5494077529394956</v>
      </c>
      <c r="AG2" s="102">
        <v>0.6</v>
      </c>
      <c r="AH2" s="278">
        <f>AVERAGE(AD2:AG2)</f>
        <v>1.0323991692411174</v>
      </c>
      <c r="AI2" s="280">
        <v>1.2</v>
      </c>
      <c r="AJ2" s="289">
        <v>0.8</v>
      </c>
    </row>
    <row r="3" spans="1:41" ht="49.5" customHeight="1">
      <c r="A3" s="107" t="s">
        <v>260</v>
      </c>
      <c r="O3" s="289">
        <v>14.9</v>
      </c>
      <c r="P3" s="289">
        <v>15.7</v>
      </c>
      <c r="Q3" s="289">
        <v>16.5</v>
      </c>
      <c r="R3" s="289">
        <v>16.3</v>
      </c>
      <c r="S3" s="289"/>
      <c r="T3" s="289">
        <v>16.2</v>
      </c>
      <c r="U3" s="289">
        <v>15.9</v>
      </c>
      <c r="V3" s="289">
        <v>16.3</v>
      </c>
      <c r="W3" s="289">
        <v>16.399999999999999</v>
      </c>
      <c r="X3" s="289"/>
      <c r="Y3" s="289">
        <v>16.600000000000001</v>
      </c>
      <c r="Z3" s="289">
        <v>15.2</v>
      </c>
      <c r="AA3" s="289">
        <v>14.9</v>
      </c>
      <c r="AB3" s="112">
        <v>13</v>
      </c>
      <c r="AC3" s="289"/>
      <c r="AD3" s="280">
        <v>13.2</v>
      </c>
      <c r="AE3" s="289">
        <v>12.9</v>
      </c>
      <c r="AF3" s="112">
        <v>13</v>
      </c>
      <c r="AG3" s="289">
        <v>13.1</v>
      </c>
      <c r="AH3" s="290"/>
      <c r="AI3" s="280">
        <v>12.5</v>
      </c>
      <c r="AJ3" s="112">
        <v>11</v>
      </c>
    </row>
    <row r="4" spans="1:41" s="107" customFormat="1" ht="49.5" customHeight="1">
      <c r="A4" s="103" t="s">
        <v>69</v>
      </c>
      <c r="B4" s="104" t="s">
        <v>0</v>
      </c>
      <c r="C4" s="104" t="s">
        <v>1</v>
      </c>
      <c r="D4" s="104" t="s">
        <v>2</v>
      </c>
      <c r="E4" s="104" t="s">
        <v>3</v>
      </c>
      <c r="F4" s="104" t="s">
        <v>4</v>
      </c>
      <c r="G4" s="104" t="s">
        <v>5</v>
      </c>
      <c r="H4" s="104" t="s">
        <v>6</v>
      </c>
      <c r="I4" s="104" t="s">
        <v>7</v>
      </c>
      <c r="J4" s="104" t="s">
        <v>113</v>
      </c>
      <c r="K4" s="104" t="s">
        <v>114</v>
      </c>
      <c r="L4" s="104" t="s">
        <v>115</v>
      </c>
      <c r="M4" s="104" t="s">
        <v>116</v>
      </c>
      <c r="N4" s="105" t="s">
        <v>135</v>
      </c>
      <c r="O4" s="104" t="s">
        <v>101</v>
      </c>
      <c r="P4" s="104" t="s">
        <v>117</v>
      </c>
      <c r="Q4" s="104" t="s">
        <v>118</v>
      </c>
      <c r="R4" s="104" t="s">
        <v>119</v>
      </c>
      <c r="S4" s="105" t="s">
        <v>136</v>
      </c>
      <c r="T4" s="104" t="s">
        <v>120</v>
      </c>
      <c r="U4" s="104" t="s">
        <v>102</v>
      </c>
      <c r="V4" s="104" t="s">
        <v>121</v>
      </c>
      <c r="W4" s="104" t="s">
        <v>122</v>
      </c>
      <c r="X4" s="105" t="s">
        <v>137</v>
      </c>
      <c r="Y4" s="104" t="s">
        <v>123</v>
      </c>
      <c r="Z4" s="104" t="s">
        <v>124</v>
      </c>
      <c r="AA4" s="104" t="s">
        <v>125</v>
      </c>
      <c r="AB4" s="104" t="s">
        <v>126</v>
      </c>
      <c r="AC4" s="105" t="s">
        <v>134</v>
      </c>
      <c r="AD4" s="277" t="s">
        <v>127</v>
      </c>
      <c r="AE4" s="106" t="s">
        <v>128</v>
      </c>
      <c r="AF4" s="106" t="s">
        <v>112</v>
      </c>
      <c r="AG4" s="106" t="s">
        <v>133</v>
      </c>
      <c r="AH4" s="279" t="s">
        <v>132</v>
      </c>
      <c r="AI4" s="280" t="s">
        <v>197</v>
      </c>
      <c r="AJ4" s="107" t="s">
        <v>261</v>
      </c>
    </row>
    <row r="5" spans="1:41">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121"/>
      <c r="AE5" s="90"/>
      <c r="AF5" s="90"/>
      <c r="AG5" s="90"/>
      <c r="AH5" s="121"/>
    </row>
    <row r="6" spans="1:41" s="92" customFormat="1" ht="22.5" customHeight="1">
      <c r="A6" s="94"/>
      <c r="B6" s="108"/>
      <c r="C6" s="108"/>
      <c r="D6" s="108"/>
      <c r="E6" s="108"/>
      <c r="F6" s="108"/>
      <c r="G6" s="108"/>
      <c r="H6" s="108"/>
      <c r="I6" s="108"/>
      <c r="J6" s="94"/>
      <c r="K6" s="94"/>
      <c r="L6" s="94"/>
      <c r="M6" s="94"/>
      <c r="N6" s="94"/>
      <c r="O6" s="94"/>
      <c r="P6" s="94"/>
      <c r="Q6" s="94"/>
      <c r="R6" s="94"/>
      <c r="S6" s="94"/>
      <c r="T6" s="94"/>
      <c r="U6" s="94"/>
      <c r="V6" s="94"/>
      <c r="W6" s="94"/>
      <c r="X6" s="94"/>
      <c r="Y6" s="94"/>
      <c r="Z6" s="94"/>
      <c r="AA6" s="94"/>
      <c r="AB6" s="94"/>
      <c r="AC6" s="94"/>
      <c r="AD6" s="122"/>
      <c r="AE6" s="94"/>
      <c r="AF6" s="94"/>
      <c r="AG6" s="94"/>
      <c r="AH6" s="122"/>
      <c r="AI6" s="118"/>
    </row>
    <row r="7" spans="1:41" s="111" customFormat="1">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24"/>
      <c r="AE7" s="109"/>
      <c r="AF7" s="109"/>
      <c r="AG7" s="109"/>
      <c r="AH7" s="123"/>
      <c r="AI7" s="120"/>
    </row>
    <row r="13" spans="1:41">
      <c r="J13" s="96"/>
      <c r="K13" s="96"/>
      <c r="L13" s="96"/>
      <c r="M13" s="96"/>
      <c r="N13" s="96"/>
      <c r="O13" s="96"/>
      <c r="P13" s="96"/>
      <c r="Q13" s="96"/>
      <c r="R13" s="96"/>
      <c r="S13" s="96"/>
      <c r="T13" s="96"/>
      <c r="U13" s="96"/>
      <c r="V13" s="96"/>
      <c r="W13" s="96"/>
      <c r="X13" s="96"/>
      <c r="Y13" s="96"/>
      <c r="Z13" s="96"/>
      <c r="AA13" s="96"/>
      <c r="AB13" s="96"/>
      <c r="AC13" s="96"/>
      <c r="AD13" s="125"/>
      <c r="AE13" s="112"/>
      <c r="AF13" s="113"/>
    </row>
    <row r="14" spans="1:41">
      <c r="J14" s="114"/>
      <c r="K14" s="114"/>
      <c r="L14" s="114"/>
      <c r="M14" s="114"/>
      <c r="N14" s="114"/>
      <c r="O14" s="95"/>
      <c r="P14" s="115"/>
      <c r="Q14" s="115"/>
      <c r="R14" s="116"/>
      <c r="S14" s="116"/>
      <c r="T14" s="115"/>
      <c r="U14" s="115"/>
      <c r="V14" s="115"/>
      <c r="W14" s="115"/>
      <c r="X14" s="115"/>
      <c r="Y14" s="115"/>
      <c r="Z14" s="115"/>
      <c r="AA14" s="115"/>
      <c r="AB14" s="115"/>
      <c r="AC14" s="115"/>
      <c r="AD14" s="126"/>
      <c r="AE14" s="115"/>
      <c r="AF14" s="115"/>
    </row>
    <row r="16" spans="1:41">
      <c r="J16" s="91"/>
    </row>
    <row r="17" spans="10:16">
      <c r="J17" s="90"/>
    </row>
    <row r="18" spans="10:16">
      <c r="J18" s="90"/>
      <c r="P18" s="117"/>
    </row>
    <row r="19" spans="10:16">
      <c r="J19" s="90"/>
      <c r="P19" s="115"/>
    </row>
    <row r="20" spans="10:16">
      <c r="J20" s="90"/>
    </row>
  </sheetData>
  <pageMargins left="0.70866141732283472" right="0.70866141732283472" top="0.74803149606299213" bottom="0.74803149606299213" header="0.31496062992125984" footer="0.31496062992125984"/>
  <pageSetup paperSize="9" scale="20"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
  <sheetViews>
    <sheetView view="pageBreakPreview" zoomScale="55" zoomScaleNormal="70" zoomScaleSheetLayoutView="55" workbookViewId="0">
      <pane xSplit="1" ySplit="1" topLeftCell="B2" activePane="bottomRight" state="frozen"/>
      <selection pane="topRight" activeCell="B1" sqref="B1"/>
      <selection pane="bottomLeft" activeCell="A2" sqref="A2"/>
      <selection pane="bottomRight" activeCell="A31" sqref="A31"/>
    </sheetView>
  </sheetViews>
  <sheetFormatPr defaultRowHeight="18"/>
  <cols>
    <col min="1" max="1" width="47.85546875" style="7" customWidth="1"/>
    <col min="2" max="6" width="7.7109375" style="7" hidden="1" customWidth="1"/>
    <col min="7" max="9" width="7.28515625" style="7" hidden="1" customWidth="1"/>
    <col min="10" max="13" width="11" style="7" hidden="1" customWidth="1"/>
    <col min="14" max="14" width="8.5703125" style="7" hidden="1" customWidth="1"/>
    <col min="15" max="18" width="11" style="7" bestFit="1" customWidth="1"/>
    <col min="19" max="19" width="9.85546875" style="7" hidden="1" customWidth="1"/>
    <col min="20" max="23" width="11" style="7" bestFit="1" customWidth="1"/>
    <col min="24" max="24" width="8.7109375" style="7" hidden="1" customWidth="1"/>
    <col min="25" max="28" width="11" style="7" bestFit="1" customWidth="1"/>
    <col min="29" max="29" width="1.28515625" style="7" hidden="1" customWidth="1"/>
    <col min="30" max="33" width="11" style="7" bestFit="1" customWidth="1"/>
    <col min="34" max="34" width="10.5703125" style="18" hidden="1" customWidth="1"/>
    <col min="35" max="35" width="12.28515625" style="7" customWidth="1"/>
    <col min="36" max="36" width="10.42578125" style="7" customWidth="1"/>
    <col min="37" max="37" width="11.42578125" style="7" customWidth="1"/>
    <col min="38" max="38" width="11.5703125" style="7" customWidth="1"/>
    <col min="39" max="16384" width="9.140625" style="7"/>
  </cols>
  <sheetData>
    <row r="1" spans="1:38" s="39" customFormat="1" ht="15.75" customHeight="1">
      <c r="A1" s="36"/>
      <c r="B1" s="37" t="s">
        <v>71</v>
      </c>
      <c r="C1" s="37" t="s">
        <v>72</v>
      </c>
      <c r="D1" s="37" t="s">
        <v>73</v>
      </c>
      <c r="E1" s="37" t="s">
        <v>74</v>
      </c>
      <c r="F1" s="38" t="s">
        <v>75</v>
      </c>
      <c r="G1" s="37" t="s">
        <v>76</v>
      </c>
      <c r="H1" s="37" t="s">
        <v>77</v>
      </c>
      <c r="I1" s="37" t="s">
        <v>78</v>
      </c>
      <c r="J1" s="37" t="s">
        <v>79</v>
      </c>
      <c r="K1" s="37" t="s">
        <v>80</v>
      </c>
      <c r="L1" s="37" t="s">
        <v>81</v>
      </c>
      <c r="M1" s="37" t="s">
        <v>82</v>
      </c>
      <c r="N1" s="38">
        <v>2012</v>
      </c>
      <c r="O1" s="37" t="s">
        <v>83</v>
      </c>
      <c r="P1" s="37" t="s">
        <v>84</v>
      </c>
      <c r="Q1" s="37" t="s">
        <v>85</v>
      </c>
      <c r="R1" s="37" t="s">
        <v>86</v>
      </c>
      <c r="S1" s="38">
        <v>2013</v>
      </c>
      <c r="T1" s="37" t="s">
        <v>87</v>
      </c>
      <c r="U1" s="37" t="s">
        <v>88</v>
      </c>
      <c r="V1" s="37" t="s">
        <v>89</v>
      </c>
      <c r="W1" s="37" t="s">
        <v>90</v>
      </c>
      <c r="X1" s="38">
        <v>2014</v>
      </c>
      <c r="Y1" s="37" t="s">
        <v>91</v>
      </c>
      <c r="Z1" s="37" t="s">
        <v>92</v>
      </c>
      <c r="AA1" s="37" t="s">
        <v>93</v>
      </c>
      <c r="AB1" s="37" t="s">
        <v>94</v>
      </c>
      <c r="AC1" s="38">
        <v>2015</v>
      </c>
      <c r="AD1" s="37" t="s">
        <v>95</v>
      </c>
      <c r="AE1" s="38" t="s">
        <v>96</v>
      </c>
      <c r="AF1" s="38" t="s">
        <v>97</v>
      </c>
      <c r="AG1" s="37" t="s">
        <v>98</v>
      </c>
      <c r="AH1" s="38">
        <v>2016</v>
      </c>
      <c r="AI1" s="37" t="s">
        <v>142</v>
      </c>
      <c r="AJ1" s="37" t="s">
        <v>143</v>
      </c>
      <c r="AK1" s="37" t="s">
        <v>144</v>
      </c>
      <c r="AL1" s="37" t="s">
        <v>145</v>
      </c>
    </row>
    <row r="2" spans="1:38" s="45" customFormat="1" ht="15">
      <c r="A2" s="40" t="s">
        <v>48</v>
      </c>
      <c r="B2" s="41"/>
      <c r="C2" s="42"/>
      <c r="D2" s="42"/>
      <c r="E2" s="42"/>
      <c r="F2" s="41"/>
      <c r="G2" s="42"/>
      <c r="H2" s="42"/>
      <c r="I2" s="42"/>
      <c r="J2" s="41"/>
      <c r="K2" s="42"/>
      <c r="L2" s="42"/>
      <c r="M2" s="42"/>
      <c r="N2" s="42"/>
      <c r="O2" s="41"/>
      <c r="P2" s="42"/>
      <c r="Q2" s="42"/>
      <c r="R2" s="42"/>
      <c r="S2" s="42"/>
      <c r="T2" s="41"/>
      <c r="U2" s="42"/>
      <c r="V2" s="42"/>
      <c r="W2" s="42"/>
      <c r="X2" s="42"/>
      <c r="Y2" s="41"/>
      <c r="Z2" s="42"/>
      <c r="AA2" s="42"/>
      <c r="AB2" s="42"/>
      <c r="AC2" s="42"/>
      <c r="AD2" s="41"/>
      <c r="AE2" s="43"/>
      <c r="AF2" s="43"/>
      <c r="AG2" s="43"/>
      <c r="AH2" s="44"/>
    </row>
    <row r="3" spans="1:38" s="42" customFormat="1" ht="15">
      <c r="A3" s="46" t="s">
        <v>49</v>
      </c>
      <c r="B3" s="47">
        <v>30697</v>
      </c>
      <c r="C3" s="47">
        <v>27215</v>
      </c>
      <c r="D3" s="47">
        <v>24537</v>
      </c>
      <c r="E3" s="47">
        <v>23174</v>
      </c>
      <c r="F3" s="47">
        <v>32336</v>
      </c>
      <c r="G3" s="47">
        <v>31364</v>
      </c>
      <c r="H3" s="47">
        <v>33319</v>
      </c>
      <c r="I3" s="47">
        <v>38785</v>
      </c>
      <c r="J3" s="47">
        <v>48224</v>
      </c>
      <c r="K3" s="47">
        <v>49334</v>
      </c>
      <c r="L3" s="47">
        <v>52782</v>
      </c>
      <c r="M3" s="47">
        <v>55629</v>
      </c>
      <c r="N3" s="48">
        <f>AVERAGE(J3:M3)</f>
        <v>51492.25</v>
      </c>
      <c r="O3" s="47">
        <v>69231</v>
      </c>
      <c r="P3" s="47">
        <v>66571</v>
      </c>
      <c r="Q3" s="47">
        <v>70494</v>
      </c>
      <c r="R3" s="47">
        <v>69186</v>
      </c>
      <c r="S3" s="48">
        <f>AVERAGE(O3:R3)</f>
        <v>68870.5</v>
      </c>
      <c r="T3" s="47">
        <v>72651</v>
      </c>
      <c r="U3" s="47">
        <v>66386</v>
      </c>
      <c r="V3" s="47">
        <v>69011</v>
      </c>
      <c r="W3" s="47">
        <v>69687</v>
      </c>
      <c r="X3" s="48">
        <f>AVERAGE(T3:W3)</f>
        <v>69433.75</v>
      </c>
      <c r="Y3" s="47">
        <v>75568</v>
      </c>
      <c r="Z3" s="47">
        <v>61537</v>
      </c>
      <c r="AA3" s="47">
        <v>61387</v>
      </c>
      <c r="AB3" s="47">
        <v>52542</v>
      </c>
      <c r="AC3" s="48">
        <f>AVERAGE(Y3:AB3)</f>
        <v>62758.5</v>
      </c>
      <c r="AD3" s="47">
        <v>57582</v>
      </c>
      <c r="AE3" s="42">
        <v>51070</v>
      </c>
      <c r="AF3" s="49">
        <v>55573</v>
      </c>
      <c r="AG3" s="49">
        <v>55516</v>
      </c>
      <c r="AH3" s="48">
        <f>AVERAGE(AD3:AG3)</f>
        <v>54935.25</v>
      </c>
      <c r="AI3" s="42">
        <v>54666</v>
      </c>
      <c r="AJ3" s="42">
        <v>44965</v>
      </c>
    </row>
    <row r="4" spans="1:38" s="53" customFormat="1" ht="15">
      <c r="A4" s="50" t="s">
        <v>199</v>
      </c>
      <c r="B4" s="51">
        <v>7.3603141986424054</v>
      </c>
      <c r="C4" s="51">
        <v>6.4488993151821052</v>
      </c>
      <c r="D4" s="51">
        <v>5.8063371116211933</v>
      </c>
      <c r="E4" s="51">
        <v>5.4545925296514319</v>
      </c>
      <c r="F4" s="51">
        <v>7.4856183806933281</v>
      </c>
      <c r="G4" s="51">
        <v>7.2346962783895634</v>
      </c>
      <c r="H4" s="51">
        <v>7.7620166939618933</v>
      </c>
      <c r="I4" s="51">
        <v>8.9385513485608659</v>
      </c>
      <c r="J4" s="51">
        <v>11.092709138419639</v>
      </c>
      <c r="K4" s="51">
        <v>11.303885581783272</v>
      </c>
      <c r="L4" s="51">
        <v>12.073425973580374</v>
      </c>
      <c r="M4" s="51">
        <v>12.682674375658312</v>
      </c>
      <c r="N4" s="52">
        <f t="shared" ref="N4:N27" si="0">AVERAGE(J4:M4)</f>
        <v>11.788173767360398</v>
      </c>
      <c r="O4" s="51">
        <v>15.84157283059624</v>
      </c>
      <c r="P4" s="51">
        <v>15.442303900532364</v>
      </c>
      <c r="Q4" s="51">
        <v>16.224016349676873</v>
      </c>
      <c r="R4" s="51">
        <v>15.971798991633884</v>
      </c>
      <c r="S4" s="52">
        <f t="shared" ref="S4:S27" si="1">AVERAGE(O4:R4)</f>
        <v>15.869923018109839</v>
      </c>
      <c r="T4" s="51">
        <v>16.886823809977617</v>
      </c>
      <c r="U4" s="51">
        <v>15.442770607884917</v>
      </c>
      <c r="V4" s="51">
        <v>15.917546413010635</v>
      </c>
      <c r="W4" s="51">
        <v>16.001938042347604</v>
      </c>
      <c r="X4" s="52">
        <f t="shared" ref="X4:X27" si="2">AVERAGE(T4:W4)</f>
        <v>16.062269718305195</v>
      </c>
      <c r="Y4" s="51">
        <v>17.613891964337743</v>
      </c>
      <c r="Z4" s="51">
        <v>14.570281238605315</v>
      </c>
      <c r="AA4" s="51">
        <v>14.668444457188462</v>
      </c>
      <c r="AB4" s="51">
        <v>12.692070777220845</v>
      </c>
      <c r="AC4" s="52">
        <f t="shared" ref="AC4:AC27" si="3">AVERAGE(Y4:AB4)</f>
        <v>14.886172109338091</v>
      </c>
      <c r="AD4" s="51">
        <v>14.058139790380347</v>
      </c>
      <c r="AE4" s="42">
        <v>12.1</v>
      </c>
      <c r="AF4" s="42">
        <v>13.5</v>
      </c>
      <c r="AG4" s="42">
        <v>12.9</v>
      </c>
      <c r="AH4" s="52">
        <f t="shared" ref="AH4:AH27" si="4">AVERAGE(AD4:AG4)</f>
        <v>13.139534947595086</v>
      </c>
      <c r="AI4" s="53">
        <v>12.6</v>
      </c>
      <c r="AJ4" s="221">
        <v>11</v>
      </c>
    </row>
    <row r="5" spans="1:38" s="58" customFormat="1" ht="15" hidden="1">
      <c r="A5" s="50" t="s">
        <v>50</v>
      </c>
      <c r="B5" s="54">
        <v>7.4</v>
      </c>
      <c r="C5" s="54">
        <v>6.2</v>
      </c>
      <c r="D5" s="54">
        <v>5.8</v>
      </c>
      <c r="E5" s="54">
        <v>5.2</v>
      </c>
      <c r="F5" s="54">
        <v>7.4</v>
      </c>
      <c r="G5" s="54">
        <v>7.5</v>
      </c>
      <c r="H5" s="54">
        <v>7.6</v>
      </c>
      <c r="I5" s="54">
        <v>9.8000000000000007</v>
      </c>
      <c r="J5" s="54">
        <v>12.2</v>
      </c>
      <c r="K5" s="54">
        <v>12.1</v>
      </c>
      <c r="L5" s="54">
        <v>12.3</v>
      </c>
      <c r="M5" s="54">
        <v>13.2</v>
      </c>
      <c r="N5" s="48">
        <f t="shared" si="0"/>
        <v>12.45</v>
      </c>
      <c r="O5" s="54">
        <v>16.2</v>
      </c>
      <c r="P5" s="54">
        <v>16.2</v>
      </c>
      <c r="Q5" s="54">
        <v>16.5</v>
      </c>
      <c r="R5" s="54">
        <v>17.2</v>
      </c>
      <c r="S5" s="48">
        <f t="shared" si="1"/>
        <v>16.524999999999999</v>
      </c>
      <c r="T5" s="54">
        <v>17.600000000000001</v>
      </c>
      <c r="U5" s="54">
        <v>16.8</v>
      </c>
      <c r="V5" s="54">
        <v>16.8</v>
      </c>
      <c r="W5" s="54">
        <v>16.899999999999999</v>
      </c>
      <c r="X5" s="52">
        <f t="shared" si="2"/>
        <v>17.024999999999999</v>
      </c>
      <c r="Y5" s="54">
        <v>18</v>
      </c>
      <c r="Z5" s="54">
        <v>14.8</v>
      </c>
      <c r="AA5" s="54">
        <v>14</v>
      </c>
      <c r="AB5" s="54">
        <v>13.3</v>
      </c>
      <c r="AC5" s="52">
        <f t="shared" si="3"/>
        <v>15.024999999999999</v>
      </c>
      <c r="AD5" s="55">
        <v>13.9</v>
      </c>
      <c r="AE5" s="56"/>
      <c r="AF5" s="56"/>
      <c r="AG5" s="56"/>
      <c r="AH5" s="52">
        <f t="shared" si="4"/>
        <v>13.9</v>
      </c>
      <c r="AI5" s="57"/>
    </row>
    <row r="6" spans="1:38" s="63" customFormat="1" ht="15" hidden="1">
      <c r="A6" s="50" t="s">
        <v>50</v>
      </c>
      <c r="B6" s="59">
        <v>7.3</v>
      </c>
      <c r="C6" s="59">
        <v>6.7</v>
      </c>
      <c r="D6" s="59">
        <v>5.8</v>
      </c>
      <c r="E6" s="59">
        <v>5.7</v>
      </c>
      <c r="F6" s="59">
        <v>7.6</v>
      </c>
      <c r="G6" s="59">
        <v>7</v>
      </c>
      <c r="H6" s="59">
        <v>7.9</v>
      </c>
      <c r="I6" s="59">
        <v>8</v>
      </c>
      <c r="J6" s="59">
        <v>9.8000000000000007</v>
      </c>
      <c r="K6" s="59">
        <v>10.4</v>
      </c>
      <c r="L6" s="59">
        <v>11.8</v>
      </c>
      <c r="M6" s="59">
        <v>12.2</v>
      </c>
      <c r="N6" s="48">
        <f t="shared" si="0"/>
        <v>11.05</v>
      </c>
      <c r="O6" s="59">
        <v>15.4</v>
      </c>
      <c r="P6" s="59">
        <v>14.6</v>
      </c>
      <c r="Q6" s="59">
        <v>16</v>
      </c>
      <c r="R6" s="59">
        <v>14.6</v>
      </c>
      <c r="S6" s="48">
        <f t="shared" si="1"/>
        <v>15.15</v>
      </c>
      <c r="T6" s="59">
        <v>16.100000000000001</v>
      </c>
      <c r="U6" s="59">
        <v>13.9</v>
      </c>
      <c r="V6" s="59">
        <v>15.2</v>
      </c>
      <c r="W6" s="59">
        <v>15.1</v>
      </c>
      <c r="X6" s="52">
        <f t="shared" si="2"/>
        <v>15.075000000000001</v>
      </c>
      <c r="Y6" s="59">
        <v>17.2</v>
      </c>
      <c r="Z6" s="59">
        <v>14.4</v>
      </c>
      <c r="AA6" s="59">
        <v>15.4</v>
      </c>
      <c r="AB6" s="59">
        <v>12</v>
      </c>
      <c r="AC6" s="52">
        <f t="shared" si="3"/>
        <v>14.75</v>
      </c>
      <c r="AD6" s="60">
        <v>14.3</v>
      </c>
      <c r="AE6" s="61"/>
      <c r="AF6" s="61"/>
      <c r="AG6" s="61"/>
      <c r="AH6" s="52">
        <f t="shared" si="4"/>
        <v>14.3</v>
      </c>
      <c r="AI6" s="62"/>
    </row>
    <row r="7" spans="1:38" s="63" customFormat="1" ht="15">
      <c r="A7" s="50" t="s">
        <v>61</v>
      </c>
      <c r="B7" s="64">
        <v>18.8</v>
      </c>
      <c r="C7" s="64">
        <v>18.2</v>
      </c>
      <c r="D7" s="64">
        <v>14</v>
      </c>
      <c r="E7" s="64">
        <v>14.9</v>
      </c>
      <c r="F7" s="64">
        <v>19.3</v>
      </c>
      <c r="G7" s="64">
        <v>20.8</v>
      </c>
      <c r="H7" s="64">
        <v>23.5</v>
      </c>
      <c r="I7" s="64">
        <v>26</v>
      </c>
      <c r="J7" s="64">
        <v>25.3</v>
      </c>
      <c r="K7" s="64">
        <v>26.6</v>
      </c>
      <c r="L7" s="64">
        <v>27.6</v>
      </c>
      <c r="M7" s="64">
        <v>32.1</v>
      </c>
      <c r="N7" s="52">
        <f t="shared" si="0"/>
        <v>27.9</v>
      </c>
      <c r="O7" s="64">
        <v>36</v>
      </c>
      <c r="P7" s="64">
        <v>40.200000000000003</v>
      </c>
      <c r="Q7" s="64">
        <v>39.799999999999997</v>
      </c>
      <c r="R7" s="64">
        <v>40</v>
      </c>
      <c r="S7" s="52">
        <f t="shared" si="1"/>
        <v>39</v>
      </c>
      <c r="T7" s="64">
        <v>37.799999999999997</v>
      </c>
      <c r="U7" s="64">
        <v>37.5</v>
      </c>
      <c r="V7" s="64">
        <v>34.799999999999997</v>
      </c>
      <c r="W7" s="64">
        <v>34</v>
      </c>
      <c r="X7" s="52">
        <f t="shared" si="2"/>
        <v>36.024999999999999</v>
      </c>
      <c r="Y7" s="64">
        <v>35.299999999999997</v>
      </c>
      <c r="Z7" s="64">
        <v>32.5</v>
      </c>
      <c r="AA7" s="64">
        <v>31.9</v>
      </c>
      <c r="AB7" s="64">
        <v>30.3</v>
      </c>
      <c r="AC7" s="52">
        <f t="shared" si="3"/>
        <v>32.5</v>
      </c>
      <c r="AD7" s="65">
        <v>29.3</v>
      </c>
      <c r="AE7" s="66">
        <v>28</v>
      </c>
      <c r="AF7" s="67">
        <v>29.9</v>
      </c>
      <c r="AG7" s="65">
        <v>29.8</v>
      </c>
      <c r="AH7" s="65">
        <v>29.8</v>
      </c>
      <c r="AI7" s="65">
        <v>30.3</v>
      </c>
      <c r="AJ7" s="69">
        <v>20.3</v>
      </c>
    </row>
    <row r="8" spans="1:38" s="45" customFormat="1" ht="15">
      <c r="A8" s="40" t="s">
        <v>103</v>
      </c>
      <c r="B8" s="68"/>
      <c r="C8" s="68"/>
      <c r="D8" s="68"/>
      <c r="E8" s="68"/>
      <c r="F8" s="43"/>
      <c r="G8" s="43"/>
      <c r="H8" s="43"/>
      <c r="I8" s="43"/>
      <c r="J8" s="43"/>
      <c r="K8" s="43"/>
      <c r="L8" s="43"/>
      <c r="M8" s="43"/>
      <c r="N8" s="48"/>
      <c r="O8" s="43"/>
      <c r="P8" s="43"/>
      <c r="Q8" s="43"/>
      <c r="R8" s="43"/>
      <c r="S8" s="48"/>
      <c r="T8" s="43"/>
      <c r="U8" s="43"/>
      <c r="V8" s="43"/>
      <c r="W8" s="43"/>
      <c r="X8" s="48"/>
      <c r="Y8" s="43"/>
      <c r="Z8" s="43"/>
      <c r="AA8" s="43"/>
      <c r="AB8" s="43"/>
      <c r="AC8" s="48"/>
      <c r="AD8" s="43"/>
      <c r="AE8" s="43"/>
      <c r="AF8" s="43"/>
      <c r="AG8" s="43"/>
      <c r="AH8" s="52"/>
    </row>
    <row r="9" spans="1:38" s="71" customFormat="1" ht="15">
      <c r="A9" s="69" t="s">
        <v>45</v>
      </c>
      <c r="B9" s="65">
        <v>22459</v>
      </c>
      <c r="C9" s="65">
        <v>18989</v>
      </c>
      <c r="D9" s="65">
        <v>17396</v>
      </c>
      <c r="E9" s="65">
        <v>15738</v>
      </c>
      <c r="F9" s="65">
        <v>23585</v>
      </c>
      <c r="G9" s="65">
        <v>22338</v>
      </c>
      <c r="H9" s="65">
        <v>23900</v>
      </c>
      <c r="I9" s="65">
        <v>27861</v>
      </c>
      <c r="J9" s="65">
        <v>35756</v>
      </c>
      <c r="K9" s="65">
        <v>35782</v>
      </c>
      <c r="L9" s="65">
        <v>39679</v>
      </c>
      <c r="M9" s="65">
        <v>41429</v>
      </c>
      <c r="N9" s="48">
        <f t="shared" si="0"/>
        <v>38161.5</v>
      </c>
      <c r="O9" s="65">
        <v>52206</v>
      </c>
      <c r="P9" s="65">
        <v>52852</v>
      </c>
      <c r="Q9" s="65">
        <v>56529</v>
      </c>
      <c r="R9" s="65">
        <v>55254</v>
      </c>
      <c r="S9" s="48">
        <f t="shared" si="1"/>
        <v>54210.25</v>
      </c>
      <c r="T9" s="65">
        <v>58732</v>
      </c>
      <c r="U9" s="65">
        <v>56336</v>
      </c>
      <c r="V9" s="65">
        <v>59154</v>
      </c>
      <c r="W9" s="65">
        <v>58467</v>
      </c>
      <c r="X9" s="48">
        <f t="shared" si="2"/>
        <v>58172.25</v>
      </c>
      <c r="Y9" s="65">
        <v>61291</v>
      </c>
      <c r="Z9" s="65">
        <v>50531</v>
      </c>
      <c r="AA9" s="65">
        <v>51017</v>
      </c>
      <c r="AB9" s="65">
        <v>43875</v>
      </c>
      <c r="AC9" s="48">
        <f t="shared" si="3"/>
        <v>51678.5</v>
      </c>
      <c r="AD9" s="65">
        <v>45013</v>
      </c>
      <c r="AE9" s="70">
        <v>41947</v>
      </c>
      <c r="AF9" s="65">
        <v>46506</v>
      </c>
      <c r="AG9" s="65">
        <v>44793</v>
      </c>
      <c r="AH9" s="48">
        <f t="shared" si="4"/>
        <v>44564.75</v>
      </c>
      <c r="AI9" s="69">
        <v>45288</v>
      </c>
      <c r="AJ9" s="69">
        <v>37555</v>
      </c>
    </row>
    <row r="10" spans="1:38" s="71" customFormat="1" ht="15">
      <c r="A10" s="69" t="s">
        <v>129</v>
      </c>
      <c r="B10" s="65"/>
      <c r="C10" s="65"/>
      <c r="D10" s="65"/>
      <c r="E10" s="65"/>
      <c r="F10" s="65"/>
      <c r="G10" s="65"/>
      <c r="H10" s="65"/>
      <c r="I10" s="65"/>
      <c r="J10" s="65"/>
      <c r="K10" s="66">
        <f t="shared" ref="K10:AG10" si="5">(K9/J9)*100-100</f>
        <v>7.2715068799638516E-2</v>
      </c>
      <c r="L10" s="66">
        <f t="shared" si="5"/>
        <v>10.890950757364038</v>
      </c>
      <c r="M10" s="66">
        <f t="shared" si="5"/>
        <v>4.4103934070919024</v>
      </c>
      <c r="N10" s="52">
        <f t="shared" si="0"/>
        <v>5.1246864110851931</v>
      </c>
      <c r="O10" s="66">
        <f>(O9/M9)*100-100</f>
        <v>26.013179174008542</v>
      </c>
      <c r="P10" s="66">
        <f t="shared" si="5"/>
        <v>1.2374056621844147</v>
      </c>
      <c r="Q10" s="66">
        <f t="shared" si="5"/>
        <v>6.9571633996821305</v>
      </c>
      <c r="R10" s="66">
        <f t="shared" si="5"/>
        <v>-2.2554794884041769</v>
      </c>
      <c r="S10" s="52">
        <f t="shared" si="1"/>
        <v>7.9880671868677275</v>
      </c>
      <c r="T10" s="66">
        <f>(T9/R9)*100-100</f>
        <v>6.2945669091830467</v>
      </c>
      <c r="U10" s="66">
        <f t="shared" si="5"/>
        <v>-4.079547776339993</v>
      </c>
      <c r="V10" s="66">
        <f t="shared" si="5"/>
        <v>5.0021300766827608</v>
      </c>
      <c r="W10" s="66">
        <f t="shared" si="5"/>
        <v>-1.1613753930418795</v>
      </c>
      <c r="X10" s="52">
        <f t="shared" si="2"/>
        <v>1.5139434541209837</v>
      </c>
      <c r="Y10" s="66">
        <f>(Y9/W9)*100-100</f>
        <v>4.8300750850907406</v>
      </c>
      <c r="Z10" s="66">
        <f t="shared" si="5"/>
        <v>-17.555595438155677</v>
      </c>
      <c r="AA10" s="66">
        <f t="shared" si="5"/>
        <v>0.96178583443827392</v>
      </c>
      <c r="AB10" s="66">
        <f t="shared" si="5"/>
        <v>-13.999255150244039</v>
      </c>
      <c r="AC10" s="52">
        <f t="shared" si="3"/>
        <v>-6.4407474172176755</v>
      </c>
      <c r="AD10" s="66">
        <f>(AD9/AB9)*100-100</f>
        <v>2.593732193732194</v>
      </c>
      <c r="AE10" s="66">
        <f t="shared" si="5"/>
        <v>-6.8113656054917442</v>
      </c>
      <c r="AF10" s="66">
        <f t="shared" si="5"/>
        <v>10.868476887500904</v>
      </c>
      <c r="AG10" s="66">
        <f t="shared" si="5"/>
        <v>-3.6833956908785979</v>
      </c>
      <c r="AH10" s="220">
        <f t="shared" ref="AH10" si="6">(AH9/AG9)*100-100</f>
        <v>-0.50956622686581454</v>
      </c>
      <c r="AI10" s="66" t="s">
        <v>259</v>
      </c>
      <c r="AJ10" s="66">
        <v>-17.100000000000001</v>
      </c>
    </row>
    <row r="11" spans="1:38" s="71" customFormat="1" ht="15">
      <c r="A11" s="69" t="s">
        <v>46</v>
      </c>
      <c r="B11" s="65">
        <v>5668</v>
      </c>
      <c r="C11" s="65">
        <v>5932</v>
      </c>
      <c r="D11" s="65">
        <v>4602</v>
      </c>
      <c r="E11" s="65">
        <v>5103</v>
      </c>
      <c r="F11" s="65">
        <v>7297</v>
      </c>
      <c r="G11" s="65">
        <v>7101</v>
      </c>
      <c r="H11" s="65">
        <v>7627</v>
      </c>
      <c r="I11" s="65">
        <v>8761</v>
      </c>
      <c r="J11" s="65">
        <v>9617</v>
      </c>
      <c r="K11" s="65">
        <v>11010</v>
      </c>
      <c r="L11" s="65">
        <v>9787</v>
      </c>
      <c r="M11" s="65">
        <v>11008</v>
      </c>
      <c r="N11" s="48">
        <f t="shared" si="0"/>
        <v>10355.5</v>
      </c>
      <c r="O11" s="65">
        <v>12906</v>
      </c>
      <c r="P11" s="65">
        <v>10374</v>
      </c>
      <c r="Q11" s="65">
        <v>10601</v>
      </c>
      <c r="R11" s="65">
        <v>10372</v>
      </c>
      <c r="S11" s="48">
        <f t="shared" si="1"/>
        <v>11063.25</v>
      </c>
      <c r="T11" s="65">
        <v>10489</v>
      </c>
      <c r="U11" s="65">
        <v>7226</v>
      </c>
      <c r="V11" s="65">
        <v>7372</v>
      </c>
      <c r="W11" s="65">
        <v>8563</v>
      </c>
      <c r="X11" s="48">
        <f t="shared" si="2"/>
        <v>8412.5</v>
      </c>
      <c r="Y11" s="65">
        <v>10825</v>
      </c>
      <c r="Z11" s="65">
        <v>8397</v>
      </c>
      <c r="AA11" s="65">
        <v>8111</v>
      </c>
      <c r="AB11" s="65">
        <v>6745</v>
      </c>
      <c r="AC11" s="48">
        <f t="shared" si="3"/>
        <v>8519.5</v>
      </c>
      <c r="AD11" s="65">
        <v>8822</v>
      </c>
      <c r="AE11" s="72">
        <v>6181</v>
      </c>
      <c r="AF11" s="65">
        <v>6213</v>
      </c>
      <c r="AG11" s="65">
        <v>7883</v>
      </c>
      <c r="AH11" s="52">
        <f t="shared" si="4"/>
        <v>7274.75</v>
      </c>
      <c r="AI11" s="69">
        <v>8447</v>
      </c>
      <c r="AJ11" s="69">
        <v>4934</v>
      </c>
    </row>
    <row r="12" spans="1:38" s="71" customFormat="1" ht="15">
      <c r="A12" s="69" t="s">
        <v>129</v>
      </c>
      <c r="B12" s="65"/>
      <c r="C12" s="65"/>
      <c r="D12" s="65"/>
      <c r="E12" s="65"/>
      <c r="F12" s="65"/>
      <c r="G12" s="65"/>
      <c r="H12" s="65"/>
      <c r="I12" s="65"/>
      <c r="J12" s="65"/>
      <c r="K12" s="65"/>
      <c r="L12" s="65"/>
      <c r="M12" s="65"/>
      <c r="N12" s="48"/>
      <c r="O12" s="66">
        <f>(O11/M11)*100-100</f>
        <v>17.242005813953497</v>
      </c>
      <c r="P12" s="66">
        <f t="shared" ref="P12:AG12" si="7">(P11/O11)*100-100</f>
        <v>-19.618781961878199</v>
      </c>
      <c r="Q12" s="66">
        <f t="shared" si="7"/>
        <v>2.1881627144785085</v>
      </c>
      <c r="R12" s="66">
        <f t="shared" si="7"/>
        <v>-2.1601735685312775</v>
      </c>
      <c r="S12" s="52">
        <f t="shared" si="1"/>
        <v>-0.58719675049436759</v>
      </c>
      <c r="T12" s="66">
        <f>(T11/R11)*100-100</f>
        <v>1.1280370227535741</v>
      </c>
      <c r="U12" s="66">
        <f t="shared" si="7"/>
        <v>-31.108780627323867</v>
      </c>
      <c r="V12" s="66">
        <f t="shared" si="7"/>
        <v>2.020481594243023</v>
      </c>
      <c r="W12" s="66">
        <f t="shared" si="7"/>
        <v>16.155724362452517</v>
      </c>
      <c r="X12" s="52">
        <f t="shared" si="2"/>
        <v>-2.9511344119686882</v>
      </c>
      <c r="Y12" s="66">
        <f>(Y11/W11)*100-100</f>
        <v>26.415975709447622</v>
      </c>
      <c r="Z12" s="66">
        <f t="shared" si="7"/>
        <v>-22.429561200923786</v>
      </c>
      <c r="AA12" s="66">
        <f t="shared" si="7"/>
        <v>-3.4059783255924714</v>
      </c>
      <c r="AB12" s="66">
        <f t="shared" si="7"/>
        <v>-16.841326593514978</v>
      </c>
      <c r="AC12" s="52">
        <f t="shared" si="3"/>
        <v>-4.0652226026459033</v>
      </c>
      <c r="AD12" s="66">
        <f>(AD11/AB11)*100-100</f>
        <v>30.793180133432173</v>
      </c>
      <c r="AE12" s="66">
        <f t="shared" si="7"/>
        <v>-29.936522330537301</v>
      </c>
      <c r="AF12" s="66">
        <f t="shared" si="7"/>
        <v>0.51771558000324092</v>
      </c>
      <c r="AG12" s="66">
        <f t="shared" si="7"/>
        <v>26.879124416545963</v>
      </c>
      <c r="AH12" s="66">
        <f t="shared" ref="AH12" si="8">(AH11/AG11)*100-100</f>
        <v>-7.7159710770011429</v>
      </c>
      <c r="AI12" s="66">
        <v>-4.3</v>
      </c>
      <c r="AJ12" s="69">
        <v>-41.6</v>
      </c>
    </row>
    <row r="13" spans="1:38" s="71" customFormat="1" ht="15">
      <c r="A13" s="69" t="s">
        <v>47</v>
      </c>
      <c r="B13" s="65">
        <v>2570</v>
      </c>
      <c r="C13" s="65">
        <v>2294</v>
      </c>
      <c r="D13" s="65">
        <v>2539</v>
      </c>
      <c r="E13" s="65">
        <v>2333</v>
      </c>
      <c r="F13" s="65">
        <v>1454</v>
      </c>
      <c r="G13" s="65">
        <v>1926</v>
      </c>
      <c r="H13" s="65">
        <v>1793</v>
      </c>
      <c r="I13" s="65">
        <v>2164</v>
      </c>
      <c r="J13" s="65">
        <v>2850</v>
      </c>
      <c r="K13" s="65">
        <v>2543</v>
      </c>
      <c r="L13" s="65">
        <v>3316</v>
      </c>
      <c r="M13" s="65">
        <v>3281</v>
      </c>
      <c r="N13" s="48">
        <f t="shared" si="0"/>
        <v>2997.5</v>
      </c>
      <c r="O13" s="65">
        <v>4120</v>
      </c>
      <c r="P13" s="65">
        <v>3347</v>
      </c>
      <c r="Q13" s="65">
        <v>3364</v>
      </c>
      <c r="R13" s="65">
        <v>3560</v>
      </c>
      <c r="S13" s="48">
        <f t="shared" si="1"/>
        <v>3597.75</v>
      </c>
      <c r="T13" s="65">
        <v>3431</v>
      </c>
      <c r="U13" s="65">
        <v>2824</v>
      </c>
      <c r="V13" s="65">
        <v>2936</v>
      </c>
      <c r="W13" s="65">
        <v>2656</v>
      </c>
      <c r="X13" s="48">
        <f t="shared" si="2"/>
        <v>2961.75</v>
      </c>
      <c r="Y13" s="65">
        <v>3452</v>
      </c>
      <c r="Z13" s="65">
        <v>2609</v>
      </c>
      <c r="AA13" s="65">
        <v>2259</v>
      </c>
      <c r="AB13" s="65">
        <v>1922</v>
      </c>
      <c r="AC13" s="48">
        <f t="shared" si="3"/>
        <v>2560.5</v>
      </c>
      <c r="AD13" s="65">
        <v>3748</v>
      </c>
      <c r="AE13" s="72">
        <v>2942</v>
      </c>
      <c r="AF13" s="65">
        <v>2854</v>
      </c>
      <c r="AG13" s="65">
        <v>2841</v>
      </c>
      <c r="AH13" s="52">
        <f t="shared" si="4"/>
        <v>3096.25</v>
      </c>
      <c r="AI13" s="69">
        <v>3685</v>
      </c>
      <c r="AJ13" s="69">
        <v>3016</v>
      </c>
    </row>
    <row r="14" spans="1:38" s="71" customFormat="1" ht="15">
      <c r="A14" s="69" t="s">
        <v>129</v>
      </c>
      <c r="B14" s="65"/>
      <c r="C14" s="65"/>
      <c r="D14" s="65"/>
      <c r="E14" s="65"/>
      <c r="F14" s="65"/>
      <c r="G14" s="65"/>
      <c r="H14" s="65"/>
      <c r="I14" s="65"/>
      <c r="J14" s="65"/>
      <c r="K14" s="66">
        <f>(K13/J13)*100-100</f>
        <v>-10.771929824561397</v>
      </c>
      <c r="L14" s="66">
        <f t="shared" ref="L14:W14" si="9">(L13/K13)*100-100</f>
        <v>30.397168698387731</v>
      </c>
      <c r="M14" s="66">
        <f t="shared" si="9"/>
        <v>-1.0554885404101384</v>
      </c>
      <c r="N14" s="52">
        <f t="shared" si="0"/>
        <v>6.1899167778053981</v>
      </c>
      <c r="O14" s="66">
        <f>(O13/M13)*100-100</f>
        <v>25.571472112160933</v>
      </c>
      <c r="P14" s="66">
        <f t="shared" si="9"/>
        <v>-18.762135922330089</v>
      </c>
      <c r="Q14" s="66">
        <f t="shared" si="9"/>
        <v>0.5079175380938068</v>
      </c>
      <c r="R14" s="66">
        <f t="shared" si="9"/>
        <v>5.8263971462544646</v>
      </c>
      <c r="S14" s="52">
        <f t="shared" si="1"/>
        <v>3.285912718544779</v>
      </c>
      <c r="T14" s="66">
        <f>(T13/R13)*100-100</f>
        <v>-3.6235955056179847</v>
      </c>
      <c r="U14" s="66">
        <f t="shared" si="9"/>
        <v>-17.691635091809971</v>
      </c>
      <c r="V14" s="66">
        <f t="shared" si="9"/>
        <v>3.9660056657223777</v>
      </c>
      <c r="W14" s="66">
        <f t="shared" si="9"/>
        <v>-9.536784741144416</v>
      </c>
      <c r="X14" s="52">
        <f t="shared" si="2"/>
        <v>-6.7215024182124985</v>
      </c>
      <c r="Y14" s="66">
        <f>(Y13/W13)*100-100</f>
        <v>29.969879518072275</v>
      </c>
      <c r="Z14" s="66">
        <f t="shared" ref="Z14" si="10">(Z13/Y13)*100-100</f>
        <v>-24.420625724217842</v>
      </c>
      <c r="AA14" s="66">
        <f t="shared" ref="AA14" si="11">(AA13/Z13)*100-100</f>
        <v>-13.415101571483319</v>
      </c>
      <c r="AB14" s="66">
        <f t="shared" ref="AB14" si="12">(AB13/AA13)*100-100</f>
        <v>-14.91810535635237</v>
      </c>
      <c r="AC14" s="52">
        <f t="shared" si="3"/>
        <v>-5.6959882834953142</v>
      </c>
      <c r="AD14" s="66">
        <f t="shared" ref="AD14" si="13">(AD13/AB13)*100-100</f>
        <v>95.005202913631649</v>
      </c>
      <c r="AE14" s="66">
        <f t="shared" ref="AE14" si="14">(AE13/AD13)*100-100</f>
        <v>-21.504802561366063</v>
      </c>
      <c r="AF14" s="66">
        <f t="shared" ref="AF14:AG14" si="15">(AF13/AE13)*100-100</f>
        <v>-2.991162474507135</v>
      </c>
      <c r="AG14" s="66">
        <f t="shared" si="15"/>
        <v>-0.45550105115627559</v>
      </c>
      <c r="AH14" s="66">
        <f t="shared" ref="AH14" si="16">(AH13/AG13)*100-100</f>
        <v>8.9845124956001428</v>
      </c>
      <c r="AI14" s="66">
        <v>-1.7</v>
      </c>
      <c r="AJ14" s="69">
        <v>-18.2</v>
      </c>
    </row>
    <row r="15" spans="1:38" s="45" customFormat="1" ht="15">
      <c r="A15" s="73" t="s">
        <v>51</v>
      </c>
      <c r="B15" s="74"/>
      <c r="C15" s="74"/>
      <c r="D15" s="74"/>
      <c r="E15" s="74"/>
      <c r="F15" s="74"/>
      <c r="G15" s="74"/>
      <c r="H15" s="74"/>
      <c r="I15" s="74"/>
      <c r="J15" s="74"/>
      <c r="K15" s="74"/>
      <c r="L15" s="74"/>
      <c r="M15" s="74"/>
      <c r="N15" s="48"/>
      <c r="O15" s="74"/>
      <c r="P15" s="74"/>
      <c r="Q15" s="74"/>
      <c r="R15" s="74"/>
      <c r="S15" s="48"/>
      <c r="T15" s="74"/>
      <c r="U15" s="74"/>
      <c r="V15" s="74"/>
      <c r="W15" s="74"/>
      <c r="X15" s="48"/>
      <c r="Y15" s="74"/>
      <c r="Z15" s="74"/>
      <c r="AA15" s="74"/>
      <c r="AB15" s="74"/>
      <c r="AC15" s="48"/>
      <c r="AD15" s="74"/>
      <c r="AE15" s="74"/>
      <c r="AF15" s="74"/>
      <c r="AG15" s="43"/>
      <c r="AH15" s="52"/>
    </row>
    <row r="16" spans="1:38" s="45" customFormat="1" ht="15">
      <c r="A16" s="69" t="s">
        <v>52</v>
      </c>
      <c r="B16" s="65">
        <v>18928</v>
      </c>
      <c r="C16" s="65">
        <v>15320</v>
      </c>
      <c r="D16" s="65">
        <v>13355</v>
      </c>
      <c r="E16" s="65">
        <v>13068</v>
      </c>
      <c r="F16" s="65">
        <v>22713</v>
      </c>
      <c r="G16" s="65">
        <v>17685</v>
      </c>
      <c r="H16" s="65">
        <v>16372</v>
      </c>
      <c r="I16" s="65">
        <v>20843</v>
      </c>
      <c r="J16" s="65">
        <v>25633</v>
      </c>
      <c r="K16" s="65">
        <v>22312</v>
      </c>
      <c r="L16" s="65">
        <v>23595</v>
      </c>
      <c r="M16" s="65">
        <v>25448</v>
      </c>
      <c r="N16" s="48">
        <f t="shared" si="0"/>
        <v>24247</v>
      </c>
      <c r="O16" s="65">
        <v>30704</v>
      </c>
      <c r="P16" s="65">
        <v>26390</v>
      </c>
      <c r="Q16" s="65">
        <v>27986</v>
      </c>
      <c r="R16" s="65">
        <v>25147</v>
      </c>
      <c r="S16" s="48">
        <f t="shared" si="1"/>
        <v>27556.75</v>
      </c>
      <c r="T16" s="65">
        <v>25104</v>
      </c>
      <c r="U16" s="65">
        <v>19478</v>
      </c>
      <c r="V16" s="65">
        <v>24801</v>
      </c>
      <c r="W16" s="65">
        <v>25641</v>
      </c>
      <c r="X16" s="48">
        <f t="shared" si="2"/>
        <v>23756</v>
      </c>
      <c r="Y16" s="65">
        <v>30604</v>
      </c>
      <c r="Z16" s="65">
        <v>20778</v>
      </c>
      <c r="AA16" s="65">
        <v>22832</v>
      </c>
      <c r="AB16" s="65">
        <v>17144</v>
      </c>
      <c r="AC16" s="48">
        <f t="shared" si="3"/>
        <v>22839.5</v>
      </c>
      <c r="AD16" s="65">
        <v>23609</v>
      </c>
      <c r="AE16" s="65">
        <v>17780</v>
      </c>
      <c r="AF16" s="65">
        <v>22728</v>
      </c>
      <c r="AG16" s="65">
        <v>22001</v>
      </c>
      <c r="AH16" s="48">
        <f t="shared" si="4"/>
        <v>21529.5</v>
      </c>
      <c r="AI16" s="69">
        <v>27988</v>
      </c>
      <c r="AJ16" s="69">
        <v>16071</v>
      </c>
    </row>
    <row r="17" spans="1:36" s="297" customFormat="1" ht="15">
      <c r="A17" s="298"/>
      <c r="B17" s="299"/>
      <c r="C17" s="299"/>
      <c r="D17" s="299"/>
      <c r="E17" s="299"/>
      <c r="F17" s="299"/>
      <c r="G17" s="299"/>
      <c r="H17" s="299"/>
      <c r="I17" s="299"/>
      <c r="J17" s="299"/>
      <c r="K17" s="299"/>
      <c r="L17" s="299"/>
      <c r="M17" s="299"/>
      <c r="N17" s="293"/>
      <c r="O17" s="299"/>
      <c r="P17" s="220">
        <f>((P16/O16)-1)*100</f>
        <v>-14.050286607608131</v>
      </c>
      <c r="Q17" s="220">
        <f t="shared" ref="Q17:AJ17" si="17">((Q16/P16)-1)*100</f>
        <v>6.0477453580901841</v>
      </c>
      <c r="R17" s="220">
        <f t="shared" si="17"/>
        <v>-10.144357893232325</v>
      </c>
      <c r="S17" s="220">
        <f t="shared" si="17"/>
        <v>9.582653994512258</v>
      </c>
      <c r="T17" s="220">
        <v>0</v>
      </c>
      <c r="U17" s="220">
        <f t="shared" si="17"/>
        <v>-22.410771191841938</v>
      </c>
      <c r="V17" s="220">
        <f t="shared" si="17"/>
        <v>27.328267789300753</v>
      </c>
      <c r="W17" s="220">
        <f t="shared" si="17"/>
        <v>3.3869602032176038</v>
      </c>
      <c r="X17" s="220">
        <f t="shared" si="17"/>
        <v>-7.3515073515073475</v>
      </c>
      <c r="Y17" s="220">
        <v>19.3</v>
      </c>
      <c r="Z17" s="220">
        <f t="shared" si="17"/>
        <v>-32.106914128872042</v>
      </c>
      <c r="AA17" s="220">
        <f t="shared" si="17"/>
        <v>9.8854557705265087</v>
      </c>
      <c r="AB17" s="220">
        <f t="shared" si="17"/>
        <v>-24.912403644008407</v>
      </c>
      <c r="AC17" s="220">
        <f t="shared" si="17"/>
        <v>33.221535230984614</v>
      </c>
      <c r="AD17" s="220">
        <v>37.700000000000003</v>
      </c>
      <c r="AE17" s="220">
        <f t="shared" si="17"/>
        <v>-24.689736964716847</v>
      </c>
      <c r="AF17" s="220">
        <f t="shared" si="17"/>
        <v>27.829021372328455</v>
      </c>
      <c r="AG17" s="220">
        <f t="shared" si="17"/>
        <v>-3.1986976416754631</v>
      </c>
      <c r="AH17" s="220">
        <f t="shared" si="17"/>
        <v>-2.143084405254303</v>
      </c>
      <c r="AI17" s="220">
        <v>27.2</v>
      </c>
      <c r="AJ17" s="220">
        <f t="shared" si="17"/>
        <v>-42.578962412462488</v>
      </c>
    </row>
    <row r="18" spans="1:36" s="71" customFormat="1" ht="15">
      <c r="A18" s="69" t="s">
        <v>54</v>
      </c>
      <c r="B18" s="65">
        <v>6587</v>
      </c>
      <c r="C18" s="65">
        <v>6924</v>
      </c>
      <c r="D18" s="65">
        <v>5782</v>
      </c>
      <c r="E18" s="74"/>
      <c r="F18" s="65">
        <v>4062</v>
      </c>
      <c r="G18" s="65">
        <v>8388</v>
      </c>
      <c r="H18" s="65">
        <v>9090</v>
      </c>
      <c r="I18" s="65">
        <v>8411</v>
      </c>
      <c r="J18" s="65">
        <v>10773</v>
      </c>
      <c r="K18" s="65">
        <v>12989</v>
      </c>
      <c r="L18" s="65">
        <v>12216</v>
      </c>
      <c r="M18" s="65">
        <v>11122</v>
      </c>
      <c r="N18" s="48">
        <f t="shared" si="0"/>
        <v>11775</v>
      </c>
      <c r="O18" s="65">
        <v>14497</v>
      </c>
      <c r="P18" s="65">
        <v>15867</v>
      </c>
      <c r="Q18" s="65">
        <v>14782</v>
      </c>
      <c r="R18" s="65">
        <v>14734</v>
      </c>
      <c r="S18" s="48">
        <f t="shared" si="1"/>
        <v>14970</v>
      </c>
      <c r="T18" s="65">
        <v>15387</v>
      </c>
      <c r="U18" s="65">
        <v>13641</v>
      </c>
      <c r="V18" s="65">
        <v>10966</v>
      </c>
      <c r="W18" s="65">
        <v>10489</v>
      </c>
      <c r="X18" s="48">
        <f t="shared" si="2"/>
        <v>12620.75</v>
      </c>
      <c r="Y18" s="65">
        <v>12224</v>
      </c>
      <c r="Z18" s="65">
        <v>11936</v>
      </c>
      <c r="AA18" s="65">
        <v>10948</v>
      </c>
      <c r="AB18" s="65">
        <v>10026</v>
      </c>
      <c r="AC18" s="48">
        <f t="shared" si="3"/>
        <v>11283.5</v>
      </c>
      <c r="AD18" s="65">
        <v>10263</v>
      </c>
      <c r="AE18" s="65">
        <v>9528</v>
      </c>
      <c r="AF18" s="65">
        <v>8022</v>
      </c>
      <c r="AG18" s="65">
        <v>8864</v>
      </c>
      <c r="AH18" s="48">
        <f t="shared" si="4"/>
        <v>9169.25</v>
      </c>
      <c r="AI18" s="69">
        <v>7020</v>
      </c>
      <c r="AJ18" s="69">
        <v>8105</v>
      </c>
    </row>
    <row r="19" spans="1:36" s="297" customFormat="1" ht="15">
      <c r="A19" s="298"/>
      <c r="B19" s="299"/>
      <c r="C19" s="299"/>
      <c r="D19" s="299"/>
      <c r="E19" s="300"/>
      <c r="F19" s="299"/>
      <c r="G19" s="299"/>
      <c r="H19" s="299"/>
      <c r="I19" s="299"/>
      <c r="J19" s="299"/>
      <c r="K19" s="299"/>
      <c r="L19" s="299"/>
      <c r="M19" s="299"/>
      <c r="N19" s="293"/>
      <c r="O19" s="299"/>
      <c r="P19" s="220">
        <f>((P18/O18)-1)*100</f>
        <v>9.4502310822928806</v>
      </c>
      <c r="Q19" s="220">
        <f t="shared" ref="Q19:AJ19" si="18">((Q18/P18)-1)*100</f>
        <v>-6.8380916367303257</v>
      </c>
      <c r="R19" s="220">
        <f t="shared" si="18"/>
        <v>-0.32471925314572214</v>
      </c>
      <c r="S19" s="220">
        <f t="shared" si="18"/>
        <v>1.6017374779421667</v>
      </c>
      <c r="T19" s="220">
        <v>4.4000000000000004</v>
      </c>
      <c r="U19" s="220">
        <f t="shared" si="18"/>
        <v>-11.347241177617473</v>
      </c>
      <c r="V19" s="220">
        <f t="shared" si="18"/>
        <v>-19.609999266915914</v>
      </c>
      <c r="W19" s="220">
        <f t="shared" si="18"/>
        <v>-4.3498084989968984</v>
      </c>
      <c r="X19" s="220">
        <f t="shared" si="18"/>
        <v>20.323672418724371</v>
      </c>
      <c r="Y19" s="220">
        <v>16.5</v>
      </c>
      <c r="Z19" s="220">
        <f t="shared" si="18"/>
        <v>-2.3560209424083767</v>
      </c>
      <c r="AA19" s="220">
        <f t="shared" si="18"/>
        <v>-8.2774798927613968</v>
      </c>
      <c r="AB19" s="220">
        <f t="shared" si="18"/>
        <v>-8.4216295213737631</v>
      </c>
      <c r="AC19" s="220">
        <f t="shared" si="18"/>
        <v>12.542389786554953</v>
      </c>
      <c r="AD19" s="220">
        <v>2.4</v>
      </c>
      <c r="AE19" s="220">
        <f t="shared" si="18"/>
        <v>-7.1616486407483197</v>
      </c>
      <c r="AF19" s="220">
        <f t="shared" si="18"/>
        <v>-15.806045340050378</v>
      </c>
      <c r="AG19" s="220">
        <f t="shared" si="18"/>
        <v>10.496135627025671</v>
      </c>
      <c r="AH19" s="220">
        <f t="shared" si="18"/>
        <v>3.4437048736462028</v>
      </c>
      <c r="AI19" s="220">
        <v>-79.2</v>
      </c>
      <c r="AJ19" s="220">
        <f t="shared" si="18"/>
        <v>15.455840455840452</v>
      </c>
    </row>
    <row r="20" spans="1:36" s="71" customFormat="1" ht="15">
      <c r="A20" s="69" t="s">
        <v>53</v>
      </c>
      <c r="B20" s="75">
        <v>5183</v>
      </c>
      <c r="C20" s="75">
        <v>4972</v>
      </c>
      <c r="D20" s="75">
        <v>5399</v>
      </c>
      <c r="E20" s="75">
        <v>5955</v>
      </c>
      <c r="F20" s="75">
        <v>5562</v>
      </c>
      <c r="G20" s="75">
        <v>5293</v>
      </c>
      <c r="H20" s="75">
        <v>7856</v>
      </c>
      <c r="I20" s="75">
        <v>9531</v>
      </c>
      <c r="J20" s="76">
        <v>11817</v>
      </c>
      <c r="K20" s="76">
        <v>14033</v>
      </c>
      <c r="L20" s="76">
        <v>16971</v>
      </c>
      <c r="M20" s="76">
        <v>19150</v>
      </c>
      <c r="N20" s="48">
        <f t="shared" si="0"/>
        <v>15492.75</v>
      </c>
      <c r="O20" s="76">
        <v>24030</v>
      </c>
      <c r="P20" s="76">
        <v>24314</v>
      </c>
      <c r="Q20" s="76">
        <v>27725</v>
      </c>
      <c r="R20" s="76">
        <v>29306</v>
      </c>
      <c r="S20" s="48">
        <f t="shared" si="1"/>
        <v>26343.75</v>
      </c>
      <c r="T20" s="76">
        <v>32160</v>
      </c>
      <c r="U20" s="76">
        <v>33267</v>
      </c>
      <c r="V20" s="76">
        <v>33694</v>
      </c>
      <c r="W20" s="76">
        <v>33557</v>
      </c>
      <c r="X20" s="48">
        <f t="shared" si="2"/>
        <v>33169.5</v>
      </c>
      <c r="Y20" s="76">
        <v>-2.4</v>
      </c>
      <c r="Z20" s="76">
        <v>28823</v>
      </c>
      <c r="AA20" s="76">
        <v>27608</v>
      </c>
      <c r="AB20" s="76">
        <v>25372</v>
      </c>
      <c r="AC20" s="48">
        <f t="shared" si="3"/>
        <v>20450.150000000001</v>
      </c>
      <c r="AD20" s="77">
        <v>23711</v>
      </c>
      <c r="AE20" s="65">
        <v>23761</v>
      </c>
      <c r="AF20" s="65">
        <v>24823</v>
      </c>
      <c r="AG20" s="65">
        <v>24652</v>
      </c>
      <c r="AH20" s="48">
        <f t="shared" si="4"/>
        <v>24236.75</v>
      </c>
      <c r="AI20" s="69">
        <v>22411</v>
      </c>
      <c r="AJ20" s="69">
        <v>20789</v>
      </c>
    </row>
    <row r="21" spans="1:36" s="45" customFormat="1" ht="15" hidden="1">
      <c r="A21" s="78" t="s">
        <v>8</v>
      </c>
      <c r="B21" s="75">
        <v>2473</v>
      </c>
      <c r="C21" s="75">
        <v>2343</v>
      </c>
      <c r="D21" s="75">
        <v>2868</v>
      </c>
      <c r="E21" s="75">
        <v>3732</v>
      </c>
      <c r="F21" s="75">
        <v>3095</v>
      </c>
      <c r="G21" s="75">
        <v>2230</v>
      </c>
      <c r="H21" s="75">
        <v>4354</v>
      </c>
      <c r="I21" s="75">
        <v>6022</v>
      </c>
      <c r="J21" s="75">
        <v>7389</v>
      </c>
      <c r="K21" s="75">
        <v>8500</v>
      </c>
      <c r="L21" s="75">
        <v>9746</v>
      </c>
      <c r="M21" s="75">
        <v>10443</v>
      </c>
      <c r="N21" s="48">
        <f t="shared" si="0"/>
        <v>9019.5</v>
      </c>
      <c r="O21" s="75">
        <v>13704</v>
      </c>
      <c r="P21" s="75">
        <v>14092</v>
      </c>
      <c r="Q21" s="75">
        <v>14872</v>
      </c>
      <c r="R21" s="75">
        <v>16209</v>
      </c>
      <c r="S21" s="48">
        <f t="shared" si="1"/>
        <v>14719.25</v>
      </c>
      <c r="T21" s="75">
        <v>18351</v>
      </c>
      <c r="U21" s="75">
        <v>18301</v>
      </c>
      <c r="V21" s="75">
        <v>18759</v>
      </c>
      <c r="W21" s="75">
        <v>18510</v>
      </c>
      <c r="X21" s="48">
        <f t="shared" si="2"/>
        <v>18480.25</v>
      </c>
      <c r="Y21" s="75">
        <v>14173</v>
      </c>
      <c r="Z21" s="75">
        <v>12911</v>
      </c>
      <c r="AA21" s="75">
        <v>13281</v>
      </c>
      <c r="AB21" s="75">
        <v>10251</v>
      </c>
      <c r="AC21" s="48">
        <f t="shared" si="3"/>
        <v>12654</v>
      </c>
      <c r="AD21" s="75">
        <v>10754</v>
      </c>
      <c r="AE21" s="74"/>
      <c r="AF21" s="74"/>
      <c r="AG21" s="65"/>
      <c r="AH21" s="52">
        <f t="shared" si="4"/>
        <v>10754</v>
      </c>
      <c r="AI21" s="69"/>
      <c r="AJ21" s="69"/>
    </row>
    <row r="22" spans="1:36" s="53" customFormat="1" ht="15" hidden="1">
      <c r="A22" s="78" t="s">
        <v>9</v>
      </c>
      <c r="B22" s="75">
        <v>2710</v>
      </c>
      <c r="C22" s="75">
        <v>2629</v>
      </c>
      <c r="D22" s="75">
        <v>2531</v>
      </c>
      <c r="E22" s="75">
        <v>2223</v>
      </c>
      <c r="F22" s="75">
        <v>2467</v>
      </c>
      <c r="G22" s="75">
        <v>3063</v>
      </c>
      <c r="H22" s="75">
        <v>3502</v>
      </c>
      <c r="I22" s="75">
        <v>3509</v>
      </c>
      <c r="J22" s="75">
        <v>4428</v>
      </c>
      <c r="K22" s="75">
        <v>5533</v>
      </c>
      <c r="L22" s="75">
        <v>7225</v>
      </c>
      <c r="M22" s="75">
        <v>8707</v>
      </c>
      <c r="N22" s="48">
        <f t="shared" si="0"/>
        <v>6473.25</v>
      </c>
      <c r="O22" s="75">
        <v>10326</v>
      </c>
      <c r="P22" s="75">
        <v>10222</v>
      </c>
      <c r="Q22" s="75">
        <v>12853</v>
      </c>
      <c r="R22" s="75">
        <v>13097</v>
      </c>
      <c r="S22" s="48">
        <f t="shared" si="1"/>
        <v>11624.5</v>
      </c>
      <c r="T22" s="75">
        <v>13809</v>
      </c>
      <c r="U22" s="75">
        <v>14966</v>
      </c>
      <c r="V22" s="75">
        <v>14935</v>
      </c>
      <c r="W22" s="75">
        <v>15047</v>
      </c>
      <c r="X22" s="48">
        <f t="shared" si="2"/>
        <v>14689.25</v>
      </c>
      <c r="Y22" s="75">
        <v>18567</v>
      </c>
      <c r="Z22" s="75">
        <v>15912</v>
      </c>
      <c r="AA22" s="75">
        <v>14327</v>
      </c>
      <c r="AB22" s="75">
        <v>15121</v>
      </c>
      <c r="AC22" s="48">
        <f t="shared" si="3"/>
        <v>15981.75</v>
      </c>
      <c r="AD22" s="79">
        <v>12957</v>
      </c>
      <c r="AE22" s="65"/>
      <c r="AF22" s="65"/>
      <c r="AG22" s="65"/>
      <c r="AH22" s="52">
        <f t="shared" si="4"/>
        <v>12957</v>
      </c>
      <c r="AI22" s="69"/>
      <c r="AJ22" s="69"/>
    </row>
    <row r="23" spans="1:36" s="81" customFormat="1" ht="15" hidden="1">
      <c r="A23" s="78" t="s">
        <v>10</v>
      </c>
      <c r="B23" s="80">
        <v>5.929588237691849E-4</v>
      </c>
      <c r="C23" s="80">
        <v>5.5520011374138051E-4</v>
      </c>
      <c r="D23" s="80">
        <v>6.7867199886414726E-4</v>
      </c>
      <c r="E23" s="80">
        <v>8.7842147754635131E-4</v>
      </c>
      <c r="F23" s="80">
        <v>7.1647664795416403E-4</v>
      </c>
      <c r="G23" s="80">
        <v>5.1439142650199995E-4</v>
      </c>
      <c r="H23" s="80">
        <v>1.0143107741982075E-3</v>
      </c>
      <c r="I23" s="80">
        <v>1.3878550011868903E-3</v>
      </c>
      <c r="J23" s="80">
        <v>1.6996522027161311E-3</v>
      </c>
      <c r="K23" s="80">
        <v>1.9476026157448775E-3</v>
      </c>
      <c r="L23" s="80">
        <v>2.2293132040944702E-3</v>
      </c>
      <c r="M23" s="80">
        <v>2.3808655288608412E-3</v>
      </c>
      <c r="N23" s="48">
        <f t="shared" si="0"/>
        <v>2.0643583878540801E-3</v>
      </c>
      <c r="O23" s="80">
        <v>3.1357760839868104E-3</v>
      </c>
      <c r="P23" s="80">
        <v>3.2688850485391853E-3</v>
      </c>
      <c r="Q23" s="80">
        <v>3.4227533003148417E-3</v>
      </c>
      <c r="R23" s="80">
        <v>3.7418970580087537E-3</v>
      </c>
      <c r="S23" s="48">
        <f t="shared" si="1"/>
        <v>3.3923278727123977E-3</v>
      </c>
      <c r="T23" s="80">
        <v>4.265462330000953E-3</v>
      </c>
      <c r="U23" s="80">
        <v>4.257194964222907E-3</v>
      </c>
      <c r="V23" s="80">
        <v>4.3268066418638545E-3</v>
      </c>
      <c r="W23" s="80">
        <v>4.250374864233704E-3</v>
      </c>
      <c r="X23" s="48">
        <f t="shared" si="2"/>
        <v>4.2749597000803548E-3</v>
      </c>
      <c r="Y23" s="80">
        <v>3.303537089913175E-3</v>
      </c>
      <c r="Z23" s="80">
        <v>3.0569722455048702E-3</v>
      </c>
      <c r="AA23" s="80">
        <v>3.1734994516089722E-3</v>
      </c>
      <c r="AB23" s="80">
        <v>2.4762364877106108E-3</v>
      </c>
      <c r="AC23" s="48">
        <f t="shared" si="3"/>
        <v>3.0025613186844069E-3</v>
      </c>
      <c r="AD23" s="80">
        <v>2.6254946911491482E-3</v>
      </c>
      <c r="AE23" s="74"/>
      <c r="AF23" s="74"/>
      <c r="AG23" s="65"/>
      <c r="AH23" s="52">
        <f t="shared" si="4"/>
        <v>2.6254946911491482E-3</v>
      </c>
      <c r="AI23" s="69"/>
      <c r="AJ23" s="69"/>
    </row>
    <row r="24" spans="1:36" s="63" customFormat="1" ht="15" hidden="1">
      <c r="A24" s="78" t="s">
        <v>11</v>
      </c>
      <c r="B24" s="80">
        <v>6.4978504343489321E-4</v>
      </c>
      <c r="C24" s="80">
        <v>6.2297101964408426E-4</v>
      </c>
      <c r="D24" s="80">
        <v>5.9892567263778135E-4</v>
      </c>
      <c r="E24" s="80">
        <v>5.2323980294360635E-4</v>
      </c>
      <c r="F24" s="80">
        <v>5.7109786445974891E-4</v>
      </c>
      <c r="G24" s="80">
        <v>7.0653853783660342E-4</v>
      </c>
      <c r="H24" s="80">
        <v>8.1582828002804849E-4</v>
      </c>
      <c r="I24" s="80">
        <v>8.0869863818744565E-4</v>
      </c>
      <c r="J24" s="80">
        <v>1.0185491884730042E-3</v>
      </c>
      <c r="K24" s="80">
        <v>1.2677747379901659E-3</v>
      </c>
      <c r="L24" s="80">
        <v>1.652656258935209E-3</v>
      </c>
      <c r="M24" s="80">
        <v>1.9850805477153446E-3</v>
      </c>
      <c r="N24" s="48">
        <f t="shared" si="0"/>
        <v>1.4810151832784309E-3</v>
      </c>
      <c r="O24" s="80">
        <v>2.362815516874475E-3</v>
      </c>
      <c r="P24" s="80">
        <v>2.3711710875793037E-3</v>
      </c>
      <c r="Q24" s="80">
        <v>2.9580855412148104E-3</v>
      </c>
      <c r="R24" s="80">
        <v>3.0234823720612408E-3</v>
      </c>
      <c r="S24" s="48">
        <f t="shared" si="1"/>
        <v>2.6788886294324575E-3</v>
      </c>
      <c r="T24" s="80">
        <v>3.2097307675321867E-3</v>
      </c>
      <c r="U24" s="80">
        <v>3.4814042858073335E-3</v>
      </c>
      <c r="V24" s="80">
        <v>3.4447922168685261E-3</v>
      </c>
      <c r="W24" s="80">
        <v>3.4551804744529734E-3</v>
      </c>
      <c r="X24" s="48">
        <f t="shared" si="2"/>
        <v>3.397776936165255E-3</v>
      </c>
      <c r="Y24" s="80">
        <v>4.327719829846745E-3</v>
      </c>
      <c r="Z24" s="80">
        <v>3.7675270986347684E-3</v>
      </c>
      <c r="AA24" s="80">
        <v>3.4234415061517769E-3</v>
      </c>
      <c r="AB24" s="80">
        <v>3.6526360287456967E-3</v>
      </c>
      <c r="AC24" s="48">
        <f t="shared" si="3"/>
        <v>3.792831115844747E-3</v>
      </c>
      <c r="AD24" s="80">
        <v>3.1633378011176787E-3</v>
      </c>
      <c r="AE24" s="74"/>
      <c r="AF24" s="74"/>
      <c r="AG24" s="65"/>
      <c r="AH24" s="52">
        <f t="shared" si="4"/>
        <v>3.1633378011176787E-3</v>
      </c>
      <c r="AI24" s="69"/>
      <c r="AJ24" s="69"/>
    </row>
    <row r="25" spans="1:36" s="297" customFormat="1" ht="15">
      <c r="A25" s="294"/>
      <c r="B25" s="295"/>
      <c r="C25" s="295"/>
      <c r="D25" s="295"/>
      <c r="E25" s="295"/>
      <c r="F25" s="295"/>
      <c r="G25" s="295"/>
      <c r="H25" s="295"/>
      <c r="I25" s="295"/>
      <c r="J25" s="295"/>
      <c r="K25" s="295"/>
      <c r="L25" s="295"/>
      <c r="M25" s="295"/>
      <c r="N25" s="293"/>
      <c r="O25" s="295"/>
      <c r="P25" s="220">
        <f>((P24/O24)-1)*100</f>
        <v>0.35362772273823673</v>
      </c>
      <c r="Q25" s="220">
        <f t="shared" ref="Q25:AC25" si="19">((Q24/P24)-1)*100</f>
        <v>24.752092192330146</v>
      </c>
      <c r="R25" s="220">
        <f t="shared" si="19"/>
        <v>2.2107822757408746</v>
      </c>
      <c r="S25" s="220">
        <f t="shared" si="19"/>
        <v>-11.397246625713208</v>
      </c>
      <c r="T25" s="220">
        <v>9.6999999999999993</v>
      </c>
      <c r="U25" s="220">
        <f t="shared" si="19"/>
        <v>8.4640593853927406</v>
      </c>
      <c r="V25" s="220">
        <f t="shared" si="19"/>
        <v>-1.0516465751496895</v>
      </c>
      <c r="W25" s="220">
        <f t="shared" si="19"/>
        <v>0.30156412725208526</v>
      </c>
      <c r="X25" s="220">
        <f t="shared" si="19"/>
        <v>-1.661375974776147</v>
      </c>
      <c r="Y25" s="220">
        <f t="shared" si="19"/>
        <v>27.369156691346163</v>
      </c>
      <c r="Z25" s="220">
        <f t="shared" si="19"/>
        <v>-12.944292912598598</v>
      </c>
      <c r="AA25" s="220">
        <f t="shared" si="19"/>
        <v>-9.132929464732376</v>
      </c>
      <c r="AB25" s="220">
        <f t="shared" si="19"/>
        <v>6.694857271025878</v>
      </c>
      <c r="AC25" s="220">
        <f t="shared" si="19"/>
        <v>3.8381893513543597</v>
      </c>
      <c r="AD25" s="220">
        <v>-6.5</v>
      </c>
      <c r="AE25" s="220">
        <v>0.2</v>
      </c>
      <c r="AF25" s="220">
        <v>4.5</v>
      </c>
      <c r="AG25" s="220">
        <v>-0.7</v>
      </c>
      <c r="AH25" s="220"/>
      <c r="AI25" s="220">
        <v>-0.9</v>
      </c>
      <c r="AJ25" s="220">
        <v>-7.2</v>
      </c>
    </row>
    <row r="26" spans="1:36" s="297" customFormat="1" ht="15">
      <c r="A26" s="294"/>
      <c r="B26" s="295"/>
      <c r="C26" s="295"/>
      <c r="D26" s="295"/>
      <c r="E26" s="295"/>
      <c r="F26" s="295"/>
      <c r="G26" s="295"/>
      <c r="H26" s="295"/>
      <c r="I26" s="295"/>
      <c r="J26" s="295"/>
      <c r="K26" s="295"/>
      <c r="L26" s="295"/>
      <c r="M26" s="295"/>
      <c r="N26" s="293"/>
      <c r="O26" s="295"/>
      <c r="P26" s="296"/>
      <c r="Q26" s="296"/>
      <c r="R26" s="296"/>
      <c r="S26" s="296"/>
      <c r="T26" s="296"/>
      <c r="U26" s="296"/>
      <c r="V26" s="296"/>
      <c r="W26" s="296"/>
      <c r="X26" s="296"/>
      <c r="Y26" s="296"/>
      <c r="Z26" s="296"/>
      <c r="AA26" s="296"/>
      <c r="AB26" s="296"/>
      <c r="AC26" s="296"/>
      <c r="AD26" s="296"/>
      <c r="AE26" s="296"/>
      <c r="AF26" s="296"/>
      <c r="AG26" s="296"/>
      <c r="AH26" s="296"/>
      <c r="AI26" s="296"/>
      <c r="AJ26" s="296"/>
    </row>
    <row r="27" spans="1:36" s="63" customFormat="1" ht="15">
      <c r="A27" s="69" t="s">
        <v>62</v>
      </c>
      <c r="B27" s="82">
        <v>1.2</v>
      </c>
      <c r="C27" s="82">
        <v>1.2</v>
      </c>
      <c r="D27" s="66">
        <v>1.3</v>
      </c>
      <c r="E27" s="66">
        <v>1.4</v>
      </c>
      <c r="F27" s="66">
        <v>1.3</v>
      </c>
      <c r="G27" s="66">
        <v>1.2</v>
      </c>
      <c r="H27" s="66">
        <v>1.6</v>
      </c>
      <c r="I27" s="66">
        <v>2.2000000000000002</v>
      </c>
      <c r="J27" s="66">
        <v>2.7</v>
      </c>
      <c r="K27" s="66">
        <v>3.2</v>
      </c>
      <c r="L27" s="66">
        <v>3.8</v>
      </c>
      <c r="M27" s="66">
        <v>4.3</v>
      </c>
      <c r="N27" s="52">
        <f t="shared" si="0"/>
        <v>3.5</v>
      </c>
      <c r="O27" s="66">
        <v>5.5</v>
      </c>
      <c r="P27" s="66">
        <v>5.6</v>
      </c>
      <c r="Q27" s="66">
        <v>6.3</v>
      </c>
      <c r="R27" s="66">
        <v>6.7</v>
      </c>
      <c r="S27" s="52">
        <f t="shared" si="1"/>
        <v>6.0249999999999995</v>
      </c>
      <c r="T27" s="66">
        <v>7.4</v>
      </c>
      <c r="U27" s="66">
        <v>7.7</v>
      </c>
      <c r="V27" s="66">
        <v>7.7</v>
      </c>
      <c r="W27" s="66">
        <v>7.7</v>
      </c>
      <c r="X27" s="52">
        <f t="shared" si="2"/>
        <v>7.625</v>
      </c>
      <c r="Y27" s="66">
        <v>7.6</v>
      </c>
      <c r="Z27" s="66">
        <v>6.8</v>
      </c>
      <c r="AA27" s="66">
        <v>6.6</v>
      </c>
      <c r="AB27" s="66">
        <v>6.1</v>
      </c>
      <c r="AC27" s="52">
        <f t="shared" si="3"/>
        <v>6.7750000000000004</v>
      </c>
      <c r="AD27" s="66">
        <v>5.8</v>
      </c>
      <c r="AE27" s="66">
        <v>5.6</v>
      </c>
      <c r="AF27" s="65">
        <v>5.8</v>
      </c>
      <c r="AG27" s="65">
        <v>5.7</v>
      </c>
      <c r="AH27" s="52">
        <f t="shared" si="4"/>
        <v>5.7249999999999996</v>
      </c>
      <c r="AI27" s="66">
        <v>5.3</v>
      </c>
      <c r="AJ27" s="69">
        <v>4.9000000000000004</v>
      </c>
    </row>
    <row r="28" spans="1:36">
      <c r="A28" s="1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5"/>
    </row>
    <row r="29" spans="1:36" s="23" customFormat="1">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4"/>
      <c r="AF29" s="24"/>
      <c r="AG29" s="24"/>
      <c r="AH29" s="27"/>
    </row>
    <row r="30" spans="1:36" s="23" customFormat="1">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4"/>
      <c r="AF30" s="24"/>
      <c r="AG30" s="24"/>
      <c r="AH30" s="27"/>
    </row>
    <row r="31" spans="1:36" s="23" customFormat="1">
      <c r="A31" s="25"/>
      <c r="B31" s="25"/>
      <c r="C31" s="25"/>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4"/>
      <c r="AF31" s="24"/>
      <c r="AG31" s="24"/>
      <c r="AH31" s="27"/>
    </row>
    <row r="32" spans="1:36" s="23" customFormat="1">
      <c r="A32" s="25"/>
      <c r="B32" s="25"/>
      <c r="C32" s="25"/>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4"/>
      <c r="AF32" s="24"/>
      <c r="AG32" s="24"/>
      <c r="AH32" s="27"/>
    </row>
    <row r="33" spans="1:34" s="23" customFormat="1">
      <c r="A33" s="25"/>
      <c r="B33" s="25"/>
      <c r="C33" s="25"/>
      <c r="D33" s="25"/>
      <c r="E33" s="25"/>
      <c r="F33" s="25"/>
      <c r="G33" s="25"/>
      <c r="H33" s="25"/>
      <c r="I33" s="25"/>
      <c r="J33" s="26"/>
      <c r="K33" s="26"/>
      <c r="L33" s="26"/>
      <c r="M33" s="26"/>
      <c r="N33" s="26"/>
      <c r="O33" s="26"/>
      <c r="P33" s="26"/>
      <c r="Q33" s="26"/>
      <c r="R33" s="26"/>
      <c r="S33" s="26"/>
      <c r="T33" s="26"/>
      <c r="U33" s="26"/>
      <c r="V33" s="26"/>
      <c r="W33" s="26"/>
      <c r="X33" s="26"/>
      <c r="Y33" s="26"/>
      <c r="Z33" s="26"/>
      <c r="AA33" s="26"/>
      <c r="AB33" s="26"/>
      <c r="AC33" s="26"/>
      <c r="AD33" s="26"/>
      <c r="AE33" s="24"/>
      <c r="AF33" s="24"/>
      <c r="AG33" s="24"/>
      <c r="AH33" s="27"/>
    </row>
  </sheetData>
  <pageMargins left="0.70866141732283472" right="0.70866141732283472" top="0.74803149606299213" bottom="0.74803149606299213" header="0.31496062992125984" footer="0.31496062992125984"/>
  <pageSetup paperSize="9" scale="32" fitToWidth="0" fitToHeight="0" orientation="landscape" r:id="rId1"/>
  <colBreaks count="1" manualBreakCount="1">
    <brk id="38" max="4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
  <sheetViews>
    <sheetView view="pageBreakPreview" zoomScale="55" zoomScaleNormal="70" zoomScaleSheetLayoutView="55" workbookViewId="0">
      <pane xSplit="1" ySplit="1" topLeftCell="R2" activePane="bottomRight" state="frozen"/>
      <selection pane="topRight" activeCell="B1" sqref="B1"/>
      <selection pane="bottomLeft" activeCell="A2" sqref="A2"/>
      <selection pane="bottomRight" activeCell="A6" sqref="A6"/>
    </sheetView>
  </sheetViews>
  <sheetFormatPr defaultRowHeight="18"/>
  <cols>
    <col min="1" max="1" width="70.140625" style="7" customWidth="1"/>
    <col min="2" max="6" width="7.7109375" style="7" hidden="1" customWidth="1"/>
    <col min="7" max="9" width="7.42578125" style="7" hidden="1" customWidth="1"/>
    <col min="10" max="10" width="11.7109375" style="7" bestFit="1" customWidth="1"/>
    <col min="11" max="11" width="12" style="7" bestFit="1" customWidth="1"/>
    <col min="12" max="12" width="11.7109375" style="7" bestFit="1" customWidth="1"/>
    <col min="13" max="13" width="12" style="7" bestFit="1" customWidth="1"/>
    <col min="14" max="14" width="16.140625" style="7" customWidth="1"/>
    <col min="15" max="15" width="11.42578125" style="7" bestFit="1" customWidth="1"/>
    <col min="16" max="17" width="11.5703125" style="7" bestFit="1" customWidth="1"/>
    <col min="18" max="18" width="11.7109375" style="7" bestFit="1" customWidth="1"/>
    <col min="19" max="19" width="8.28515625" style="7" hidden="1" customWidth="1"/>
    <col min="20" max="20" width="11.7109375" style="7" bestFit="1" customWidth="1"/>
    <col min="21" max="21" width="11.5703125" style="7" bestFit="1" customWidth="1"/>
    <col min="22" max="22" width="11.140625" style="7" bestFit="1" customWidth="1"/>
    <col min="23" max="23" width="11.5703125" style="7" bestFit="1" customWidth="1"/>
    <col min="24" max="24" width="9.28515625" style="7" hidden="1" customWidth="1"/>
    <col min="25" max="25" width="11.7109375" style="7" bestFit="1" customWidth="1"/>
    <col min="26" max="26" width="11.5703125" style="7" bestFit="1" customWidth="1"/>
    <col min="27" max="27" width="11.7109375" style="7" bestFit="1" customWidth="1"/>
    <col min="28" max="28" width="15.140625" style="7" customWidth="1"/>
    <col min="29" max="29" width="10.7109375" style="7" hidden="1" customWidth="1"/>
    <col min="30" max="30" width="11.28515625" style="128" bestFit="1" customWidth="1"/>
    <col min="31" max="31" width="12.140625" style="7" bestFit="1" customWidth="1"/>
    <col min="32" max="33" width="12.85546875" style="7" bestFit="1" customWidth="1"/>
    <col min="34" max="34" width="13.5703125" style="128" hidden="1" customWidth="1"/>
    <col min="35" max="35" width="17.140625" style="128" customWidth="1"/>
    <col min="36" max="36" width="13.28515625" style="7" customWidth="1"/>
    <col min="37" max="37" width="13" style="7" customWidth="1"/>
    <col min="38" max="38" width="14" style="7" customWidth="1"/>
    <col min="39" max="39" width="17" style="7" hidden="1" customWidth="1"/>
    <col min="40" max="16384" width="9.140625" style="7"/>
  </cols>
  <sheetData>
    <row r="1" spans="1:39" s="17" customFormat="1" ht="15.75" customHeight="1">
      <c r="A1" s="16"/>
      <c r="B1" s="10" t="s">
        <v>36</v>
      </c>
      <c r="C1" s="9" t="s">
        <v>37</v>
      </c>
      <c r="D1" s="9" t="s">
        <v>38</v>
      </c>
      <c r="E1" s="9" t="s">
        <v>39</v>
      </c>
      <c r="F1" s="10" t="s">
        <v>16</v>
      </c>
      <c r="G1" s="9" t="s">
        <v>17</v>
      </c>
      <c r="H1" s="9" t="s">
        <v>18</v>
      </c>
      <c r="I1" s="9" t="s">
        <v>20</v>
      </c>
      <c r="J1" s="10" t="s">
        <v>19</v>
      </c>
      <c r="K1" s="9" t="s">
        <v>44</v>
      </c>
      <c r="L1" s="9" t="s">
        <v>21</v>
      </c>
      <c r="M1" s="9" t="s">
        <v>22</v>
      </c>
      <c r="N1" s="10">
        <v>2012</v>
      </c>
      <c r="O1" s="10" t="s">
        <v>23</v>
      </c>
      <c r="P1" s="9" t="s">
        <v>24</v>
      </c>
      <c r="Q1" s="9" t="s">
        <v>25</v>
      </c>
      <c r="R1" s="9" t="s">
        <v>26</v>
      </c>
      <c r="S1" s="10">
        <v>2013</v>
      </c>
      <c r="T1" s="10" t="s">
        <v>27</v>
      </c>
      <c r="U1" s="9" t="s">
        <v>28</v>
      </c>
      <c r="V1" s="9" t="s">
        <v>29</v>
      </c>
      <c r="W1" s="9" t="s">
        <v>30</v>
      </c>
      <c r="X1" s="10">
        <v>2014</v>
      </c>
      <c r="Y1" s="10" t="s">
        <v>31</v>
      </c>
      <c r="Z1" s="9" t="s">
        <v>32</v>
      </c>
      <c r="AA1" s="9" t="s">
        <v>33</v>
      </c>
      <c r="AB1" s="9" t="s">
        <v>34</v>
      </c>
      <c r="AC1" s="10">
        <v>2015</v>
      </c>
      <c r="AD1" s="9" t="s">
        <v>35</v>
      </c>
      <c r="AE1" s="10" t="s">
        <v>198</v>
      </c>
      <c r="AF1" s="10" t="s">
        <v>41</v>
      </c>
      <c r="AG1" s="10" t="s">
        <v>55</v>
      </c>
      <c r="AH1" s="10" t="s">
        <v>200</v>
      </c>
      <c r="AI1" s="10" t="s">
        <v>201</v>
      </c>
      <c r="AJ1" s="9" t="s">
        <v>143</v>
      </c>
      <c r="AK1" s="9" t="s">
        <v>144</v>
      </c>
      <c r="AL1" s="9" t="s">
        <v>145</v>
      </c>
      <c r="AM1" s="9" t="s">
        <v>262</v>
      </c>
    </row>
    <row r="2" spans="1:39">
      <c r="A2" s="18" t="s">
        <v>42</v>
      </c>
      <c r="B2" s="29">
        <v>232453</v>
      </c>
      <c r="C2" s="29">
        <v>232201</v>
      </c>
      <c r="D2" s="29">
        <v>234929</v>
      </c>
      <c r="E2" s="29">
        <v>237951</v>
      </c>
      <c r="F2" s="29">
        <v>238589</v>
      </c>
      <c r="G2" s="29">
        <v>242367</v>
      </c>
      <c r="H2" s="29">
        <v>250265</v>
      </c>
      <c r="I2" s="29">
        <v>252304</v>
      </c>
      <c r="J2" s="12">
        <v>252920</v>
      </c>
      <c r="K2" s="12">
        <v>252500</v>
      </c>
      <c r="L2" s="12">
        <v>251057</v>
      </c>
      <c r="M2" s="12">
        <v>250837</v>
      </c>
      <c r="N2" s="19">
        <f>AVERAGE(J2:M2)</f>
        <v>251828.5</v>
      </c>
      <c r="O2" s="12">
        <v>251264</v>
      </c>
      <c r="P2" s="12">
        <v>255635</v>
      </c>
      <c r="Q2" s="12">
        <v>249529</v>
      </c>
      <c r="R2" s="12">
        <v>250061</v>
      </c>
      <c r="S2" s="19">
        <f>AVERAGE(O2:R2)</f>
        <v>251622.25</v>
      </c>
      <c r="T2" s="12">
        <v>250713</v>
      </c>
      <c r="U2" s="12">
        <v>248846</v>
      </c>
      <c r="V2" s="12">
        <v>242911</v>
      </c>
      <c r="W2" s="12">
        <v>240814</v>
      </c>
      <c r="X2" s="19">
        <f>AVERAGE(T2:W2)</f>
        <v>245821</v>
      </c>
      <c r="Y2" s="12">
        <v>246064</v>
      </c>
      <c r="Z2" s="12">
        <v>252889</v>
      </c>
      <c r="AA2" s="12">
        <v>257484</v>
      </c>
      <c r="AB2" s="12">
        <v>262905</v>
      </c>
      <c r="AC2" s="19">
        <f>AVERAGE(Y2:AB2)</f>
        <v>254835.5</v>
      </c>
      <c r="AD2" s="284">
        <v>269567</v>
      </c>
      <c r="AE2" s="12">
        <v>259650</v>
      </c>
      <c r="AF2" s="20">
        <v>254753</v>
      </c>
      <c r="AG2" s="11">
        <v>253888</v>
      </c>
      <c r="AH2" s="129">
        <f>AVERAGE(AD2:AG2)</f>
        <v>259464.5</v>
      </c>
      <c r="AI2" s="315">
        <v>265247</v>
      </c>
      <c r="AJ2" s="22">
        <v>266908</v>
      </c>
    </row>
    <row r="3" spans="1:39" ht="19.5">
      <c r="A3" s="18" t="s">
        <v>43</v>
      </c>
      <c r="B3" s="22"/>
      <c r="C3" s="30">
        <v>-0.10840901171420114</v>
      </c>
      <c r="D3" s="30">
        <v>1.1748442082506045</v>
      </c>
      <c r="E3" s="30">
        <v>1.2863460875413466</v>
      </c>
      <c r="F3" s="30">
        <v>0.26812242856722435</v>
      </c>
      <c r="G3" s="30">
        <v>1.5834761870832352</v>
      </c>
      <c r="H3" s="30">
        <v>3.25869445922919</v>
      </c>
      <c r="I3" s="30">
        <v>0.81473637943778954</v>
      </c>
      <c r="J3" s="14">
        <v>0.24414991438899847</v>
      </c>
      <c r="K3" s="14">
        <v>-0.16606041436027397</v>
      </c>
      <c r="L3" s="14">
        <v>-0.57148514851485288</v>
      </c>
      <c r="M3" s="14">
        <v>-8.7629502463585141E-2</v>
      </c>
      <c r="N3" s="21">
        <f>AVERAGE(J3:M3)</f>
        <v>-0.14525628773742838</v>
      </c>
      <c r="O3" s="14">
        <v>0.17023006972655708</v>
      </c>
      <c r="P3" s="14">
        <v>1.7396045593479386</v>
      </c>
      <c r="Q3" s="14">
        <v>-2.3885618166526399</v>
      </c>
      <c r="R3" s="14">
        <v>0.21320167194996031</v>
      </c>
      <c r="S3" s="21">
        <f>AVERAGE(O3:R3)</f>
        <v>-6.6381378907045985E-2</v>
      </c>
      <c r="T3" s="14">
        <v>0.26073638032319479</v>
      </c>
      <c r="U3" s="14">
        <v>-0.74467618352458942</v>
      </c>
      <c r="V3" s="14">
        <v>-2.385009202478642</v>
      </c>
      <c r="W3" s="14">
        <v>-0.86327914338995981</v>
      </c>
      <c r="X3" s="21">
        <f>AVERAGE(T3:W3)</f>
        <v>-0.93305703726749911</v>
      </c>
      <c r="Y3" s="14">
        <v>2.1801058078018798</v>
      </c>
      <c r="Z3" s="14">
        <v>2.7736686390532554</v>
      </c>
      <c r="AA3" s="14">
        <v>1.8170027166068934</v>
      </c>
      <c r="AB3" s="14">
        <v>2.1053735377732323</v>
      </c>
      <c r="AC3" s="21">
        <f>AVERAGE(Y3:AB3)</f>
        <v>2.2190376753088152</v>
      </c>
      <c r="AD3" s="285">
        <v>2.5339951693577518</v>
      </c>
      <c r="AE3" s="13">
        <f>(AE2/AD2)*100-100</f>
        <v>-3.6788627688107169</v>
      </c>
      <c r="AF3" s="13">
        <v>-1.9</v>
      </c>
      <c r="AG3" s="13">
        <f>1-(AG2/AF2)</f>
        <v>3.3954457847404917E-3</v>
      </c>
      <c r="AH3" s="130">
        <f>AVERAGE(AD3:AG3)</f>
        <v>-0.76036803841705614</v>
      </c>
      <c r="AI3" s="222">
        <v>2.1</v>
      </c>
      <c r="AJ3" s="22">
        <v>0.6</v>
      </c>
    </row>
    <row r="4" spans="1:39" s="33" customFormat="1">
      <c r="A4" s="31"/>
      <c r="B4" s="32"/>
      <c r="C4" s="32"/>
      <c r="D4" s="32"/>
      <c r="E4" s="32"/>
      <c r="J4" s="28"/>
      <c r="K4" s="28"/>
      <c r="L4" s="28"/>
      <c r="M4" s="28"/>
      <c r="N4" s="28"/>
      <c r="O4" s="28"/>
      <c r="P4" s="28"/>
      <c r="Q4" s="28"/>
      <c r="R4" s="28"/>
      <c r="S4" s="28"/>
      <c r="T4" s="28"/>
      <c r="U4" s="28"/>
      <c r="V4" s="28"/>
      <c r="W4" s="28"/>
      <c r="X4" s="28"/>
      <c r="Y4" s="28"/>
      <c r="Z4" s="28"/>
      <c r="AA4" s="28"/>
      <c r="AB4" s="28"/>
      <c r="AC4" s="28"/>
      <c r="AD4" s="286"/>
      <c r="AE4" s="28"/>
      <c r="AF4" s="28"/>
      <c r="AG4" s="28"/>
      <c r="AH4" s="127"/>
      <c r="AI4" s="223"/>
    </row>
    <row r="5" spans="1:39">
      <c r="A5" s="34"/>
      <c r="B5" s="22"/>
      <c r="C5" s="22"/>
    </row>
    <row r="6" spans="1:39">
      <c r="A6" s="34"/>
      <c r="B6" s="22"/>
      <c r="C6" s="22"/>
    </row>
    <row r="7" spans="1:39">
      <c r="A7" s="34"/>
      <c r="B7" s="22"/>
      <c r="C7" s="22"/>
    </row>
    <row r="8" spans="1:39">
      <c r="A8" s="34"/>
      <c r="B8" s="22"/>
      <c r="C8" s="22"/>
    </row>
    <row r="9" spans="1:39">
      <c r="A9" s="34"/>
      <c r="B9" s="22"/>
      <c r="C9" s="22"/>
    </row>
    <row r="10" spans="1:39">
      <c r="A10" s="34"/>
      <c r="B10" s="22"/>
      <c r="C10" s="22"/>
    </row>
  </sheetData>
  <pageMargins left="0.70866141732283472" right="0.70866141732283472" top="0.74803149606299213" bottom="0.74803149606299213" header="0.31496062992125984" footer="0.31496062992125984"/>
  <pageSetup paperSize="9" scale="3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19" zoomScale="55" zoomScaleNormal="100" zoomScaleSheetLayoutView="55" workbookViewId="0">
      <selection activeCell="A25" sqref="A25"/>
    </sheetView>
  </sheetViews>
  <sheetFormatPr defaultRowHeight="15"/>
  <cols>
    <col min="3" max="3" width="18.28515625" customWidth="1"/>
    <col min="4" max="4" width="18" customWidth="1"/>
    <col min="6" max="6" width="10.5703125" customWidth="1"/>
    <col min="7" max="7" width="10.7109375" customWidth="1"/>
    <col min="8" max="8" width="11.140625" customWidth="1"/>
    <col min="9" max="9" width="12.85546875" customWidth="1"/>
    <col min="12" max="12" width="24" customWidth="1"/>
    <col min="13" max="13" width="20.28515625" customWidth="1"/>
    <col min="14" max="14" width="15.140625" customWidth="1"/>
    <col min="15" max="15" width="28.140625" customWidth="1"/>
    <col min="16" max="16" width="10.42578125" customWidth="1"/>
  </cols>
  <sheetData>
    <row r="1" spans="1:16" ht="114.75">
      <c r="A1" s="224">
        <v>1</v>
      </c>
      <c r="B1" s="224" t="s">
        <v>202</v>
      </c>
      <c r="C1" s="225" t="s">
        <v>207</v>
      </c>
      <c r="D1" s="226" t="s">
        <v>153</v>
      </c>
      <c r="E1" s="227" t="s">
        <v>138</v>
      </c>
      <c r="F1" s="228">
        <v>2200000</v>
      </c>
      <c r="G1" s="229"/>
      <c r="H1" s="229">
        <v>1000000</v>
      </c>
      <c r="I1" s="229">
        <v>1200000</v>
      </c>
      <c r="J1" s="230" t="s">
        <v>154</v>
      </c>
      <c r="K1" s="231">
        <v>1000</v>
      </c>
      <c r="L1" s="232"/>
      <c r="M1" s="233"/>
      <c r="N1" s="225" t="s">
        <v>240</v>
      </c>
      <c r="O1" s="225" t="s">
        <v>247</v>
      </c>
      <c r="P1" s="224" t="s">
        <v>155</v>
      </c>
    </row>
    <row r="2" spans="1:16" ht="127.5">
      <c r="A2" s="224">
        <v>2</v>
      </c>
      <c r="B2" s="224" t="s">
        <v>202</v>
      </c>
      <c r="C2" s="234" t="s">
        <v>208</v>
      </c>
      <c r="D2" s="225" t="s">
        <v>213</v>
      </c>
      <c r="E2" s="231" t="s">
        <v>139</v>
      </c>
      <c r="F2" s="229"/>
      <c r="G2" s="229"/>
      <c r="H2" s="229"/>
      <c r="I2" s="229"/>
      <c r="J2" s="231" t="s">
        <v>220</v>
      </c>
      <c r="K2" s="231"/>
      <c r="L2" s="232" t="s">
        <v>223</v>
      </c>
      <c r="M2" s="235" t="s">
        <v>233</v>
      </c>
      <c r="N2" s="235" t="s">
        <v>241</v>
      </c>
      <c r="O2" s="236" t="s">
        <v>248</v>
      </c>
      <c r="P2" s="236" t="s">
        <v>155</v>
      </c>
    </row>
    <row r="3" spans="1:16" ht="255">
      <c r="A3" s="224">
        <v>3</v>
      </c>
      <c r="B3" s="224" t="s">
        <v>203</v>
      </c>
      <c r="C3" s="225" t="s">
        <v>209</v>
      </c>
      <c r="D3" s="226" t="s">
        <v>214</v>
      </c>
      <c r="E3" s="227" t="s">
        <v>219</v>
      </c>
      <c r="F3" s="228"/>
      <c r="G3" s="229"/>
      <c r="H3" s="229"/>
      <c r="I3" s="230"/>
      <c r="J3" s="230" t="s">
        <v>221</v>
      </c>
      <c r="K3" s="237">
        <v>200</v>
      </c>
      <c r="L3" s="230" t="s">
        <v>224</v>
      </c>
      <c r="M3" s="237">
        <v>96</v>
      </c>
      <c r="N3" s="237">
        <v>70</v>
      </c>
      <c r="O3" s="225" t="s">
        <v>249</v>
      </c>
      <c r="P3" s="224" t="s">
        <v>155</v>
      </c>
    </row>
    <row r="4" spans="1:16" ht="51">
      <c r="A4" s="224">
        <v>4</v>
      </c>
      <c r="B4" s="224" t="s">
        <v>202</v>
      </c>
      <c r="C4" s="225" t="s">
        <v>156</v>
      </c>
      <c r="D4" s="226" t="s">
        <v>157</v>
      </c>
      <c r="E4" s="231" t="s">
        <v>138</v>
      </c>
      <c r="F4" s="229">
        <v>12990000</v>
      </c>
      <c r="G4" s="229">
        <v>3990000</v>
      </c>
      <c r="H4" s="238">
        <v>4000000</v>
      </c>
      <c r="I4" s="238">
        <v>5000000</v>
      </c>
      <c r="J4" s="231">
        <v>8</v>
      </c>
      <c r="K4" s="231">
        <v>2250</v>
      </c>
      <c r="L4" s="232"/>
      <c r="M4" s="233"/>
      <c r="N4" s="233"/>
      <c r="O4" s="224" t="s">
        <v>250</v>
      </c>
      <c r="P4" s="224" t="s">
        <v>155</v>
      </c>
    </row>
    <row r="5" spans="1:16" ht="51">
      <c r="A5" s="224">
        <v>5</v>
      </c>
      <c r="B5" s="224" t="s">
        <v>202</v>
      </c>
      <c r="C5" s="225" t="s">
        <v>210</v>
      </c>
      <c r="D5" s="226" t="s">
        <v>158</v>
      </c>
      <c r="E5" s="231" t="s">
        <v>138</v>
      </c>
      <c r="F5" s="239">
        <v>3500000</v>
      </c>
      <c r="G5" s="239">
        <v>500000</v>
      </c>
      <c r="H5" s="240">
        <v>1500000</v>
      </c>
      <c r="I5" s="238">
        <v>1500000</v>
      </c>
      <c r="J5" s="231">
        <v>6</v>
      </c>
      <c r="K5" s="231">
        <v>1170</v>
      </c>
      <c r="L5" s="232" t="s">
        <v>225</v>
      </c>
      <c r="M5" s="232" t="s">
        <v>234</v>
      </c>
      <c r="N5" s="232" t="s">
        <v>242</v>
      </c>
      <c r="O5" s="225" t="s">
        <v>251</v>
      </c>
      <c r="P5" s="224" t="s">
        <v>155</v>
      </c>
    </row>
    <row r="6" spans="1:16" ht="102">
      <c r="A6" s="224">
        <v>6</v>
      </c>
      <c r="B6" s="224" t="s">
        <v>202</v>
      </c>
      <c r="C6" s="225" t="s">
        <v>159</v>
      </c>
      <c r="D6" s="225" t="s">
        <v>215</v>
      </c>
      <c r="E6" s="231" t="s">
        <v>138</v>
      </c>
      <c r="F6" s="228">
        <v>1800000</v>
      </c>
      <c r="G6" s="229">
        <v>600000</v>
      </c>
      <c r="H6" s="238">
        <v>600000</v>
      </c>
      <c r="I6" s="238">
        <v>600000</v>
      </c>
      <c r="J6" s="231"/>
      <c r="K6" s="231">
        <v>12000</v>
      </c>
      <c r="L6" s="232"/>
      <c r="M6" s="233"/>
      <c r="N6" s="233"/>
      <c r="O6" s="225" t="s">
        <v>252</v>
      </c>
      <c r="P6" s="224" t="s">
        <v>160</v>
      </c>
    </row>
    <row r="7" spans="1:16" ht="63.75">
      <c r="A7" s="224">
        <v>7</v>
      </c>
      <c r="B7" s="224" t="s">
        <v>202</v>
      </c>
      <c r="C7" s="225" t="s">
        <v>161</v>
      </c>
      <c r="D7" s="226" t="s">
        <v>157</v>
      </c>
      <c r="E7" s="231" t="s">
        <v>140</v>
      </c>
      <c r="F7" s="229">
        <v>8500000</v>
      </c>
      <c r="G7" s="229">
        <v>2860000</v>
      </c>
      <c r="H7" s="229">
        <v>3237070</v>
      </c>
      <c r="I7" s="229">
        <v>50920</v>
      </c>
      <c r="J7" s="231">
        <v>6</v>
      </c>
      <c r="K7" s="231">
        <v>2500</v>
      </c>
      <c r="L7" s="232" t="s">
        <v>162</v>
      </c>
      <c r="M7" s="232" t="s">
        <v>163</v>
      </c>
      <c r="N7" s="232" t="s">
        <v>243</v>
      </c>
      <c r="O7" s="224" t="s">
        <v>253</v>
      </c>
      <c r="P7" s="224" t="s">
        <v>164</v>
      </c>
    </row>
    <row r="8" spans="1:16" ht="76.5">
      <c r="A8" s="224">
        <v>8</v>
      </c>
      <c r="B8" s="224" t="s">
        <v>202</v>
      </c>
      <c r="C8" s="225" t="s">
        <v>165</v>
      </c>
      <c r="D8" s="226" t="s">
        <v>157</v>
      </c>
      <c r="E8" s="231" t="s">
        <v>140</v>
      </c>
      <c r="F8" s="229">
        <v>16500000</v>
      </c>
      <c r="G8" s="229">
        <v>5551150</v>
      </c>
      <c r="H8" s="229">
        <v>6370990</v>
      </c>
      <c r="I8" s="229">
        <v>42160</v>
      </c>
      <c r="J8" s="231">
        <v>6</v>
      </c>
      <c r="K8" s="231">
        <v>4500</v>
      </c>
      <c r="L8" s="232" t="s">
        <v>166</v>
      </c>
      <c r="M8" s="235" t="s">
        <v>235</v>
      </c>
      <c r="N8" s="235" t="s">
        <v>244</v>
      </c>
      <c r="O8" s="241" t="s">
        <v>253</v>
      </c>
      <c r="P8" s="224" t="s">
        <v>167</v>
      </c>
    </row>
    <row r="9" spans="1:16" ht="89.25">
      <c r="A9" s="224">
        <v>9</v>
      </c>
      <c r="B9" s="224" t="s">
        <v>204</v>
      </c>
      <c r="C9" s="234" t="s">
        <v>192</v>
      </c>
      <c r="D9" s="242" t="s">
        <v>216</v>
      </c>
      <c r="E9" s="243" t="s">
        <v>182</v>
      </c>
      <c r="F9" s="244">
        <f>203000+5000000</f>
        <v>5203000</v>
      </c>
      <c r="G9" s="245">
        <v>0</v>
      </c>
      <c r="H9" s="245">
        <v>0</v>
      </c>
      <c r="I9" s="228">
        <v>5000000</v>
      </c>
      <c r="J9" s="227" t="s">
        <v>222</v>
      </c>
      <c r="K9" s="243">
        <v>850</v>
      </c>
      <c r="L9" s="235" t="s">
        <v>226</v>
      </c>
      <c r="M9" s="235" t="s">
        <v>236</v>
      </c>
      <c r="N9" s="235" t="s">
        <v>245</v>
      </c>
      <c r="O9" s="236" t="s">
        <v>254</v>
      </c>
      <c r="P9" s="236" t="s">
        <v>193</v>
      </c>
    </row>
    <row r="10" spans="1:16" ht="114.75">
      <c r="A10" s="225">
        <v>10</v>
      </c>
      <c r="B10" s="225" t="s">
        <v>204</v>
      </c>
      <c r="C10" s="225" t="s">
        <v>211</v>
      </c>
      <c r="D10" s="225" t="s">
        <v>217</v>
      </c>
      <c r="E10" s="231" t="s">
        <v>219</v>
      </c>
      <c r="F10" s="228">
        <v>2000000</v>
      </c>
      <c r="G10" s="228"/>
      <c r="H10" s="228"/>
      <c r="I10" s="228">
        <v>134.36000000000001</v>
      </c>
      <c r="J10" s="227">
        <v>6</v>
      </c>
      <c r="K10" s="227">
        <v>2000</v>
      </c>
      <c r="L10" s="232" t="s">
        <v>227</v>
      </c>
      <c r="M10" s="232" t="s">
        <v>237</v>
      </c>
      <c r="N10" s="232"/>
      <c r="O10" s="225" t="s">
        <v>255</v>
      </c>
      <c r="P10" s="225" t="s">
        <v>167</v>
      </c>
    </row>
    <row r="11" spans="1:16" ht="63.75">
      <c r="A11" s="246">
        <v>11</v>
      </c>
      <c r="B11" s="246" t="s">
        <v>205</v>
      </c>
      <c r="C11" s="247" t="s">
        <v>146</v>
      </c>
      <c r="D11" s="247" t="s">
        <v>147</v>
      </c>
      <c r="E11" s="248" t="s">
        <v>148</v>
      </c>
      <c r="F11" s="249">
        <v>5000000</v>
      </c>
      <c r="G11" s="250">
        <v>0</v>
      </c>
      <c r="H11" s="250">
        <v>10</v>
      </c>
      <c r="I11" s="250">
        <v>2500000</v>
      </c>
      <c r="J11" s="251">
        <v>12</v>
      </c>
      <c r="K11" s="252">
        <v>850</v>
      </c>
      <c r="L11" s="253" t="s">
        <v>149</v>
      </c>
      <c r="M11" s="254"/>
      <c r="N11" s="254"/>
      <c r="O11" s="255"/>
      <c r="P11" s="246" t="s">
        <v>150</v>
      </c>
    </row>
    <row r="12" spans="1:16" ht="51">
      <c r="A12" s="246">
        <v>12</v>
      </c>
      <c r="B12" s="246" t="s">
        <v>206</v>
      </c>
      <c r="C12" s="247" t="s">
        <v>168</v>
      </c>
      <c r="D12" s="256" t="s">
        <v>151</v>
      </c>
      <c r="E12" s="251" t="s">
        <v>169</v>
      </c>
      <c r="F12" s="250">
        <v>600000</v>
      </c>
      <c r="G12" s="250">
        <v>0</v>
      </c>
      <c r="H12" s="250">
        <v>600000</v>
      </c>
      <c r="I12" s="250">
        <v>0</v>
      </c>
      <c r="J12" s="251">
        <v>12</v>
      </c>
      <c r="K12" s="251">
        <v>114</v>
      </c>
      <c r="L12" s="253" t="s">
        <v>170</v>
      </c>
      <c r="M12" s="252">
        <v>114</v>
      </c>
      <c r="N12" s="257">
        <v>102</v>
      </c>
      <c r="O12" s="255" t="s">
        <v>171</v>
      </c>
      <c r="P12" s="246" t="s">
        <v>172</v>
      </c>
    </row>
    <row r="13" spans="1:16" ht="63.75">
      <c r="A13" s="246">
        <v>13</v>
      </c>
      <c r="B13" s="246" t="s">
        <v>206</v>
      </c>
      <c r="C13" s="247" t="s">
        <v>173</v>
      </c>
      <c r="D13" s="247" t="s">
        <v>174</v>
      </c>
      <c r="E13" s="251" t="s">
        <v>152</v>
      </c>
      <c r="F13" s="250">
        <v>7300000</v>
      </c>
      <c r="G13" s="250">
        <v>0</v>
      </c>
      <c r="H13" s="250">
        <v>4000000</v>
      </c>
      <c r="I13" s="250">
        <v>2000000</v>
      </c>
      <c r="J13" s="251">
        <v>12</v>
      </c>
      <c r="K13" s="251">
        <v>1200</v>
      </c>
      <c r="L13" s="253" t="s">
        <v>175</v>
      </c>
      <c r="M13" s="253" t="s">
        <v>176</v>
      </c>
      <c r="N13" s="253" t="s">
        <v>177</v>
      </c>
      <c r="O13" s="247" t="s">
        <v>178</v>
      </c>
      <c r="P13" s="246" t="s">
        <v>172</v>
      </c>
    </row>
    <row r="14" spans="1:16" ht="51">
      <c r="A14" s="246">
        <v>14</v>
      </c>
      <c r="B14" s="246" t="s">
        <v>206</v>
      </c>
      <c r="C14" s="247" t="s">
        <v>179</v>
      </c>
      <c r="D14" s="247" t="s">
        <v>180</v>
      </c>
      <c r="E14" s="251" t="s">
        <v>139</v>
      </c>
      <c r="F14" s="250">
        <v>4000000</v>
      </c>
      <c r="G14" s="250">
        <v>0</v>
      </c>
      <c r="H14" s="250">
        <v>2500000</v>
      </c>
      <c r="I14" s="250">
        <v>1500000</v>
      </c>
      <c r="J14" s="251">
        <v>12</v>
      </c>
      <c r="K14" s="251">
        <v>700</v>
      </c>
      <c r="L14" s="258" t="s">
        <v>228</v>
      </c>
      <c r="M14" s="259" t="s">
        <v>238</v>
      </c>
      <c r="N14" s="260">
        <v>375</v>
      </c>
      <c r="O14" s="261"/>
      <c r="P14" s="261"/>
    </row>
    <row r="15" spans="1:16" ht="63.75">
      <c r="A15" s="246">
        <v>15</v>
      </c>
      <c r="B15" s="246" t="s">
        <v>206</v>
      </c>
      <c r="C15" s="247" t="s">
        <v>181</v>
      </c>
      <c r="D15" s="247" t="s">
        <v>153</v>
      </c>
      <c r="E15" s="251" t="s">
        <v>182</v>
      </c>
      <c r="F15" s="250">
        <v>2400000</v>
      </c>
      <c r="G15" s="250">
        <v>0</v>
      </c>
      <c r="H15" s="250">
        <v>0</v>
      </c>
      <c r="I15" s="250">
        <v>1000000</v>
      </c>
      <c r="J15" s="251">
        <v>24</v>
      </c>
      <c r="K15" s="251">
        <v>100</v>
      </c>
      <c r="L15" s="253" t="s">
        <v>183</v>
      </c>
      <c r="M15" s="262"/>
      <c r="N15" s="262"/>
      <c r="O15" s="261"/>
      <c r="P15" s="261"/>
    </row>
    <row r="16" spans="1:16" ht="89.25">
      <c r="A16" s="246">
        <v>16</v>
      </c>
      <c r="B16" s="246" t="s">
        <v>206</v>
      </c>
      <c r="C16" s="247" t="s">
        <v>184</v>
      </c>
      <c r="D16" s="247" t="s">
        <v>185</v>
      </c>
      <c r="E16" s="251" t="s">
        <v>182</v>
      </c>
      <c r="F16" s="250">
        <v>2000000</v>
      </c>
      <c r="G16" s="250">
        <v>0</v>
      </c>
      <c r="H16" s="250">
        <v>0</v>
      </c>
      <c r="I16" s="250">
        <v>1000000</v>
      </c>
      <c r="J16" s="251">
        <v>24</v>
      </c>
      <c r="K16" s="251">
        <v>100</v>
      </c>
      <c r="L16" s="253" t="s">
        <v>229</v>
      </c>
      <c r="M16" s="260">
        <v>40</v>
      </c>
      <c r="N16" s="260">
        <v>33</v>
      </c>
      <c r="O16" s="261"/>
      <c r="P16" s="261"/>
    </row>
    <row r="17" spans="1:16" ht="51">
      <c r="A17" s="246">
        <v>17</v>
      </c>
      <c r="B17" s="246" t="s">
        <v>206</v>
      </c>
      <c r="C17" s="247" t="s">
        <v>212</v>
      </c>
      <c r="D17" s="247" t="s">
        <v>218</v>
      </c>
      <c r="E17" s="251" t="s">
        <v>139</v>
      </c>
      <c r="F17" s="250">
        <v>500000</v>
      </c>
      <c r="G17" s="250">
        <v>0</v>
      </c>
      <c r="H17" s="250">
        <v>0</v>
      </c>
      <c r="I17" s="250">
        <v>500000</v>
      </c>
      <c r="J17" s="251"/>
      <c r="K17" s="251">
        <v>1000</v>
      </c>
      <c r="L17" s="253" t="s">
        <v>186</v>
      </c>
      <c r="M17" s="260">
        <v>27</v>
      </c>
      <c r="N17" s="260">
        <v>25</v>
      </c>
      <c r="O17" s="261"/>
      <c r="P17" s="261"/>
    </row>
    <row r="18" spans="1:16" ht="25.5">
      <c r="A18" s="246">
        <v>18</v>
      </c>
      <c r="B18" s="246" t="s">
        <v>206</v>
      </c>
      <c r="C18" s="247" t="s">
        <v>187</v>
      </c>
      <c r="D18" s="247" t="s">
        <v>153</v>
      </c>
      <c r="E18" s="251" t="s">
        <v>140</v>
      </c>
      <c r="F18" s="250">
        <v>5500000</v>
      </c>
      <c r="G18" s="250"/>
      <c r="H18" s="250">
        <v>0</v>
      </c>
      <c r="I18" s="250">
        <v>0</v>
      </c>
      <c r="J18" s="251">
        <v>0</v>
      </c>
      <c r="K18" s="251">
        <v>0</v>
      </c>
      <c r="L18" s="253" t="s">
        <v>149</v>
      </c>
      <c r="M18" s="262"/>
      <c r="N18" s="262"/>
      <c r="O18" s="261"/>
      <c r="P18" s="261"/>
    </row>
    <row r="19" spans="1:16" ht="51">
      <c r="A19" s="246">
        <v>19</v>
      </c>
      <c r="B19" s="246" t="s">
        <v>206</v>
      </c>
      <c r="C19" s="263" t="s">
        <v>188</v>
      </c>
      <c r="D19" s="256" t="s">
        <v>189</v>
      </c>
      <c r="E19" s="251" t="s">
        <v>182</v>
      </c>
      <c r="F19" s="264">
        <v>4200000</v>
      </c>
      <c r="G19" s="265">
        <v>0</v>
      </c>
      <c r="H19" s="265">
        <v>0</v>
      </c>
      <c r="I19" s="264">
        <v>4200000</v>
      </c>
      <c r="J19" s="266">
        <v>12</v>
      </c>
      <c r="K19" s="266">
        <v>500</v>
      </c>
      <c r="L19" s="258" t="s">
        <v>230</v>
      </c>
      <c r="M19" s="259" t="s">
        <v>239</v>
      </c>
      <c r="N19" s="260">
        <v>334</v>
      </c>
      <c r="O19" s="261"/>
      <c r="P19" s="261"/>
    </row>
    <row r="20" spans="1:16" ht="89.25">
      <c r="A20" s="246">
        <v>20</v>
      </c>
      <c r="B20" s="246" t="s">
        <v>206</v>
      </c>
      <c r="C20" s="263" t="s">
        <v>190</v>
      </c>
      <c r="D20" s="247" t="s">
        <v>191</v>
      </c>
      <c r="E20" s="266" t="s">
        <v>182</v>
      </c>
      <c r="F20" s="264">
        <v>1000000</v>
      </c>
      <c r="G20" s="265">
        <v>0</v>
      </c>
      <c r="H20" s="265">
        <v>10</v>
      </c>
      <c r="I20" s="264">
        <v>1000000</v>
      </c>
      <c r="J20" s="266">
        <v>12</v>
      </c>
      <c r="K20" s="266">
        <v>100</v>
      </c>
      <c r="L20" s="258" t="s">
        <v>231</v>
      </c>
      <c r="M20" s="260">
        <v>57</v>
      </c>
      <c r="N20" s="260">
        <v>56</v>
      </c>
      <c r="O20" s="261"/>
      <c r="P20" s="261"/>
    </row>
    <row r="21" spans="1:16" ht="102">
      <c r="A21" s="246">
        <v>21</v>
      </c>
      <c r="B21" s="246" t="s">
        <v>206</v>
      </c>
      <c r="C21" s="263" t="s">
        <v>194</v>
      </c>
      <c r="D21" s="247" t="s">
        <v>195</v>
      </c>
      <c r="E21" s="266" t="s">
        <v>219</v>
      </c>
      <c r="F21" s="264">
        <v>6700000</v>
      </c>
      <c r="G21" s="265">
        <v>0</v>
      </c>
      <c r="H21" s="265">
        <v>0</v>
      </c>
      <c r="I21" s="264">
        <v>6700000</v>
      </c>
      <c r="J21" s="266">
        <v>12</v>
      </c>
      <c r="K21" s="266">
        <v>800</v>
      </c>
      <c r="L21" s="258" t="s">
        <v>232</v>
      </c>
      <c r="M21" s="260">
        <v>475</v>
      </c>
      <c r="N21" s="262" t="s">
        <v>246</v>
      </c>
      <c r="O21" s="261"/>
      <c r="P21" s="261" t="s">
        <v>193</v>
      </c>
    </row>
    <row r="22" spans="1:16">
      <c r="A22" s="267"/>
      <c r="B22" s="267" t="s">
        <v>196</v>
      </c>
      <c r="C22" s="268"/>
      <c r="D22" s="268"/>
      <c r="E22" s="269"/>
      <c r="F22" s="270">
        <f t="shared" ref="F22:P22" si="0">SUM(F1:F21)</f>
        <v>91893000</v>
      </c>
      <c r="G22" s="270">
        <f t="shared" si="0"/>
        <v>13501150</v>
      </c>
      <c r="H22" s="270">
        <f t="shared" si="0"/>
        <v>23808080</v>
      </c>
      <c r="I22" s="270">
        <f t="shared" si="0"/>
        <v>33793214.359999999</v>
      </c>
      <c r="J22" s="270">
        <f t="shared" si="0"/>
        <v>164</v>
      </c>
      <c r="K22" s="270">
        <f t="shared" si="0"/>
        <v>31934</v>
      </c>
      <c r="L22" s="270">
        <f t="shared" si="0"/>
        <v>0</v>
      </c>
      <c r="M22" s="270">
        <f t="shared" si="0"/>
        <v>809</v>
      </c>
      <c r="N22" s="270">
        <f t="shared" si="0"/>
        <v>995</v>
      </c>
      <c r="O22" s="270">
        <f t="shared" si="0"/>
        <v>0</v>
      </c>
      <c r="P22" s="270">
        <f t="shared" si="0"/>
        <v>0</v>
      </c>
    </row>
  </sheetData>
  <pageMargins left="0.7" right="0.7" top="0.75" bottom="0.75" header="0.3" footer="0.3"/>
  <pageSetup paperSize="9" scale="3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view="pageBreakPreview" zoomScale="60" zoomScaleNormal="100" workbookViewId="0">
      <selection activeCell="A6" sqref="A6"/>
    </sheetView>
  </sheetViews>
  <sheetFormatPr defaultRowHeight="15"/>
  <cols>
    <col min="1" max="1" width="18.5703125" customWidth="1"/>
    <col min="18" max="18" width="9.5703125" bestFit="1" customWidth="1"/>
  </cols>
  <sheetData>
    <row r="1" spans="1:18">
      <c r="A1" s="272" t="str">
        <f>[1]graphs!A2</f>
        <v>2013 q1</v>
      </c>
      <c r="B1" t="str">
        <f>[1]graphs!B2</f>
        <v>2013 q2</v>
      </c>
      <c r="C1" t="str">
        <f>[1]graphs!C2</f>
        <v>2013 q3</v>
      </c>
      <c r="D1" t="str">
        <f>[1]graphs!D2</f>
        <v>2013 q4</v>
      </c>
      <c r="E1" t="str">
        <f>[1]graphs!E2</f>
        <v>2014 q1</v>
      </c>
      <c r="F1" t="str">
        <f>[1]graphs!F2</f>
        <v>2014 q2</v>
      </c>
      <c r="G1" t="str">
        <f>[1]graphs!G2</f>
        <v>2014 q3</v>
      </c>
      <c r="H1" t="str">
        <f>[1]graphs!H2</f>
        <v>2014 q4</v>
      </c>
      <c r="I1" t="str">
        <f>[1]graphs!I2</f>
        <v>2015 q1</v>
      </c>
      <c r="J1" t="str">
        <f>[1]graphs!J2</f>
        <v>2015 q2</v>
      </c>
      <c r="K1" t="str">
        <f>[1]graphs!K2</f>
        <v>2015 q3</v>
      </c>
      <c r="L1" t="str">
        <f>[1]graphs!L2</f>
        <v>2015 q4</v>
      </c>
      <c r="M1" t="str">
        <f>[1]graphs!M2</f>
        <v>2016 q1</v>
      </c>
      <c r="N1" t="str">
        <f>[1]graphs!N2</f>
        <v>2016 q2</v>
      </c>
      <c r="O1" t="str">
        <f>[1]graphs!O2</f>
        <v>2016 q3</v>
      </c>
      <c r="P1" t="str">
        <f>[1]graphs!P2</f>
        <v>2016 q4</v>
      </c>
      <c r="Q1" t="s">
        <v>258</v>
      </c>
      <c r="R1" t="s">
        <v>143</v>
      </c>
    </row>
    <row r="2" spans="1:18">
      <c r="A2" s="271">
        <f>[1]graphs!A3</f>
        <v>-1.7084867022655326</v>
      </c>
      <c r="B2" s="271">
        <f>[1]graphs!B3</f>
        <v>-2.478974864777217</v>
      </c>
      <c r="C2" s="271">
        <f>[1]graphs!C3</f>
        <v>-1.0435680888290277</v>
      </c>
      <c r="D2" s="271">
        <f>[1]graphs!D3</f>
        <v>-0.52195775148252688</v>
      </c>
      <c r="E2" s="271">
        <f>[1]graphs!E3</f>
        <v>-0.25548046810615066</v>
      </c>
      <c r="F2" s="271">
        <f>[1]graphs!F3</f>
        <v>-0.13770690462420188</v>
      </c>
      <c r="G2" s="271">
        <f>[1]graphs!G3</f>
        <v>-4.9642847293074333E-2</v>
      </c>
      <c r="H2" s="271">
        <f>[1]graphs!H3</f>
        <v>7.7260561242775694E-2</v>
      </c>
      <c r="I2" s="271">
        <f>[1]graphs!I3</f>
        <v>0.6</v>
      </c>
      <c r="J2" s="271">
        <f>[1]graphs!J3</f>
        <v>0.58663888812742204</v>
      </c>
      <c r="K2" s="271">
        <f>[1]graphs!K3</f>
        <v>0.62682255471071535</v>
      </c>
      <c r="L2" s="271">
        <f>[1]graphs!L3</f>
        <v>0.81521003168756323</v>
      </c>
      <c r="M2" s="271">
        <f>[1]graphs!M3</f>
        <v>0.69041478615945451</v>
      </c>
      <c r="N2" s="271">
        <f>[1]graphs!N3</f>
        <v>0.87244203729890391</v>
      </c>
      <c r="O2" s="271">
        <f>[1]graphs!O3</f>
        <v>0.73793906051629055</v>
      </c>
      <c r="P2" s="271">
        <f>[1]graphs!P3</f>
        <v>1.4860713629322175</v>
      </c>
      <c r="Q2" s="271">
        <f>[1]graphs!Q3</f>
        <v>0.3</v>
      </c>
      <c r="R2" s="271">
        <f>[1]Α!$AJ$6</f>
        <v>0.55221531236293586</v>
      </c>
    </row>
    <row r="19" spans="1:18">
      <c r="A19" s="273"/>
      <c r="B19" s="273"/>
      <c r="C19" s="273"/>
      <c r="D19" s="273"/>
      <c r="E19" s="273"/>
      <c r="F19" s="273"/>
      <c r="G19" s="273"/>
      <c r="H19" s="273"/>
      <c r="I19" s="273"/>
      <c r="J19" s="273"/>
      <c r="K19" s="273"/>
      <c r="L19" s="273"/>
      <c r="M19" s="273"/>
      <c r="N19" s="273"/>
      <c r="O19" s="273"/>
      <c r="P19" s="273"/>
      <c r="Q19" s="273"/>
    </row>
    <row r="20" spans="1:18">
      <c r="A20" s="271" t="str">
        <f>[1]graphs!A25</f>
        <v>2013 q1</v>
      </c>
      <c r="B20" s="271" t="str">
        <f>[1]graphs!B25</f>
        <v>2013 q2</v>
      </c>
      <c r="C20" s="271" t="str">
        <f>[1]graphs!C25</f>
        <v>2013 q3</v>
      </c>
      <c r="D20" s="271" t="str">
        <f>[1]graphs!D25</f>
        <v>2013 q4</v>
      </c>
      <c r="E20" s="271" t="str">
        <f>[1]graphs!E25</f>
        <v>2014 q1</v>
      </c>
      <c r="F20" s="271" t="str">
        <f>[1]graphs!F25</f>
        <v>2014 q2</v>
      </c>
      <c r="G20" s="271" t="str">
        <f>[1]graphs!G25</f>
        <v>2014 q3</v>
      </c>
      <c r="H20" s="271" t="str">
        <f>[1]graphs!H25</f>
        <v>2014 q4</v>
      </c>
      <c r="I20" s="271" t="str">
        <f>[1]graphs!I25</f>
        <v>2015 q1</v>
      </c>
      <c r="J20" s="271" t="str">
        <f>[1]graphs!J25</f>
        <v>2015 q2</v>
      </c>
      <c r="K20" s="271" t="str">
        <f>[1]graphs!K25</f>
        <v>2015 q3</v>
      </c>
      <c r="L20" s="271" t="str">
        <f>[1]graphs!L25</f>
        <v>2015 q4</v>
      </c>
      <c r="M20" s="271" t="str">
        <f>[1]graphs!M25</f>
        <v>2016 q1</v>
      </c>
      <c r="N20" s="271" t="str">
        <f>[1]graphs!N25</f>
        <v>2016 q2</v>
      </c>
      <c r="O20" s="271" t="str">
        <f>[1]graphs!O25</f>
        <v>2016 q3</v>
      </c>
      <c r="P20" s="271" t="str">
        <f>[1]graphs!P25</f>
        <v>2016 q4</v>
      </c>
      <c r="Q20" s="271" t="str">
        <f>[1]graphs!Q25</f>
        <v>2017q1</v>
      </c>
      <c r="R20" t="s">
        <v>143</v>
      </c>
    </row>
    <row r="21" spans="1:18">
      <c r="A21" s="271">
        <f>[1]graphs!A26</f>
        <v>-2.2170826692597623</v>
      </c>
      <c r="B21" s="271">
        <f>[1]graphs!B26</f>
        <v>-2.1369818198812895</v>
      </c>
      <c r="C21" s="271">
        <f>[1]graphs!C26</f>
        <v>-1.4780501199871066</v>
      </c>
      <c r="D21" s="271">
        <f>[1]graphs!D26</f>
        <v>-0.78464875607421325</v>
      </c>
      <c r="E21" s="271">
        <f>[1]graphs!E26</f>
        <v>-0.6</v>
      </c>
      <c r="F21" s="271">
        <f>[1]graphs!F26</f>
        <v>-0.1</v>
      </c>
      <c r="G21" s="271">
        <f>[1]graphs!G26</f>
        <v>-0.2</v>
      </c>
      <c r="H21" s="271">
        <f>[1]Α!$V$11</f>
        <v>-0.18870360012047671</v>
      </c>
      <c r="I21" s="271">
        <f>[1]graphs!H26</f>
        <v>-2.3366641045352576E-2</v>
      </c>
      <c r="J21" s="271">
        <f>[1]graphs!I26</f>
        <v>0.4</v>
      </c>
      <c r="K21" s="271">
        <f>[1]graphs!J26</f>
        <v>0.7</v>
      </c>
      <c r="L21" s="271">
        <f>[1]graphs!L26</f>
        <v>0.65002297442180446</v>
      </c>
      <c r="M21" s="271">
        <f>[1]graphs!M26</f>
        <v>0.9</v>
      </c>
      <c r="N21" s="271">
        <f>[1]graphs!N26</f>
        <v>0.8</v>
      </c>
      <c r="O21" s="271">
        <f>[1]graphs!O26</f>
        <v>0.9</v>
      </c>
      <c r="P21" s="271">
        <f>[1]graphs!P26</f>
        <v>0.8</v>
      </c>
      <c r="Q21" s="271">
        <f>[1]graphs!Q26</f>
        <v>1.8</v>
      </c>
      <c r="R21" s="301">
        <f>[1]Α!$AJ$11</f>
        <v>0.71954494268471336</v>
      </c>
    </row>
    <row r="39" spans="1:19">
      <c r="A39" s="273"/>
      <c r="B39" s="273" t="str">
        <f>[1]graphs!B44</f>
        <v>2013 q1</v>
      </c>
      <c r="C39" s="273" t="str">
        <f>[1]graphs!C44</f>
        <v>2013 q2</v>
      </c>
      <c r="D39" s="273" t="str">
        <f>[1]graphs!D44</f>
        <v>2013 q3</v>
      </c>
      <c r="E39" s="273" t="str">
        <f>[1]graphs!E44</f>
        <v>2013 q4</v>
      </c>
      <c r="F39" s="273" t="str">
        <f>[1]graphs!F44</f>
        <v>2014 q1</v>
      </c>
      <c r="G39" s="273" t="str">
        <f>[1]graphs!G44</f>
        <v>2014 q2</v>
      </c>
      <c r="H39" s="273" t="str">
        <f>[1]graphs!H44</f>
        <v>2014 q3</v>
      </c>
      <c r="I39" s="273" t="str">
        <f>[1]graphs!I44</f>
        <v>2014 q4</v>
      </c>
      <c r="J39" s="273" t="str">
        <f>[1]graphs!J44</f>
        <v>2015 q1</v>
      </c>
      <c r="K39" s="273" t="str">
        <f>[1]graphs!K44</f>
        <v>2015 q2</v>
      </c>
      <c r="L39" s="273" t="str">
        <f>[1]graphs!L44</f>
        <v>2015 q3</v>
      </c>
      <c r="M39" s="273" t="str">
        <f>[1]graphs!M44</f>
        <v>2015 q4</v>
      </c>
      <c r="N39" s="273" t="str">
        <f>[1]graphs!N44</f>
        <v>2016 q1</v>
      </c>
      <c r="O39" s="273" t="str">
        <f>[1]graphs!O44</f>
        <v>2016 q2</v>
      </c>
      <c r="P39" s="273" t="str">
        <f>[1]graphs!P44</f>
        <v>2016 q3</v>
      </c>
      <c r="Q39" s="273" t="str">
        <f>[1]graphs!Q44</f>
        <v>2016 q4</v>
      </c>
      <c r="R39" s="273" t="s">
        <v>258</v>
      </c>
      <c r="S39" t="s">
        <v>143</v>
      </c>
    </row>
    <row r="40" spans="1:19">
      <c r="A40" s="273" t="s">
        <v>45</v>
      </c>
      <c r="B40" s="271">
        <f>[1]graphs!B45</f>
        <v>-3.2082777798301407</v>
      </c>
      <c r="C40" s="271">
        <f>[1]graphs!C45</f>
        <v>-0.47014656081718442</v>
      </c>
      <c r="D40" s="271">
        <f>[1]graphs!D45</f>
        <v>0.28934680829553372</v>
      </c>
      <c r="E40" s="271">
        <f>[1]graphs!E45</f>
        <v>0.53948269449359998</v>
      </c>
      <c r="F40" s="271">
        <f>[1]graphs!F45</f>
        <v>-0.71239870946454786</v>
      </c>
      <c r="G40" s="271">
        <f>[1]graphs!G45</f>
        <v>-2.0716718239493872</v>
      </c>
      <c r="H40" s="271">
        <f>[1]graphs!H45</f>
        <v>3.3850792429115586</v>
      </c>
      <c r="I40" s="271">
        <f>[1]graphs!I45</f>
        <v>1.3670000785435974</v>
      </c>
      <c r="J40" s="271">
        <f>[1]graphs!J45</f>
        <v>1.0568196365645406</v>
      </c>
      <c r="K40" s="271">
        <f>[1]graphs!K45</f>
        <v>0.93430678351757734</v>
      </c>
      <c r="L40" s="271">
        <f>[1]graphs!L45</f>
        <v>-4.5907771084538069</v>
      </c>
      <c r="M40" s="271">
        <f>[1]graphs!M45</f>
        <v>1.4993011879804214</v>
      </c>
      <c r="N40" s="271">
        <f>[1]graphs!N45</f>
        <v>-0.99555580035182345</v>
      </c>
      <c r="O40" s="271">
        <f>[1]graphs!O45</f>
        <v>0.73157417098113342</v>
      </c>
      <c r="P40" s="271">
        <f>[1]graphs!P45</f>
        <v>0.26006666308262538</v>
      </c>
      <c r="Q40" s="271">
        <f>[1]graphs!Q45</f>
        <v>1.6639297563591242</v>
      </c>
      <c r="R40" s="271">
        <f>[1]graphs!R45</f>
        <v>-3.8</v>
      </c>
      <c r="S40" s="272">
        <v>3.6</v>
      </c>
    </row>
    <row r="41" spans="1:19">
      <c r="A41" s="273" t="s">
        <v>46</v>
      </c>
      <c r="B41" s="271">
        <f>[1]graphs!B46</f>
        <v>-6.6082213130722778</v>
      </c>
      <c r="C41" s="271">
        <f>[1]graphs!C46</f>
        <v>-5.5759522716842582</v>
      </c>
      <c r="D41" s="271">
        <f>[1]graphs!D46</f>
        <v>-7.4074892300894675</v>
      </c>
      <c r="E41" s="271">
        <f>[1]graphs!E46</f>
        <v>-6.496945982057639</v>
      </c>
      <c r="F41" s="271">
        <f>[1]graphs!F46</f>
        <v>-6.5221521992259106</v>
      </c>
      <c r="G41" s="271">
        <f>[1]graphs!G46</f>
        <v>2.1664242517032761</v>
      </c>
      <c r="H41" s="271">
        <f>[1]graphs!H46</f>
        <v>-5.851940656376442</v>
      </c>
      <c r="I41" s="271">
        <f>[1]graphs!I46</f>
        <v>-4.9900517309988004</v>
      </c>
      <c r="J41" s="271">
        <f>[1]graphs!J46</f>
        <v>0.35740213324397985</v>
      </c>
      <c r="K41" s="271">
        <f>[1]graphs!K46</f>
        <v>-2.0795415006069966</v>
      </c>
      <c r="L41" s="271">
        <f>[1]graphs!L46</f>
        <v>4.6769795782093411</v>
      </c>
      <c r="M41" s="271">
        <f>[1]graphs!M46</f>
        <v>6.7724530207585758</v>
      </c>
      <c r="N41" s="271">
        <f>[1]graphs!N46</f>
        <v>0.8538497921386039</v>
      </c>
      <c r="O41" s="271">
        <f>[1]graphs!O46</f>
        <v>4.9365651379758901E-2</v>
      </c>
      <c r="P41" s="271">
        <f>[1]graphs!P46</f>
        <v>-0.83514887436454899</v>
      </c>
      <c r="Q41" s="271">
        <f>[1]graphs!Q46</f>
        <v>-0.19385271501496959</v>
      </c>
      <c r="R41" s="271">
        <v>3.7</v>
      </c>
      <c r="S41" s="272">
        <v>2.8</v>
      </c>
    </row>
    <row r="42" spans="1:19">
      <c r="A42" s="273" t="s">
        <v>47</v>
      </c>
      <c r="B42" s="271">
        <f>[1]graphs!B47</f>
        <v>-6.6603740192319094</v>
      </c>
      <c r="C42" s="271">
        <f>[1]graphs!C47</f>
        <v>2.4080394387561626</v>
      </c>
      <c r="D42" s="271">
        <f>[1]graphs!D47</f>
        <v>6.1994692340924473</v>
      </c>
      <c r="E42" s="271">
        <f>[1]graphs!E47</f>
        <v>3.3444718872584644</v>
      </c>
      <c r="F42" s="271">
        <f>[1]graphs!F47</f>
        <v>1.3229016352187912</v>
      </c>
      <c r="G42" s="271">
        <f>[1]graphs!G47</f>
        <v>-3.5848844401956939</v>
      </c>
      <c r="H42" s="271">
        <f>[1]graphs!H47</f>
        <v>-3.8464903327403732</v>
      </c>
      <c r="I42" s="271">
        <f>[1]graphs!I47</f>
        <v>-3.2694407375955308</v>
      </c>
      <c r="J42" s="271">
        <f>[1]graphs!J47</f>
        <v>-6.2801780899228703</v>
      </c>
      <c r="K42" s="271">
        <f>[1]graphs!K47</f>
        <v>7.9321534910173739</v>
      </c>
      <c r="L42" s="271">
        <f>[1]graphs!L47</f>
        <v>-0.85979057241310386</v>
      </c>
      <c r="M42" s="271">
        <f>[1]graphs!M47</f>
        <v>1.7311196598501795</v>
      </c>
      <c r="N42" s="271">
        <f>[1]graphs!N47</f>
        <v>-3.8146415895445642</v>
      </c>
      <c r="O42" s="271">
        <f>[1]graphs!O47</f>
        <v>7.5835431251508822</v>
      </c>
      <c r="P42" s="271">
        <f>[1]graphs!P47</f>
        <v>3.0026605853287691</v>
      </c>
      <c r="Q42" s="271">
        <f>[1]graphs!Q47</f>
        <v>-7.9003690036900309</v>
      </c>
      <c r="R42" s="271">
        <v>6.7</v>
      </c>
      <c r="S42" s="272">
        <v>5.7</v>
      </c>
    </row>
    <row r="62" spans="1:19">
      <c r="B62" s="35"/>
      <c r="C62" s="275"/>
      <c r="D62" s="275"/>
      <c r="E62" s="275"/>
      <c r="F62" s="275"/>
      <c r="G62" s="275"/>
      <c r="H62" s="275"/>
      <c r="I62" s="275"/>
      <c r="J62" s="275"/>
      <c r="K62" s="275"/>
      <c r="L62" s="275"/>
      <c r="M62" s="275"/>
      <c r="N62" s="275"/>
      <c r="O62" s="275"/>
      <c r="P62" s="275"/>
      <c r="Q62" s="275"/>
      <c r="R62" s="275"/>
      <c r="S62" s="275"/>
    </row>
    <row r="63" spans="1:19">
      <c r="A63" s="281"/>
      <c r="B63" s="274" t="s">
        <v>83</v>
      </c>
      <c r="C63" s="274" t="s">
        <v>84</v>
      </c>
      <c r="D63" s="274" t="s">
        <v>85</v>
      </c>
      <c r="E63" s="274" t="s">
        <v>86</v>
      </c>
      <c r="F63" s="274" t="s">
        <v>87</v>
      </c>
      <c r="G63" s="274" t="s">
        <v>88</v>
      </c>
      <c r="H63" s="274" t="s">
        <v>89</v>
      </c>
      <c r="I63" s="274" t="s">
        <v>90</v>
      </c>
      <c r="J63" s="274" t="s">
        <v>91</v>
      </c>
      <c r="K63" s="274" t="s">
        <v>92</v>
      </c>
      <c r="L63" s="274" t="s">
        <v>93</v>
      </c>
      <c r="M63" s="274" t="s">
        <v>94</v>
      </c>
      <c r="N63" s="274" t="s">
        <v>95</v>
      </c>
      <c r="O63" s="274" t="s">
        <v>96</v>
      </c>
      <c r="P63" s="274" t="s">
        <v>97</v>
      </c>
      <c r="Q63" s="274" t="s">
        <v>98</v>
      </c>
      <c r="R63" s="274" t="s">
        <v>142</v>
      </c>
      <c r="S63" s="281" t="s">
        <v>143</v>
      </c>
    </row>
    <row r="64" spans="1:19">
      <c r="A64" s="35" t="s">
        <v>256</v>
      </c>
      <c r="B64" s="283">
        <v>0.2</v>
      </c>
      <c r="C64" s="283">
        <v>0.83</v>
      </c>
      <c r="D64" s="283">
        <v>0.4</v>
      </c>
      <c r="E64" s="283">
        <v>0.2</v>
      </c>
      <c r="F64" s="283">
        <v>0.4</v>
      </c>
      <c r="G64" s="283">
        <v>1.0622755726537254</v>
      </c>
      <c r="H64" s="283">
        <v>1.2</v>
      </c>
      <c r="I64" s="283">
        <v>0.35</v>
      </c>
      <c r="J64" s="283">
        <v>0.34</v>
      </c>
      <c r="K64" s="283">
        <v>0.73806889316343127</v>
      </c>
      <c r="L64" s="283">
        <v>1.0509163655136811</v>
      </c>
      <c r="M64" s="283">
        <v>0.75312580674976648</v>
      </c>
      <c r="N64" s="283">
        <v>0.78</v>
      </c>
      <c r="O64" s="283">
        <v>0.88854567848135912</v>
      </c>
      <c r="P64" s="283">
        <v>0.86814696268620162</v>
      </c>
      <c r="Q64" s="283">
        <v>0.99018892402497372</v>
      </c>
      <c r="R64" s="283">
        <v>1.1000000000000001</v>
      </c>
      <c r="S64" s="283">
        <v>0.8</v>
      </c>
    </row>
    <row r="65" spans="1:19">
      <c r="A65" s="35" t="s">
        <v>257</v>
      </c>
      <c r="B65" s="282">
        <v>14.9</v>
      </c>
      <c r="C65" s="282">
        <v>15.7</v>
      </c>
      <c r="D65" s="282">
        <v>16.5</v>
      </c>
      <c r="E65" s="282">
        <v>16.3</v>
      </c>
      <c r="F65" s="282">
        <v>16.2</v>
      </c>
      <c r="G65" s="282">
        <v>15.9</v>
      </c>
      <c r="H65" s="282">
        <v>16.3</v>
      </c>
      <c r="I65" s="282">
        <v>16.399999999999999</v>
      </c>
      <c r="J65" s="282">
        <v>16.600000000000001</v>
      </c>
      <c r="K65" s="282">
        <v>15.2</v>
      </c>
      <c r="L65" s="282">
        <v>14.9</v>
      </c>
      <c r="M65" s="282">
        <v>13</v>
      </c>
      <c r="N65" s="282">
        <v>13.2</v>
      </c>
      <c r="O65" s="282">
        <v>12.9</v>
      </c>
      <c r="P65" s="282">
        <v>13</v>
      </c>
      <c r="Q65" s="282">
        <v>13.1</v>
      </c>
      <c r="R65" s="282">
        <v>12.5</v>
      </c>
      <c r="S65" s="282">
        <v>11</v>
      </c>
    </row>
    <row r="84" spans="1:19">
      <c r="A84" s="272"/>
      <c r="B84" s="272" t="str">
        <f>[1]graphs!C89</f>
        <v>2013 q1</v>
      </c>
      <c r="C84" s="272" t="str">
        <f>[1]graphs!D89</f>
        <v>2013 q2</v>
      </c>
      <c r="D84" s="272" t="str">
        <f>[1]graphs!E89</f>
        <v>2013 q3</v>
      </c>
      <c r="E84" s="272" t="str">
        <f>[1]graphs!F89</f>
        <v>2013 q4</v>
      </c>
      <c r="F84" s="272" t="str">
        <f>[1]graphs!G89</f>
        <v>2014 q1</v>
      </c>
      <c r="G84" s="272" t="str">
        <f>[1]graphs!H89</f>
        <v>2014 q2</v>
      </c>
      <c r="H84" s="272" t="str">
        <f>[1]graphs!I89</f>
        <v>2014 q3</v>
      </c>
      <c r="I84" s="272" t="str">
        <f>[1]graphs!J89</f>
        <v>2014 q4</v>
      </c>
      <c r="J84" s="272" t="str">
        <f>[1]graphs!K89</f>
        <v>2015 q1</v>
      </c>
      <c r="K84" s="272" t="str">
        <f>[1]graphs!L89</f>
        <v>2015 q2</v>
      </c>
      <c r="L84" s="272" t="str">
        <f>[1]graphs!M89</f>
        <v>2015 q3</v>
      </c>
      <c r="M84" s="272" t="str">
        <f>[1]graphs!N89</f>
        <v>2015 q4</v>
      </c>
      <c r="N84" s="272" t="str">
        <f>[1]graphs!O89</f>
        <v>2016 q1</v>
      </c>
      <c r="O84" s="272" t="str">
        <f>[1]graphs!P89</f>
        <v>2016 q2</v>
      </c>
      <c r="P84" s="272" t="str">
        <f>[1]graphs!Q89</f>
        <v>2016 q3</v>
      </c>
      <c r="Q84" s="272" t="str">
        <f>[1]graphs!R89</f>
        <v>2016 q4</v>
      </c>
      <c r="R84" s="272" t="str">
        <f>[1]graphs!S89</f>
        <v>2017 q1</v>
      </c>
      <c r="S84" t="s">
        <v>143</v>
      </c>
    </row>
    <row r="85" spans="1:19">
      <c r="A85" s="272" t="str">
        <f>[1]graphs!A90</f>
        <v xml:space="preserve"> &gt;12 μήνες/εργατικό δυναμικό </v>
      </c>
      <c r="B85" s="272">
        <f>[1]graphs!C90</f>
        <v>5.5</v>
      </c>
      <c r="C85" s="272">
        <f>[1]graphs!D90</f>
        <v>5.6</v>
      </c>
      <c r="D85" s="272">
        <f>[1]graphs!E90</f>
        <v>6.3</v>
      </c>
      <c r="E85" s="272">
        <f>[1]graphs!F90</f>
        <v>6.7</v>
      </c>
      <c r="F85" s="272">
        <f>[1]graphs!G90</f>
        <v>7.4</v>
      </c>
      <c r="G85" s="272">
        <f>[1]graphs!H90</f>
        <v>7.7</v>
      </c>
      <c r="H85" s="272">
        <f>[1]graphs!I90</f>
        <v>7.7</v>
      </c>
      <c r="I85" s="272">
        <f>[1]graphs!J90</f>
        <v>7.7</v>
      </c>
      <c r="J85" s="271">
        <f>[1]graphs!K90</f>
        <v>7.625</v>
      </c>
      <c r="K85" s="272">
        <f>[1]graphs!L90</f>
        <v>7.6</v>
      </c>
      <c r="L85" s="272">
        <f>[1]graphs!M90</f>
        <v>6.8</v>
      </c>
      <c r="M85" s="272">
        <f>[1]graphs!N90</f>
        <v>6.1</v>
      </c>
      <c r="N85" s="272">
        <f>[1]graphs!O90</f>
        <v>5.8</v>
      </c>
      <c r="O85" s="272">
        <f>[1]graphs!P90</f>
        <v>5.6</v>
      </c>
      <c r="P85" s="272">
        <f>[1]graphs!Q90</f>
        <v>5.7</v>
      </c>
      <c r="Q85" s="272">
        <f>[1]graphs!R90</f>
        <v>5.8</v>
      </c>
      <c r="R85" s="272">
        <f>[1]graphs!S90</f>
        <v>5.3</v>
      </c>
      <c r="S85" s="272">
        <v>4.9000000000000004</v>
      </c>
    </row>
  </sheetData>
  <pageMargins left="0.7" right="0.7" top="0.75" bottom="0.75" header="0.3" footer="0.3"/>
  <pageSetup paperSize="9" scale="45" orientation="portrait" verticalDpi="0"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Contents</vt:lpstr>
      <vt:lpstr>A</vt:lpstr>
      <vt:lpstr>B</vt:lpstr>
      <vt:lpstr>C</vt:lpstr>
      <vt:lpstr>D</vt:lpstr>
      <vt:lpstr>E</vt:lpstr>
      <vt:lpstr>Graphs </vt:lpstr>
      <vt:lpstr>A!Print_Area</vt:lpstr>
      <vt:lpstr>B!Print_Area</vt:lpstr>
      <vt:lpstr>'C'!Print_Area</vt:lpstr>
      <vt:lpstr>D!Print_Area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2017-12-11T11:35:22Z</dcterms:modified>
</cp:coreProperties>
</file>