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1080" windowWidth="10170" windowHeight="846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'A'!$A$1:$AN$37</definedName>
    <definedName name="_xlnm.Print_Area" localSheetId="2">'B'!$A$1:$T$50</definedName>
    <definedName name="_xlnm.Print_Area" localSheetId="3">'C'!$A$1:$Z$55</definedName>
    <definedName name="_xlnm.Print_Area" localSheetId="4">'D'!$A$1:$Y$178</definedName>
    <definedName name="_xlnm.Print_Area" localSheetId="5">'E1'!$A$1:$AJ$34</definedName>
    <definedName name="_xlnm.Print_Area" localSheetId="6">'E2'!$A$1:$AD$34</definedName>
  </definedNames>
  <calcPr fullCalcOnLoad="1"/>
</workbook>
</file>

<file path=xl/sharedStrings.xml><?xml version="1.0" encoding="utf-8"?>
<sst xmlns="http://schemas.openxmlformats.org/spreadsheetml/2006/main" count="1127" uniqueCount="134">
  <si>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</si>
  <si>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</si>
  <si>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</si>
  <si>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</si>
  <si>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</si>
  <si>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</si>
  <si>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</si>
  <si>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</si>
  <si>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</si>
  <si>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</si>
  <si>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</si>
  <si>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</si>
  <si>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</si>
  <si>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</si>
  <si>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</si>
  <si>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</si>
  <si>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</si>
  <si>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</si>
  <si>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</si>
  <si>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</si>
  <si>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</si>
  <si>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</si>
  <si>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</si>
  <si>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</si>
  <si>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</si>
  <si>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</si>
  <si>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</si>
  <si>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</si>
  <si>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</si>
  <si>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</si>
  <si>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</si>
  <si>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</si>
  <si>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</si>
  <si>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</si>
  <si>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</si>
  <si>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</si>
  <si>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</si>
  <si>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</si>
  <si>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</si>
  <si>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</si>
  <si>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</si>
  <si>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</si>
  <si>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</si>
  <si>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</si>
  <si>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</si>
  <si>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</si>
  <si>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</si>
  <si>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</si>
  <si>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</si>
  <si>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</si>
  <si>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</si>
  <si>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</si>
  <si>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</si>
  <si>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</si>
  <si>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</si>
  <si>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</si>
  <si>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</si>
  <si>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2004</t>
  </si>
  <si>
    <t>% CHANGE 2004/2003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</si>
  <si>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</si>
  <si>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</si>
  <si>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</si>
  <si>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</si>
  <si>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</si>
  <si>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</si>
  <si>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</si>
  <si>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</si>
  <si>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</si>
  <si>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</si>
  <si>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</si>
  <si>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</si>
  <si>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</si>
  <si>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</si>
  <si>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</si>
  <si>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</si>
  <si>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</si>
  <si>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</si>
  <si>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</si>
  <si>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</si>
  <si>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</si>
  <si>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</si>
  <si>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</si>
  <si>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</si>
  <si>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</si>
  <si>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</si>
  <si>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</si>
  <si>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</si>
  <si>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</si>
  <si>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</si>
  <si>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</si>
  <si>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</si>
  <si>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</si>
  <si>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</si>
  <si>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</si>
  <si>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</si>
  <si>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</si>
  <si>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</si>
  <si>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</si>
  <si>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</si>
  <si>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</si>
  <si>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</si>
  <si>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</si>
  <si>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</si>
  <si>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</si>
  <si>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</si>
  <si>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</si>
  <si>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 xml:space="preserve">J-Dec </t>
  </si>
  <si>
    <t>% CHANGE 2010/2009</t>
  </si>
  <si>
    <t>% Change10/09</t>
  </si>
  <si>
    <t>% Change11/10</t>
  </si>
  <si>
    <t>% CHANGE 2011/2010</t>
  </si>
  <si>
    <t>% CHANGE 2012/2011</t>
  </si>
  <si>
    <t>% Change12/11</t>
  </si>
  <si>
    <t>…</t>
  </si>
  <si>
    <t>….</t>
  </si>
  <si>
    <t>File: Tourism</t>
  </si>
  <si>
    <t>% Change13/12</t>
  </si>
  <si>
    <t>2013*</t>
  </si>
  <si>
    <t>*Data for the month of January 2013 is based on estimations.</t>
  </si>
  <si>
    <t>J-Dec average</t>
  </si>
  <si>
    <t xml:space="preserve">C. Airport Arrivals </t>
  </si>
  <si>
    <t>Table C. Airport Arrivals</t>
  </si>
  <si>
    <t>Table E1. Revenue from tourism by month (£ and € -ml)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</si>
  <si>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</si>
  <si>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</si>
  <si>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</si>
  <si>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</si>
  <si>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</si>
  <si>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</si>
  <si>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</si>
  <si>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</si>
  <si>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</si>
  <si>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Jan-Feb*</t>
  </si>
  <si>
    <t>Table E2. Per capita revenue from tourism by month (£ and €)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</si>
</sst>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3" borderId="0" applyNumberFormat="0" applyBorder="0" applyAlignment="0" applyProtection="0"/>
    <xf numFmtId="0" fontId="31" fillId="22" borderId="1" applyNumberFormat="0" applyAlignment="0" applyProtection="0"/>
    <xf numFmtId="0" fontId="43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7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92" fontId="2" fillId="0" borderId="0" xfId="0" applyNumberFormat="1" applyFont="1" applyAlignment="1">
      <alignment horizontal="right"/>
    </xf>
    <xf numFmtId="192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189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188" fontId="2" fillId="0" borderId="16" xfId="0" applyNumberFormat="1" applyFont="1" applyBorder="1" applyAlignment="1" applyProtection="1">
      <alignment horizontal="right"/>
      <protection/>
    </xf>
    <xf numFmtId="191" fontId="2" fillId="0" borderId="16" xfId="0" applyNumberFormat="1" applyFont="1" applyBorder="1" applyAlignment="1" applyProtection="1">
      <alignment horizontal="left"/>
      <protection/>
    </xf>
    <xf numFmtId="191" fontId="4" fillId="0" borderId="16" xfId="0" applyNumberFormat="1" applyFont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28" borderId="0" xfId="0" applyFill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191" fontId="26" fillId="0" borderId="0" xfId="0" applyNumberFormat="1" applyFont="1" applyBorder="1" applyAlignment="1" applyProtection="1">
      <alignment horizontal="lef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189" fontId="3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4" fillId="0" borderId="10" xfId="0" applyNumberFormat="1" applyFont="1" applyFill="1" applyBorder="1" applyAlignment="1" applyProtection="1">
      <alignment horizontal="right"/>
      <protection/>
    </xf>
    <xf numFmtId="188" fontId="4" fillId="0" borderId="1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91" fontId="2" fillId="0" borderId="16" xfId="0" applyNumberFormat="1" applyFont="1" applyFill="1" applyBorder="1" applyAlignment="1" applyProtection="1">
      <alignment horizontal="left"/>
      <protection/>
    </xf>
    <xf numFmtId="188" fontId="2" fillId="0" borderId="16" xfId="0" applyNumberFormat="1" applyFont="1" applyFill="1" applyBorder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0" fontId="27" fillId="0" borderId="0" xfId="0" applyFont="1" applyAlignment="1">
      <alignment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" fontId="1" fillId="0" borderId="17" xfId="0" applyNumberFormat="1" applyFont="1" applyBorder="1" applyAlignment="1" applyProtection="1" quotePrefix="1">
      <alignment horizontal="center"/>
      <protection locked="0"/>
    </xf>
    <xf numFmtId="191" fontId="1" fillId="0" borderId="17" xfId="0" applyNumberFormat="1" applyFont="1" applyBorder="1" applyAlignment="1" applyProtection="1" quotePrefix="1">
      <alignment horizontal="center"/>
      <protection locked="0"/>
    </xf>
    <xf numFmtId="188" fontId="18" fillId="0" borderId="0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90" t="s">
        <v>115</v>
      </c>
    </row>
    <row r="4" ht="15">
      <c r="A4" s="297" t="s">
        <v>50</v>
      </c>
    </row>
    <row r="6" ht="15">
      <c r="A6" s="11" t="s">
        <v>123</v>
      </c>
    </row>
    <row r="7" ht="15">
      <c r="A7" s="11" t="s">
        <v>127</v>
      </c>
    </row>
    <row r="8" ht="15">
      <c r="A8" s="11" t="s">
        <v>120</v>
      </c>
    </row>
    <row r="9" ht="15">
      <c r="A9" s="11" t="s">
        <v>124</v>
      </c>
    </row>
    <row r="10" ht="15">
      <c r="A10" s="11" t="s">
        <v>131</v>
      </c>
    </row>
    <row r="13" spans="1:2" ht="15">
      <c r="A13" s="121" t="s">
        <v>72</v>
      </c>
      <c r="B13" s="130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="70" zoomScaleNormal="55" zoomScaleSheetLayoutView="70" zoomScalePageLayoutView="0" workbookViewId="0" topLeftCell="Q1">
      <selection activeCell="A28" sqref="A28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42" customWidth="1"/>
    <col min="25" max="25" width="7.28125" style="0" customWidth="1"/>
    <col min="26" max="29" width="11.140625" style="127" customWidth="1"/>
    <col min="30" max="34" width="11.140625" style="176" customWidth="1"/>
    <col min="35" max="37" width="11.140625" style="127" customWidth="1"/>
    <col min="38" max="40" width="11.140625" style="0" customWidth="1"/>
  </cols>
  <sheetData>
    <row r="1" spans="14:34" s="6" customFormat="1" ht="15"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AD1" s="183"/>
      <c r="AE1" s="183"/>
      <c r="AF1" s="183"/>
      <c r="AG1" s="183"/>
      <c r="AH1" s="183"/>
    </row>
    <row r="2" spans="1:38" ht="15.75">
      <c r="A2" s="195" t="s">
        <v>59</v>
      </c>
      <c r="B2" s="195"/>
      <c r="C2" s="195"/>
      <c r="D2" s="196"/>
      <c r="E2" s="196"/>
      <c r="F2" s="196"/>
      <c r="G2" s="214"/>
      <c r="H2" s="14"/>
      <c r="I2" s="14"/>
      <c r="J2" s="14"/>
      <c r="K2" s="14"/>
      <c r="L2" s="14"/>
      <c r="M2" s="14"/>
      <c r="N2" s="305"/>
      <c r="O2" s="305"/>
      <c r="P2" s="306"/>
      <c r="Q2" s="306"/>
      <c r="R2" s="306"/>
      <c r="S2" s="306"/>
      <c r="T2" s="306"/>
      <c r="U2" s="306"/>
      <c r="V2" s="306"/>
      <c r="W2" s="306"/>
      <c r="X2" s="306"/>
      <c r="Y2" s="12"/>
      <c r="Z2" s="12"/>
      <c r="AA2" s="12"/>
      <c r="AB2" s="12"/>
      <c r="AC2" s="12"/>
      <c r="AD2" s="33"/>
      <c r="AE2" s="33"/>
      <c r="AF2" s="33"/>
      <c r="AL2" s="127"/>
    </row>
    <row r="3" spans="1:40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307"/>
      <c r="O3" s="307"/>
      <c r="P3" s="308"/>
      <c r="Q3" s="308"/>
      <c r="R3" s="308"/>
      <c r="S3" s="308"/>
      <c r="T3" s="308"/>
      <c r="U3" s="308"/>
      <c r="V3" s="308"/>
      <c r="W3" s="308"/>
      <c r="X3" s="308"/>
      <c r="Y3" s="17"/>
      <c r="Z3" s="178"/>
      <c r="AA3" s="178"/>
      <c r="AB3" s="178"/>
      <c r="AC3" s="178"/>
      <c r="AD3" s="178"/>
      <c r="AE3" s="178"/>
      <c r="AF3" s="178"/>
      <c r="AG3" s="178"/>
      <c r="AH3" s="178"/>
      <c r="AI3" s="179"/>
      <c r="AJ3" s="179"/>
      <c r="AK3" s="179"/>
      <c r="AL3" s="179"/>
      <c r="AM3" s="179"/>
      <c r="AN3" s="179"/>
    </row>
    <row r="4" spans="1:40" s="26" customFormat="1" ht="15.75">
      <c r="A4" s="330"/>
      <c r="B4" s="331" t="s">
        <v>0</v>
      </c>
      <c r="C4" s="331" t="s">
        <v>1</v>
      </c>
      <c r="D4" s="331" t="s">
        <v>2</v>
      </c>
      <c r="E4" s="331" t="s">
        <v>3</v>
      </c>
      <c r="F4" s="331" t="s">
        <v>4</v>
      </c>
      <c r="G4" s="331" t="s">
        <v>5</v>
      </c>
      <c r="H4" s="331" t="s">
        <v>6</v>
      </c>
      <c r="I4" s="331" t="s">
        <v>7</v>
      </c>
      <c r="J4" s="331" t="s">
        <v>8</v>
      </c>
      <c r="K4" s="331" t="s">
        <v>9</v>
      </c>
      <c r="L4" s="331" t="s">
        <v>10</v>
      </c>
      <c r="M4" s="331" t="s">
        <v>11</v>
      </c>
      <c r="N4" s="332" t="s">
        <v>12</v>
      </c>
      <c r="O4" s="332" t="s">
        <v>13</v>
      </c>
      <c r="P4" s="333">
        <v>2004</v>
      </c>
      <c r="Q4" s="333">
        <v>2005</v>
      </c>
      <c r="R4" s="333">
        <v>2006</v>
      </c>
      <c r="S4" s="333">
        <v>2007</v>
      </c>
      <c r="T4" s="333">
        <v>2008</v>
      </c>
      <c r="U4" s="333">
        <v>2009</v>
      </c>
      <c r="V4" s="333">
        <v>2010</v>
      </c>
      <c r="W4" s="333">
        <v>2011</v>
      </c>
      <c r="X4" s="333">
        <v>2012</v>
      </c>
      <c r="Y4" s="334" t="s">
        <v>117</v>
      </c>
      <c r="Z4" s="335" t="s">
        <v>14</v>
      </c>
      <c r="AA4" s="335" t="s">
        <v>14</v>
      </c>
      <c r="AB4" s="335" t="s">
        <v>14</v>
      </c>
      <c r="AC4" s="335" t="s">
        <v>14</v>
      </c>
      <c r="AD4" s="335" t="s">
        <v>14</v>
      </c>
      <c r="AE4" s="335" t="s">
        <v>14</v>
      </c>
      <c r="AF4" s="335" t="s">
        <v>14</v>
      </c>
      <c r="AG4" s="335" t="s">
        <v>14</v>
      </c>
      <c r="AH4" s="335" t="s">
        <v>14</v>
      </c>
      <c r="AI4" s="335" t="s">
        <v>14</v>
      </c>
      <c r="AJ4" s="335" t="s">
        <v>14</v>
      </c>
      <c r="AK4" s="335" t="s">
        <v>14</v>
      </c>
      <c r="AL4" s="335" t="s">
        <v>14</v>
      </c>
      <c r="AM4" s="335" t="s">
        <v>14</v>
      </c>
      <c r="AN4" s="335" t="s">
        <v>14</v>
      </c>
    </row>
    <row r="5" spans="1:40" ht="15.75">
      <c r="A5" s="6"/>
      <c r="B5" s="6"/>
      <c r="C5" s="6"/>
      <c r="D5" s="18"/>
      <c r="E5" s="18"/>
      <c r="F5" s="18"/>
      <c r="G5" s="18"/>
      <c r="H5" s="18"/>
      <c r="I5" s="18"/>
      <c r="J5" s="18"/>
      <c r="K5" s="36"/>
      <c r="L5" s="36"/>
      <c r="M5" s="36"/>
      <c r="N5" s="309"/>
      <c r="O5" s="309"/>
      <c r="P5" s="310"/>
      <c r="Q5" s="310"/>
      <c r="R5" s="310"/>
      <c r="S5" s="310"/>
      <c r="T5" s="310"/>
      <c r="U5" s="310"/>
      <c r="V5" s="310"/>
      <c r="W5" s="310"/>
      <c r="X5" s="310"/>
      <c r="Y5" s="37"/>
      <c r="Z5" s="336" t="s">
        <v>9</v>
      </c>
      <c r="AA5" s="336" t="s">
        <v>10</v>
      </c>
      <c r="AB5" s="336" t="s">
        <v>11</v>
      </c>
      <c r="AC5" s="336" t="s">
        <v>12</v>
      </c>
      <c r="AD5" s="336" t="s">
        <v>13</v>
      </c>
      <c r="AE5" s="336" t="s">
        <v>57</v>
      </c>
      <c r="AF5" s="337">
        <v>2005</v>
      </c>
      <c r="AG5" s="337">
        <v>2006</v>
      </c>
      <c r="AH5" s="337">
        <v>2007</v>
      </c>
      <c r="AI5" s="337">
        <v>2008</v>
      </c>
      <c r="AJ5" s="337">
        <v>2009</v>
      </c>
      <c r="AK5" s="337">
        <v>2010</v>
      </c>
      <c r="AL5" s="337">
        <v>2011</v>
      </c>
      <c r="AM5" s="337">
        <v>2012</v>
      </c>
      <c r="AN5" s="337">
        <v>2013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307"/>
      <c r="O6" s="307"/>
      <c r="P6" s="308"/>
      <c r="Q6" s="308"/>
      <c r="R6" s="308"/>
      <c r="S6" s="308"/>
      <c r="T6" s="308"/>
      <c r="U6" s="308"/>
      <c r="V6" s="308"/>
      <c r="W6" s="308"/>
      <c r="X6" s="308"/>
      <c r="Y6" s="17"/>
      <c r="Z6" s="178"/>
      <c r="AA6" s="178"/>
      <c r="AB6" s="178"/>
      <c r="AC6" s="178"/>
      <c r="AD6" s="178"/>
      <c r="AE6" s="178"/>
      <c r="AF6" s="178"/>
      <c r="AG6" s="178"/>
      <c r="AH6" s="178"/>
      <c r="AI6" s="179"/>
      <c r="AJ6" s="179"/>
      <c r="AK6" s="179"/>
      <c r="AL6" s="179"/>
      <c r="AM6" s="179"/>
      <c r="AN6" s="179"/>
      <c r="AP6" s="295"/>
    </row>
    <row r="7" spans="1:40" ht="15.75">
      <c r="A7" s="19" t="s">
        <v>25</v>
      </c>
      <c r="B7" s="185"/>
      <c r="C7" s="185"/>
      <c r="D7" s="20"/>
      <c r="E7" s="20"/>
      <c r="F7" s="20"/>
      <c r="G7" s="20"/>
      <c r="H7" s="20"/>
      <c r="I7" s="20"/>
      <c r="J7" s="20"/>
      <c r="K7" s="20"/>
      <c r="L7" s="20"/>
      <c r="M7" s="20"/>
      <c r="N7" s="311"/>
      <c r="O7" s="311"/>
      <c r="P7" s="312"/>
      <c r="Q7" s="312"/>
      <c r="R7" s="312"/>
      <c r="S7" s="312"/>
      <c r="T7" s="312"/>
      <c r="U7" s="312"/>
      <c r="V7" s="312"/>
      <c r="W7" s="312"/>
      <c r="X7" s="312"/>
      <c r="Y7" s="10"/>
      <c r="Z7" s="10"/>
      <c r="AA7" s="10"/>
      <c r="AB7" s="10"/>
      <c r="AC7" s="10"/>
      <c r="AD7" s="10"/>
      <c r="AE7" s="35"/>
      <c r="AF7" s="35"/>
      <c r="AG7" s="183"/>
      <c r="AH7" s="183"/>
      <c r="AI7" s="183"/>
      <c r="AJ7" s="183"/>
      <c r="AK7" s="183"/>
      <c r="AL7" s="183"/>
      <c r="AM7" s="183"/>
      <c r="AN7" s="183"/>
    </row>
    <row r="8" spans="1:46" s="222" customFormat="1" ht="15.75">
      <c r="A8" s="13" t="s">
        <v>26</v>
      </c>
      <c r="B8" s="186">
        <v>46.398</v>
      </c>
      <c r="C8" s="186">
        <v>27.528</v>
      </c>
      <c r="D8" s="186">
        <v>52.7</v>
      </c>
      <c r="E8" s="186">
        <v>67.2</v>
      </c>
      <c r="F8" s="186">
        <v>55</v>
      </c>
      <c r="G8" s="186">
        <v>53</v>
      </c>
      <c r="H8" s="186">
        <v>69.9</v>
      </c>
      <c r="I8" s="186">
        <v>67.731</v>
      </c>
      <c r="J8" s="186">
        <v>54.291</v>
      </c>
      <c r="K8" s="186">
        <v>57.74</v>
      </c>
      <c r="L8" s="186">
        <v>63.553</v>
      </c>
      <c r="M8" s="186">
        <v>64.213</v>
      </c>
      <c r="N8" s="313">
        <v>54.067</v>
      </c>
      <c r="O8" s="313">
        <v>59.529</v>
      </c>
      <c r="P8" s="217">
        <v>56.504</v>
      </c>
      <c r="Q8" s="217">
        <v>58.894</v>
      </c>
      <c r="R8" s="217">
        <v>54.875</v>
      </c>
      <c r="S8" s="217">
        <v>51.848</v>
      </c>
      <c r="T8" s="217">
        <v>50.658</v>
      </c>
      <c r="U8" s="217">
        <v>47.066</v>
      </c>
      <c r="V8" s="217">
        <v>45.952</v>
      </c>
      <c r="W8" s="217">
        <v>44.442</v>
      </c>
      <c r="X8" s="217">
        <v>47.61</v>
      </c>
      <c r="Y8" s="217">
        <v>42.286</v>
      </c>
      <c r="Z8" s="177">
        <f aca="true" t="shared" si="0" ref="Z8:Z19">(K8-J8)/J8*100</f>
        <v>6.3528024902838505</v>
      </c>
      <c r="AA8" s="177">
        <f aca="true" t="shared" si="1" ref="AA8:AA19">(L8-K8)/K8*100</f>
        <v>10.067544163491506</v>
      </c>
      <c r="AB8" s="177">
        <f aca="true" t="shared" si="2" ref="AB8:AB19">(M8-L8)/L8*100</f>
        <v>1.038503296461216</v>
      </c>
      <c r="AC8" s="177">
        <f aca="true" t="shared" si="3" ref="AC8:AC19">(N8-M8)/M8*100</f>
        <v>-15.800538831700738</v>
      </c>
      <c r="AD8" s="177">
        <f aca="true" t="shared" si="4" ref="AD8:AD19">(O8-N8)/N8*100</f>
        <v>10.102280503819342</v>
      </c>
      <c r="AE8" s="177">
        <f aca="true" t="shared" si="5" ref="AE8:AE19">(P8-O8)/O8*100</f>
        <v>-5.081556888239355</v>
      </c>
      <c r="AF8" s="177">
        <f aca="true" t="shared" si="6" ref="AF8:AN10">(Q8-P8)/P8*100</f>
        <v>4.22978904148379</v>
      </c>
      <c r="AG8" s="177">
        <f t="shared" si="6"/>
        <v>-6.824124698611062</v>
      </c>
      <c r="AH8" s="177">
        <f t="shared" si="6"/>
        <v>-5.516173120728931</v>
      </c>
      <c r="AI8" s="177">
        <f t="shared" si="6"/>
        <v>-2.2951704983798753</v>
      </c>
      <c r="AJ8" s="177">
        <f t="shared" si="6"/>
        <v>-7.090686564807136</v>
      </c>
      <c r="AK8" s="177">
        <f t="shared" si="6"/>
        <v>-2.3668890494199726</v>
      </c>
      <c r="AL8" s="177">
        <f t="shared" si="6"/>
        <v>-3.28603760445682</v>
      </c>
      <c r="AM8" s="177">
        <f t="shared" si="6"/>
        <v>7.128392061563384</v>
      </c>
      <c r="AN8" s="177">
        <f>(Y8-X8)/X8*100</f>
        <v>-11.182524679689138</v>
      </c>
      <c r="AQ8" s="223"/>
      <c r="AR8" s="223"/>
      <c r="AS8" s="223"/>
      <c r="AT8" s="223"/>
    </row>
    <row r="9" spans="1:46" s="127" customFormat="1" ht="15.75">
      <c r="A9" s="13" t="s">
        <v>27</v>
      </c>
      <c r="B9" s="186">
        <v>62.295</v>
      </c>
      <c r="C9" s="186">
        <v>16.748</v>
      </c>
      <c r="D9" s="186">
        <v>62.3</v>
      </c>
      <c r="E9" s="186">
        <v>69.4</v>
      </c>
      <c r="F9" s="186">
        <v>62</v>
      </c>
      <c r="G9" s="186">
        <v>64</v>
      </c>
      <c r="H9" s="186">
        <v>82.4</v>
      </c>
      <c r="I9" s="186">
        <v>67.848</v>
      </c>
      <c r="J9" s="186">
        <v>71.634</v>
      </c>
      <c r="K9" s="186">
        <v>74.041</v>
      </c>
      <c r="L9" s="186">
        <v>87.243</v>
      </c>
      <c r="M9" s="186">
        <v>83.568</v>
      </c>
      <c r="N9" s="313">
        <v>71.95</v>
      </c>
      <c r="O9" s="313">
        <v>77.972</v>
      </c>
      <c r="P9" s="217">
        <v>75.705</v>
      </c>
      <c r="Q9" s="217">
        <v>72.6</v>
      </c>
      <c r="R9" s="217">
        <v>66.151</v>
      </c>
      <c r="S9" s="217">
        <v>63.098</v>
      </c>
      <c r="T9" s="217">
        <v>70.14</v>
      </c>
      <c r="U9" s="217">
        <v>56.626</v>
      </c>
      <c r="V9" s="217">
        <v>55.25</v>
      </c>
      <c r="W9" s="217">
        <v>62.294</v>
      </c>
      <c r="X9" s="217">
        <v>55.42</v>
      </c>
      <c r="Y9" s="187">
        <v>42.327</v>
      </c>
      <c r="Z9" s="177">
        <f t="shared" si="0"/>
        <v>3.3601362481503148</v>
      </c>
      <c r="AA9" s="177">
        <f t="shared" si="1"/>
        <v>17.830661390310773</v>
      </c>
      <c r="AB9" s="177">
        <f t="shared" si="2"/>
        <v>-4.2123723393280805</v>
      </c>
      <c r="AC9" s="177">
        <f t="shared" si="3"/>
        <v>-13.902450698832084</v>
      </c>
      <c r="AD9" s="177">
        <f t="shared" si="4"/>
        <v>8.369701181375945</v>
      </c>
      <c r="AE9" s="177">
        <f t="shared" si="5"/>
        <v>-2.9074539578310112</v>
      </c>
      <c r="AF9" s="177">
        <f t="shared" si="6"/>
        <v>-4.101446403804245</v>
      </c>
      <c r="AG9" s="177">
        <f t="shared" si="6"/>
        <v>-8.882920110192835</v>
      </c>
      <c r="AH9" s="177">
        <f t="shared" si="6"/>
        <v>-4.615198560868312</v>
      </c>
      <c r="AI9" s="177">
        <f t="shared" si="6"/>
        <v>11.160417128910586</v>
      </c>
      <c r="AJ9" s="177">
        <f t="shared" si="6"/>
        <v>-19.267179925862564</v>
      </c>
      <c r="AK9" s="177">
        <f t="shared" si="6"/>
        <v>-2.429979161515907</v>
      </c>
      <c r="AL9" s="177">
        <f t="shared" si="6"/>
        <v>12.74932126696832</v>
      </c>
      <c r="AM9" s="177">
        <f t="shared" si="6"/>
        <v>-11.034770603910482</v>
      </c>
      <c r="AN9" s="177">
        <f t="shared" si="6"/>
        <v>-23.625045110068573</v>
      </c>
      <c r="AQ9" s="163"/>
      <c r="AR9" s="163"/>
      <c r="AS9" s="163"/>
      <c r="AT9" s="163"/>
    </row>
    <row r="10" spans="1:46" s="127" customFormat="1" ht="15.75">
      <c r="A10" s="13" t="s">
        <v>28</v>
      </c>
      <c r="B10" s="186">
        <v>112.452</v>
      </c>
      <c r="C10" s="186">
        <v>44.815</v>
      </c>
      <c r="D10" s="186">
        <v>107</v>
      </c>
      <c r="E10" s="186">
        <v>119.6</v>
      </c>
      <c r="F10" s="186">
        <v>118</v>
      </c>
      <c r="G10" s="186">
        <v>112</v>
      </c>
      <c r="H10" s="186">
        <v>133.7</v>
      </c>
      <c r="I10" s="186">
        <v>134</v>
      </c>
      <c r="J10" s="186">
        <v>101.575</v>
      </c>
      <c r="K10" s="186">
        <v>126.494</v>
      </c>
      <c r="L10" s="186">
        <v>135.487</v>
      </c>
      <c r="M10" s="186">
        <v>137.577</v>
      </c>
      <c r="N10" s="313">
        <v>138.625</v>
      </c>
      <c r="O10" s="313">
        <v>91.634</v>
      </c>
      <c r="P10" s="217">
        <v>111.945</v>
      </c>
      <c r="Q10" s="217">
        <v>137.075</v>
      </c>
      <c r="R10" s="217">
        <v>107.071</v>
      </c>
      <c r="S10" s="217">
        <v>104.316</v>
      </c>
      <c r="T10" s="217">
        <v>108.164</v>
      </c>
      <c r="U10" s="217">
        <v>90.434</v>
      </c>
      <c r="V10" s="217">
        <v>103.803</v>
      </c>
      <c r="W10" s="217">
        <v>98.964</v>
      </c>
      <c r="X10" s="217">
        <v>94.3</v>
      </c>
      <c r="Y10" s="187"/>
      <c r="Z10" s="177">
        <f t="shared" si="0"/>
        <v>24.532611370908192</v>
      </c>
      <c r="AA10" s="177">
        <f t="shared" si="1"/>
        <v>7.109428115167514</v>
      </c>
      <c r="AB10" s="177">
        <f t="shared" si="2"/>
        <v>1.542583421287654</v>
      </c>
      <c r="AC10" s="177">
        <f t="shared" si="3"/>
        <v>0.7617552352500795</v>
      </c>
      <c r="AD10" s="177">
        <f t="shared" si="4"/>
        <v>-33.897926059513075</v>
      </c>
      <c r="AE10" s="177">
        <f t="shared" si="5"/>
        <v>22.165353471418896</v>
      </c>
      <c r="AF10" s="177">
        <f aca="true" t="shared" si="7" ref="AF10:AF19">(Q10-P10)/P10*100</f>
        <v>22.44852382866586</v>
      </c>
      <c r="AG10" s="177">
        <f aca="true" t="shared" si="8" ref="AG10:AG19">(R10-Q10)/Q10*100</f>
        <v>-21.888747036293996</v>
      </c>
      <c r="AH10" s="177">
        <f aca="true" t="shared" si="9" ref="AH10:AH19">(S10-R10)/R10*100</f>
        <v>-2.573058998234812</v>
      </c>
      <c r="AI10" s="177">
        <f aca="true" t="shared" si="10" ref="AI10:AI19">(T10-S10)/S10*100</f>
        <v>3.6887917481498516</v>
      </c>
      <c r="AJ10" s="177">
        <f aca="true" t="shared" si="11" ref="AJ10:AJ19">(U10-T10)/T10*100</f>
        <v>-16.391775452091274</v>
      </c>
      <c r="AK10" s="177">
        <f aca="true" t="shared" si="12" ref="AK10:AK19">(V10-U10)/U10*100</f>
        <v>14.783156777318265</v>
      </c>
      <c r="AL10" s="177">
        <f aca="true" t="shared" si="13" ref="AL10:AL19">(W10-V10)/V10*100</f>
        <v>-4.661714979335856</v>
      </c>
      <c r="AM10" s="177">
        <f t="shared" si="6"/>
        <v>-4.712824865607698</v>
      </c>
      <c r="AN10" s="177"/>
      <c r="AQ10" s="163"/>
      <c r="AR10" s="163"/>
      <c r="AS10" s="163"/>
      <c r="AT10" s="163"/>
    </row>
    <row r="11" spans="1:46" s="127" customFormat="1" ht="15.75">
      <c r="A11" s="13" t="s">
        <v>29</v>
      </c>
      <c r="B11" s="186">
        <v>168.848</v>
      </c>
      <c r="C11" s="186">
        <v>81.168</v>
      </c>
      <c r="D11" s="186">
        <v>187.1</v>
      </c>
      <c r="E11" s="186">
        <v>172.5</v>
      </c>
      <c r="F11" s="186">
        <v>160</v>
      </c>
      <c r="G11" s="186">
        <v>200</v>
      </c>
      <c r="H11" s="186">
        <v>180.7</v>
      </c>
      <c r="I11" s="186">
        <v>161.356</v>
      </c>
      <c r="J11" s="186">
        <v>179.452</v>
      </c>
      <c r="K11" s="186">
        <v>180.076</v>
      </c>
      <c r="L11" s="186">
        <v>221.785</v>
      </c>
      <c r="M11" s="186">
        <v>237.228</v>
      </c>
      <c r="N11" s="313">
        <v>180.481</v>
      </c>
      <c r="O11" s="313">
        <v>169.891</v>
      </c>
      <c r="P11" s="217">
        <v>191.251</v>
      </c>
      <c r="Q11" s="217">
        <v>183.561</v>
      </c>
      <c r="R11" s="217">
        <v>206.548</v>
      </c>
      <c r="S11" s="217">
        <v>189.31</v>
      </c>
      <c r="T11" s="217">
        <v>182.091</v>
      </c>
      <c r="U11" s="217">
        <v>181.395</v>
      </c>
      <c r="V11" s="217">
        <v>139.658</v>
      </c>
      <c r="W11" s="217">
        <v>199.762</v>
      </c>
      <c r="X11" s="217">
        <v>189.648</v>
      </c>
      <c r="Y11" s="187"/>
      <c r="Z11" s="177">
        <f t="shared" si="0"/>
        <v>0.3477252970153552</v>
      </c>
      <c r="AA11" s="177">
        <f t="shared" si="1"/>
        <v>23.161887203180882</v>
      </c>
      <c r="AB11" s="177">
        <f t="shared" si="2"/>
        <v>6.963049800482454</v>
      </c>
      <c r="AC11" s="177">
        <f t="shared" si="3"/>
        <v>-23.920869374610085</v>
      </c>
      <c r="AD11" s="177">
        <f t="shared" si="4"/>
        <v>-5.867653658833897</v>
      </c>
      <c r="AE11" s="177">
        <f t="shared" si="5"/>
        <v>12.57276724488055</v>
      </c>
      <c r="AF11" s="177">
        <f t="shared" si="7"/>
        <v>-4.02089400839734</v>
      </c>
      <c r="AG11" s="177">
        <f t="shared" si="8"/>
        <v>12.52281258001427</v>
      </c>
      <c r="AH11" s="177">
        <f t="shared" si="9"/>
        <v>-8.345759823382458</v>
      </c>
      <c r="AI11" s="177">
        <f t="shared" si="10"/>
        <v>-3.8133220643389114</v>
      </c>
      <c r="AJ11" s="177">
        <f t="shared" si="11"/>
        <v>-0.38222646918298975</v>
      </c>
      <c r="AK11" s="177">
        <f t="shared" si="12"/>
        <v>-23.0089032222498</v>
      </c>
      <c r="AL11" s="177">
        <f t="shared" si="13"/>
        <v>43.03656074123933</v>
      </c>
      <c r="AM11" s="177">
        <f aca="true" t="shared" si="14" ref="AM11:AM18">(X11-W11)/W11*100</f>
        <v>-5.063024999749705</v>
      </c>
      <c r="AN11" s="177"/>
      <c r="AQ11" s="163"/>
      <c r="AR11" s="163"/>
      <c r="AS11" s="163"/>
      <c r="AT11" s="163"/>
    </row>
    <row r="12" spans="1:46" s="127" customFormat="1" ht="15.75">
      <c r="A12" s="13" t="s">
        <v>30</v>
      </c>
      <c r="B12" s="186">
        <v>168.553</v>
      </c>
      <c r="C12" s="186">
        <v>124.753</v>
      </c>
      <c r="D12" s="186">
        <v>230.3</v>
      </c>
      <c r="E12" s="186">
        <v>186.5</v>
      </c>
      <c r="F12" s="186">
        <v>236</v>
      </c>
      <c r="G12" s="186">
        <v>240</v>
      </c>
      <c r="H12" s="186">
        <v>202.8</v>
      </c>
      <c r="I12" s="186">
        <v>206.345</v>
      </c>
      <c r="J12" s="186">
        <v>242.833</v>
      </c>
      <c r="K12" s="186">
        <v>273.317</v>
      </c>
      <c r="L12" s="186">
        <v>299.355</v>
      </c>
      <c r="M12" s="186">
        <v>324.901</v>
      </c>
      <c r="N12" s="313">
        <v>279.07</v>
      </c>
      <c r="O12" s="313">
        <v>231.527</v>
      </c>
      <c r="P12" s="217">
        <v>261.646</v>
      </c>
      <c r="Q12" s="217">
        <v>284.132</v>
      </c>
      <c r="R12" s="217">
        <v>283.513</v>
      </c>
      <c r="S12" s="217">
        <v>273.058</v>
      </c>
      <c r="T12" s="217">
        <v>271.559</v>
      </c>
      <c r="U12" s="217">
        <v>246.546</v>
      </c>
      <c r="V12" s="217">
        <v>258.014</v>
      </c>
      <c r="W12" s="217">
        <v>267.487</v>
      </c>
      <c r="X12" s="217">
        <v>276.781</v>
      </c>
      <c r="Y12" s="187"/>
      <c r="Z12" s="177">
        <f t="shared" si="0"/>
        <v>12.55348325804154</v>
      </c>
      <c r="AA12" s="177">
        <f t="shared" si="1"/>
        <v>9.52666683740858</v>
      </c>
      <c r="AB12" s="177">
        <f t="shared" si="2"/>
        <v>8.53368074693925</v>
      </c>
      <c r="AC12" s="177">
        <f t="shared" si="3"/>
        <v>-14.106143102052629</v>
      </c>
      <c r="AD12" s="177">
        <f t="shared" si="4"/>
        <v>-17.036227469810445</v>
      </c>
      <c r="AE12" s="177">
        <f t="shared" si="5"/>
        <v>13.00884993974786</v>
      </c>
      <c r="AF12" s="177">
        <f t="shared" si="7"/>
        <v>8.594054562271156</v>
      </c>
      <c r="AG12" s="177">
        <f t="shared" si="8"/>
        <v>-0.2178564892374066</v>
      </c>
      <c r="AH12" s="177">
        <f t="shared" si="9"/>
        <v>-3.6876615887102124</v>
      </c>
      <c r="AI12" s="177">
        <f t="shared" si="10"/>
        <v>-0.5489676186011642</v>
      </c>
      <c r="AJ12" s="177">
        <f t="shared" si="11"/>
        <v>-9.210889714574009</v>
      </c>
      <c r="AK12" s="177">
        <f t="shared" si="12"/>
        <v>4.651464635402731</v>
      </c>
      <c r="AL12" s="177">
        <f t="shared" si="13"/>
        <v>3.671506197338134</v>
      </c>
      <c r="AM12" s="177">
        <f t="shared" si="14"/>
        <v>3.4745613805530673</v>
      </c>
      <c r="AN12" s="177"/>
      <c r="AQ12" s="163"/>
      <c r="AR12" s="163"/>
      <c r="AS12" s="163"/>
      <c r="AT12" s="163"/>
    </row>
    <row r="13" spans="1:46" s="127" customFormat="1" ht="15.75">
      <c r="A13" s="13" t="s">
        <v>31</v>
      </c>
      <c r="B13" s="186">
        <v>157.25</v>
      </c>
      <c r="C13" s="186">
        <v>145.217</v>
      </c>
      <c r="D13" s="186">
        <v>217</v>
      </c>
      <c r="E13" s="186">
        <v>172.2</v>
      </c>
      <c r="F13" s="186">
        <v>223</v>
      </c>
      <c r="G13" s="186">
        <v>222</v>
      </c>
      <c r="H13" s="186">
        <v>195</v>
      </c>
      <c r="I13" s="186">
        <v>219.46</v>
      </c>
      <c r="J13" s="186">
        <v>248.426</v>
      </c>
      <c r="K13" s="186">
        <v>276.879</v>
      </c>
      <c r="L13" s="186">
        <v>302.011</v>
      </c>
      <c r="M13" s="186">
        <v>322.835</v>
      </c>
      <c r="N13" s="313">
        <v>293.192</v>
      </c>
      <c r="O13" s="313">
        <v>262.1</v>
      </c>
      <c r="P13" s="217">
        <v>264.799</v>
      </c>
      <c r="Q13" s="217">
        <v>282.652</v>
      </c>
      <c r="R13" s="217">
        <v>280.164</v>
      </c>
      <c r="S13" s="217">
        <v>282.465</v>
      </c>
      <c r="T13" s="217">
        <v>307.237</v>
      </c>
      <c r="U13" s="217">
        <v>260.931</v>
      </c>
      <c r="V13" s="217">
        <v>275.28</v>
      </c>
      <c r="W13" s="217">
        <v>300.817</v>
      </c>
      <c r="X13" s="217">
        <v>329.977</v>
      </c>
      <c r="Y13" s="217"/>
      <c r="Z13" s="177">
        <f t="shared" si="0"/>
        <v>11.453310040011928</v>
      </c>
      <c r="AA13" s="177">
        <f t="shared" si="1"/>
        <v>9.076889182639349</v>
      </c>
      <c r="AB13" s="177">
        <f t="shared" si="2"/>
        <v>6.895113091907233</v>
      </c>
      <c r="AC13" s="177">
        <f t="shared" si="3"/>
        <v>-9.182089922096418</v>
      </c>
      <c r="AD13" s="177">
        <f t="shared" si="4"/>
        <v>-10.604654970121963</v>
      </c>
      <c r="AE13" s="177">
        <f t="shared" si="5"/>
        <v>1.0297596337275678</v>
      </c>
      <c r="AF13" s="177">
        <f t="shared" si="7"/>
        <v>6.742094947488477</v>
      </c>
      <c r="AG13" s="177">
        <f t="shared" si="8"/>
        <v>-0.8802343517824036</v>
      </c>
      <c r="AH13" s="177">
        <f t="shared" si="9"/>
        <v>0.8213046644108407</v>
      </c>
      <c r="AI13" s="177">
        <f t="shared" si="10"/>
        <v>8.76993609827768</v>
      </c>
      <c r="AJ13" s="177">
        <f t="shared" si="11"/>
        <v>-15.071752425651871</v>
      </c>
      <c r="AK13" s="177">
        <f t="shared" si="12"/>
        <v>5.499154949009505</v>
      </c>
      <c r="AL13" s="177">
        <f t="shared" si="13"/>
        <v>9.276736413833202</v>
      </c>
      <c r="AM13" s="177">
        <f t="shared" si="14"/>
        <v>9.693601093023323</v>
      </c>
      <c r="AN13" s="177"/>
      <c r="AQ13" s="163"/>
      <c r="AR13" s="163"/>
      <c r="AS13" s="163"/>
      <c r="AT13" s="163"/>
    </row>
    <row r="14" spans="1:46" s="22" customFormat="1" ht="15.75">
      <c r="A14" s="13" t="s">
        <v>32</v>
      </c>
      <c r="B14" s="186">
        <v>204.337</v>
      </c>
      <c r="C14" s="186">
        <v>192</v>
      </c>
      <c r="D14" s="186">
        <v>253.1</v>
      </c>
      <c r="E14" s="186">
        <v>224.5</v>
      </c>
      <c r="F14" s="186">
        <v>277</v>
      </c>
      <c r="G14" s="186">
        <v>278</v>
      </c>
      <c r="H14" s="186">
        <v>244.4</v>
      </c>
      <c r="I14" s="186">
        <v>275.535</v>
      </c>
      <c r="J14" s="186">
        <v>309.983</v>
      </c>
      <c r="K14" s="186">
        <v>322.041</v>
      </c>
      <c r="L14" s="186">
        <v>362.299</v>
      </c>
      <c r="M14" s="186">
        <v>373.385</v>
      </c>
      <c r="N14" s="313">
        <v>327.404</v>
      </c>
      <c r="O14" s="313">
        <v>318.143</v>
      </c>
      <c r="P14" s="217">
        <v>305.978</v>
      </c>
      <c r="Q14" s="217">
        <v>338.972</v>
      </c>
      <c r="R14" s="217">
        <v>341.443</v>
      </c>
      <c r="S14" s="217">
        <v>352.423</v>
      </c>
      <c r="T14" s="217">
        <v>342.554</v>
      </c>
      <c r="U14" s="217">
        <v>304.126</v>
      </c>
      <c r="V14" s="217">
        <v>306.106</v>
      </c>
      <c r="W14" s="217">
        <v>359.104</v>
      </c>
      <c r="X14" s="217">
        <v>371.453</v>
      </c>
      <c r="Y14" s="187"/>
      <c r="Z14" s="177">
        <f t="shared" si="0"/>
        <v>3.889890735943582</v>
      </c>
      <c r="AA14" s="177">
        <f t="shared" si="1"/>
        <v>12.500892743470546</v>
      </c>
      <c r="AB14" s="177">
        <f t="shared" si="2"/>
        <v>3.059903560318967</v>
      </c>
      <c r="AC14" s="177">
        <f t="shared" si="3"/>
        <v>-12.314635028188063</v>
      </c>
      <c r="AD14" s="177">
        <f t="shared" si="4"/>
        <v>-2.8286154109296233</v>
      </c>
      <c r="AE14" s="177">
        <f t="shared" si="5"/>
        <v>-3.8237522120555743</v>
      </c>
      <c r="AF14" s="177">
        <f t="shared" si="7"/>
        <v>10.783128198759378</v>
      </c>
      <c r="AG14" s="177">
        <f t="shared" si="8"/>
        <v>0.72896876438172</v>
      </c>
      <c r="AH14" s="177">
        <f t="shared" si="9"/>
        <v>3.2157636853003337</v>
      </c>
      <c r="AI14" s="177">
        <f t="shared" si="10"/>
        <v>-2.800328014913904</v>
      </c>
      <c r="AJ14" s="177">
        <f t="shared" si="11"/>
        <v>-11.21808532377377</v>
      </c>
      <c r="AK14" s="177">
        <f t="shared" si="12"/>
        <v>0.651045948061007</v>
      </c>
      <c r="AL14" s="177">
        <f t="shared" si="13"/>
        <v>17.313610317994417</v>
      </c>
      <c r="AM14" s="177">
        <f t="shared" si="14"/>
        <v>3.438836660131881</v>
      </c>
      <c r="AN14" s="177"/>
      <c r="AQ14" s="163"/>
      <c r="AR14" s="163"/>
      <c r="AS14" s="163"/>
      <c r="AT14" s="163"/>
    </row>
    <row r="15" spans="1:46" s="127" customFormat="1" ht="15.75">
      <c r="A15" s="13" t="s">
        <v>33</v>
      </c>
      <c r="B15" s="186">
        <v>197.925</v>
      </c>
      <c r="C15" s="186">
        <v>204</v>
      </c>
      <c r="D15" s="186">
        <v>249.8</v>
      </c>
      <c r="E15" s="186">
        <v>244.8</v>
      </c>
      <c r="F15" s="186">
        <v>285</v>
      </c>
      <c r="G15" s="186">
        <v>263</v>
      </c>
      <c r="H15" s="186">
        <v>252</v>
      </c>
      <c r="I15" s="186">
        <v>293.887</v>
      </c>
      <c r="J15" s="186">
        <v>326.854</v>
      </c>
      <c r="K15" s="186">
        <v>341.088</v>
      </c>
      <c r="L15" s="186">
        <v>356.686</v>
      </c>
      <c r="M15" s="186">
        <v>371.536</v>
      </c>
      <c r="N15" s="313">
        <v>301.724</v>
      </c>
      <c r="O15" s="313">
        <v>325.39</v>
      </c>
      <c r="P15" s="217">
        <v>305.926</v>
      </c>
      <c r="Q15" s="217">
        <v>336.587</v>
      </c>
      <c r="R15" s="217">
        <v>314.872</v>
      </c>
      <c r="S15" s="217">
        <v>340.534</v>
      </c>
      <c r="T15" s="217">
        <v>328.1</v>
      </c>
      <c r="U15" s="217">
        <v>291.583</v>
      </c>
      <c r="V15" s="217">
        <v>304.264</v>
      </c>
      <c r="W15" s="217">
        <v>337.013</v>
      </c>
      <c r="X15" s="217">
        <v>363.573</v>
      </c>
      <c r="Y15" s="217"/>
      <c r="Z15" s="177">
        <f t="shared" si="0"/>
        <v>4.354849565861222</v>
      </c>
      <c r="AA15" s="177">
        <f t="shared" si="1"/>
        <v>4.57301341589266</v>
      </c>
      <c r="AB15" s="177">
        <f t="shared" si="2"/>
        <v>4.16332572626905</v>
      </c>
      <c r="AC15" s="177">
        <f t="shared" si="3"/>
        <v>-18.790103785366696</v>
      </c>
      <c r="AD15" s="177">
        <f t="shared" si="4"/>
        <v>7.843592157070701</v>
      </c>
      <c r="AE15" s="177">
        <f t="shared" si="5"/>
        <v>-5.981744982943544</v>
      </c>
      <c r="AF15" s="177">
        <f t="shared" si="7"/>
        <v>10.022358348097253</v>
      </c>
      <c r="AG15" s="177">
        <f t="shared" si="8"/>
        <v>-6.451526648385106</v>
      </c>
      <c r="AH15" s="177">
        <f t="shared" si="9"/>
        <v>8.149978403922857</v>
      </c>
      <c r="AI15" s="177">
        <f t="shared" si="10"/>
        <v>-3.651324096859629</v>
      </c>
      <c r="AJ15" s="177">
        <f t="shared" si="11"/>
        <v>-11.12983846388296</v>
      </c>
      <c r="AK15" s="177">
        <f t="shared" si="12"/>
        <v>4.349018975729031</v>
      </c>
      <c r="AL15" s="177">
        <f t="shared" si="13"/>
        <v>10.763350248468424</v>
      </c>
      <c r="AM15" s="177">
        <f t="shared" si="14"/>
        <v>7.881001623082791</v>
      </c>
      <c r="AN15" s="177"/>
      <c r="AQ15" s="163"/>
      <c r="AR15" s="163"/>
      <c r="AS15" s="163"/>
      <c r="AT15" s="163"/>
    </row>
    <row r="16" spans="1:46" s="22" customFormat="1" ht="15.75">
      <c r="A16" s="13" t="s">
        <v>34</v>
      </c>
      <c r="B16" s="186">
        <v>174.949</v>
      </c>
      <c r="C16" s="186">
        <v>190.1</v>
      </c>
      <c r="D16" s="186">
        <v>244</v>
      </c>
      <c r="E16" s="186">
        <v>222.5</v>
      </c>
      <c r="F16" s="186">
        <v>247</v>
      </c>
      <c r="G16" s="186">
        <v>254</v>
      </c>
      <c r="H16" s="186">
        <v>220.9</v>
      </c>
      <c r="I16" s="186">
        <v>242.625</v>
      </c>
      <c r="J16" s="186">
        <v>270.283</v>
      </c>
      <c r="K16" s="186">
        <v>309.498</v>
      </c>
      <c r="L16" s="186">
        <v>329.964</v>
      </c>
      <c r="M16" s="186">
        <v>329.4</v>
      </c>
      <c r="N16" s="313">
        <v>306.731</v>
      </c>
      <c r="O16" s="313">
        <v>287.358</v>
      </c>
      <c r="P16" s="217">
        <v>303.506</v>
      </c>
      <c r="Q16" s="217">
        <v>302.833</v>
      </c>
      <c r="R16" s="217">
        <v>296.532</v>
      </c>
      <c r="S16" s="217">
        <v>315.437</v>
      </c>
      <c r="T16" s="217">
        <v>305.348</v>
      </c>
      <c r="U16" s="217">
        <v>276.178</v>
      </c>
      <c r="V16" s="217">
        <v>289.126</v>
      </c>
      <c r="W16" s="217">
        <v>304.26</v>
      </c>
      <c r="X16" s="217">
        <v>335.352</v>
      </c>
      <c r="Y16" s="187"/>
      <c r="Z16" s="177">
        <f t="shared" si="0"/>
        <v>14.508866632381604</v>
      </c>
      <c r="AA16" s="177">
        <f t="shared" si="1"/>
        <v>6.612643700443948</v>
      </c>
      <c r="AB16" s="177">
        <f t="shared" si="2"/>
        <v>-0.1709277375713779</v>
      </c>
      <c r="AC16" s="177">
        <f t="shared" si="3"/>
        <v>-6.881906496660591</v>
      </c>
      <c r="AD16" s="177">
        <f t="shared" si="4"/>
        <v>-6.3159576306274845</v>
      </c>
      <c r="AE16" s="177">
        <f t="shared" si="5"/>
        <v>5.619471182288284</v>
      </c>
      <c r="AF16" s="177">
        <f t="shared" si="7"/>
        <v>-0.2217419095503697</v>
      </c>
      <c r="AG16" s="177">
        <f t="shared" si="8"/>
        <v>-2.0806847338302115</v>
      </c>
      <c r="AH16" s="177">
        <f t="shared" si="9"/>
        <v>6.375365896429401</v>
      </c>
      <c r="AI16" s="177">
        <f t="shared" si="10"/>
        <v>-3.1984199697562423</v>
      </c>
      <c r="AJ16" s="177">
        <f t="shared" si="11"/>
        <v>-9.553034570391821</v>
      </c>
      <c r="AK16" s="177">
        <f t="shared" si="12"/>
        <v>4.688280746475091</v>
      </c>
      <c r="AL16" s="177">
        <f t="shared" si="13"/>
        <v>5.234396076451103</v>
      </c>
      <c r="AM16" s="177">
        <f t="shared" si="14"/>
        <v>10.21889173732991</v>
      </c>
      <c r="AN16" s="177"/>
      <c r="AQ16" s="163"/>
      <c r="AR16" s="163"/>
      <c r="AS16" s="163"/>
      <c r="AT16" s="163"/>
    </row>
    <row r="17" spans="1:46" s="127" customFormat="1" ht="15.75">
      <c r="A17" s="13" t="s">
        <v>35</v>
      </c>
      <c r="B17" s="186">
        <v>147.128</v>
      </c>
      <c r="C17" s="186">
        <v>172.3</v>
      </c>
      <c r="D17" s="186">
        <v>200.7</v>
      </c>
      <c r="E17" s="186">
        <v>205.3</v>
      </c>
      <c r="F17" s="186">
        <v>231</v>
      </c>
      <c r="G17" s="186">
        <v>231</v>
      </c>
      <c r="H17" s="186">
        <v>194.5</v>
      </c>
      <c r="I17" s="186">
        <v>224.371</v>
      </c>
      <c r="J17" s="186">
        <v>228.881</v>
      </c>
      <c r="K17" s="186">
        <v>270.732</v>
      </c>
      <c r="L17" s="186">
        <v>300.597</v>
      </c>
      <c r="M17" s="186">
        <v>269.744</v>
      </c>
      <c r="N17" s="313">
        <v>275.84</v>
      </c>
      <c r="O17" s="313">
        <v>271.98</v>
      </c>
      <c r="P17" s="217">
        <v>278.976</v>
      </c>
      <c r="Q17" s="217">
        <v>292.273</v>
      </c>
      <c r="R17" s="217">
        <v>283.046</v>
      </c>
      <c r="S17" s="217">
        <v>275.103</v>
      </c>
      <c r="T17" s="217">
        <v>267.866</v>
      </c>
      <c r="U17" s="217">
        <v>230.431</v>
      </c>
      <c r="V17" s="217">
        <v>241.698</v>
      </c>
      <c r="W17" s="217">
        <v>259.863</v>
      </c>
      <c r="X17" s="217">
        <v>261.997</v>
      </c>
      <c r="Y17" s="187"/>
      <c r="Z17" s="177">
        <f t="shared" si="0"/>
        <v>18.285047688536853</v>
      </c>
      <c r="AA17" s="177">
        <f t="shared" si="1"/>
        <v>11.031204290589937</v>
      </c>
      <c r="AB17" s="177">
        <f t="shared" si="2"/>
        <v>-10.263908156102673</v>
      </c>
      <c r="AC17" s="177">
        <f t="shared" si="3"/>
        <v>2.2599205172311327</v>
      </c>
      <c r="AD17" s="177">
        <f t="shared" si="4"/>
        <v>-1.399361948955901</v>
      </c>
      <c r="AE17" s="177">
        <f t="shared" si="5"/>
        <v>2.572247959408773</v>
      </c>
      <c r="AF17" s="177">
        <f t="shared" si="7"/>
        <v>4.7663598302363015</v>
      </c>
      <c r="AG17" s="177">
        <f t="shared" si="8"/>
        <v>-3.1569799468305426</v>
      </c>
      <c r="AH17" s="177">
        <f t="shared" si="9"/>
        <v>-2.8062576401008967</v>
      </c>
      <c r="AI17" s="177">
        <f t="shared" si="10"/>
        <v>-2.6306510652373922</v>
      </c>
      <c r="AJ17" s="177">
        <f t="shared" si="11"/>
        <v>-13.975271217698392</v>
      </c>
      <c r="AK17" s="177">
        <f t="shared" si="12"/>
        <v>4.889533092335665</v>
      </c>
      <c r="AL17" s="177">
        <f t="shared" si="13"/>
        <v>7.515577290668516</v>
      </c>
      <c r="AM17" s="177">
        <f t="shared" si="14"/>
        <v>0.8212019410227753</v>
      </c>
      <c r="AN17" s="177"/>
      <c r="AQ17" s="163"/>
      <c r="AR17" s="163"/>
      <c r="AS17" s="163"/>
      <c r="AT17" s="163"/>
    </row>
    <row r="18" spans="1:46" s="127" customFormat="1" ht="15.75">
      <c r="A18" s="13" t="s">
        <v>36</v>
      </c>
      <c r="B18" s="186">
        <v>59.523</v>
      </c>
      <c r="C18" s="186">
        <v>90.3</v>
      </c>
      <c r="D18" s="186">
        <v>111.5</v>
      </c>
      <c r="E18" s="186">
        <v>91.5</v>
      </c>
      <c r="F18" s="186">
        <v>106</v>
      </c>
      <c r="G18" s="186">
        <v>108</v>
      </c>
      <c r="H18" s="186">
        <v>92.5</v>
      </c>
      <c r="I18" s="186">
        <v>111.11</v>
      </c>
      <c r="J18" s="186">
        <v>105.773</v>
      </c>
      <c r="K18" s="186">
        <v>118.105</v>
      </c>
      <c r="L18" s="186">
        <v>133.5</v>
      </c>
      <c r="M18" s="186">
        <v>107.454</v>
      </c>
      <c r="N18" s="313">
        <v>111.327</v>
      </c>
      <c r="O18" s="313">
        <v>123.8</v>
      </c>
      <c r="P18" s="217">
        <v>114.048</v>
      </c>
      <c r="Q18" s="217">
        <v>104.822</v>
      </c>
      <c r="R18" s="217">
        <v>95.682</v>
      </c>
      <c r="S18" s="217">
        <v>94.741</v>
      </c>
      <c r="T18" s="217">
        <v>97.9</v>
      </c>
      <c r="U18" s="217">
        <v>89.67</v>
      </c>
      <c r="V18" s="217">
        <v>92.643</v>
      </c>
      <c r="W18" s="217">
        <v>92.878</v>
      </c>
      <c r="X18" s="217">
        <v>84.02</v>
      </c>
      <c r="Y18" s="217"/>
      <c r="Z18" s="177">
        <f t="shared" si="0"/>
        <v>11.658929972677345</v>
      </c>
      <c r="AA18" s="177">
        <f t="shared" si="1"/>
        <v>13.035011218830697</v>
      </c>
      <c r="AB18" s="177">
        <f t="shared" si="2"/>
        <v>-19.510112359550565</v>
      </c>
      <c r="AC18" s="177">
        <f t="shared" si="3"/>
        <v>3.6043330169188725</v>
      </c>
      <c r="AD18" s="177">
        <f t="shared" si="4"/>
        <v>11.203930762528406</v>
      </c>
      <c r="AE18" s="177">
        <f t="shared" si="5"/>
        <v>-7.877221324717282</v>
      </c>
      <c r="AF18" s="177">
        <f t="shared" si="7"/>
        <v>-8.089576318742985</v>
      </c>
      <c r="AG18" s="177">
        <f t="shared" si="8"/>
        <v>-8.71954360725802</v>
      </c>
      <c r="AH18" s="177">
        <f t="shared" si="9"/>
        <v>-0.9834660646725638</v>
      </c>
      <c r="AI18" s="177">
        <f t="shared" si="10"/>
        <v>3.3343536589227534</v>
      </c>
      <c r="AJ18" s="177">
        <f t="shared" si="11"/>
        <v>-8.40653728294178</v>
      </c>
      <c r="AK18" s="177">
        <f t="shared" si="12"/>
        <v>3.3154901304784197</v>
      </c>
      <c r="AL18" s="177">
        <f t="shared" si="13"/>
        <v>0.2536619064581236</v>
      </c>
      <c r="AM18" s="177">
        <f t="shared" si="14"/>
        <v>-9.537242404013872</v>
      </c>
      <c r="AN18" s="177"/>
      <c r="AQ18" s="163"/>
      <c r="AR18" s="163"/>
      <c r="AS18" s="163"/>
      <c r="AT18" s="163"/>
    </row>
    <row r="19" spans="1:46" s="127" customFormat="1" ht="15.75">
      <c r="A19" s="13" t="s">
        <v>37</v>
      </c>
      <c r="B19" s="224">
        <v>61.821</v>
      </c>
      <c r="C19" s="224">
        <v>96.2</v>
      </c>
      <c r="D19" s="224">
        <v>75.5</v>
      </c>
      <c r="E19" s="224">
        <v>65</v>
      </c>
      <c r="F19" s="224">
        <v>69</v>
      </c>
      <c r="G19" s="224">
        <v>75</v>
      </c>
      <c r="H19" s="224">
        <v>81.2</v>
      </c>
      <c r="I19" s="224">
        <v>83.732</v>
      </c>
      <c r="J19" s="224">
        <v>82.716</v>
      </c>
      <c r="K19" s="224">
        <v>84.274</v>
      </c>
      <c r="L19" s="224">
        <v>93.722</v>
      </c>
      <c r="M19" s="224">
        <v>74.887</v>
      </c>
      <c r="N19" s="314">
        <v>77.822</v>
      </c>
      <c r="O19" s="314">
        <v>83.919</v>
      </c>
      <c r="P19" s="251">
        <v>78.723</v>
      </c>
      <c r="Q19" s="251">
        <v>75.656</v>
      </c>
      <c r="R19" s="251">
        <v>71.022</v>
      </c>
      <c r="S19" s="251">
        <v>73.742</v>
      </c>
      <c r="T19" s="251">
        <v>72.127</v>
      </c>
      <c r="U19" s="251">
        <v>66.201</v>
      </c>
      <c r="V19" s="251">
        <v>61.199</v>
      </c>
      <c r="W19" s="251">
        <v>65.339</v>
      </c>
      <c r="X19" s="251">
        <v>54.772</v>
      </c>
      <c r="Y19" s="251"/>
      <c r="Z19" s="177">
        <f t="shared" si="0"/>
        <v>1.8835533633154493</v>
      </c>
      <c r="AA19" s="177">
        <f t="shared" si="1"/>
        <v>11.211049671310242</v>
      </c>
      <c r="AB19" s="177">
        <f t="shared" si="2"/>
        <v>-20.096668871769698</v>
      </c>
      <c r="AC19" s="177">
        <f t="shared" si="3"/>
        <v>3.9192383190673983</v>
      </c>
      <c r="AD19" s="177">
        <f t="shared" si="4"/>
        <v>7.834545501272126</v>
      </c>
      <c r="AE19" s="177">
        <f t="shared" si="5"/>
        <v>-6.191684838951844</v>
      </c>
      <c r="AF19" s="177">
        <f t="shared" si="7"/>
        <v>-3.8959389250917686</v>
      </c>
      <c r="AG19" s="177">
        <f t="shared" si="8"/>
        <v>-6.125092524056255</v>
      </c>
      <c r="AH19" s="177">
        <f t="shared" si="9"/>
        <v>3.829799217143982</v>
      </c>
      <c r="AI19" s="177">
        <f t="shared" si="10"/>
        <v>-2.1900680751810486</v>
      </c>
      <c r="AJ19" s="177">
        <f t="shared" si="11"/>
        <v>-8.216063332732544</v>
      </c>
      <c r="AK19" s="177">
        <f t="shared" si="12"/>
        <v>-7.555777103064902</v>
      </c>
      <c r="AL19" s="177">
        <f t="shared" si="13"/>
        <v>6.764816418568932</v>
      </c>
      <c r="AM19" s="177">
        <f>(X19-W19)/W19*100</f>
        <v>-16.17257686833285</v>
      </c>
      <c r="AN19" s="177"/>
      <c r="AQ19" s="163"/>
      <c r="AR19" s="163"/>
      <c r="AS19" s="163"/>
      <c r="AT19" s="163"/>
    </row>
    <row r="20" spans="1:40" ht="15">
      <c r="A20" s="15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315"/>
      <c r="O20" s="315"/>
      <c r="P20" s="316"/>
      <c r="Q20" s="316"/>
      <c r="R20" s="316"/>
      <c r="S20" s="316"/>
      <c r="T20" s="316"/>
      <c r="U20" s="316"/>
      <c r="V20" s="316"/>
      <c r="W20" s="316"/>
      <c r="X20" s="316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</row>
    <row r="21" spans="1:40" ht="15.75">
      <c r="A21" s="13" t="s">
        <v>106</v>
      </c>
      <c r="B21" s="188">
        <f aca="true" t="shared" si="15" ref="B21:V21">SUM(B8:B19)</f>
        <v>1561.4789999999998</v>
      </c>
      <c r="C21" s="188">
        <f t="shared" si="15"/>
        <v>1385.129</v>
      </c>
      <c r="D21" s="188">
        <f t="shared" si="15"/>
        <v>1991</v>
      </c>
      <c r="E21" s="188">
        <f t="shared" si="15"/>
        <v>1841</v>
      </c>
      <c r="F21" s="188">
        <f t="shared" si="15"/>
        <v>2069</v>
      </c>
      <c r="G21" s="188">
        <f t="shared" si="15"/>
        <v>2100</v>
      </c>
      <c r="H21" s="188">
        <f t="shared" si="15"/>
        <v>1950.0000000000002</v>
      </c>
      <c r="I21" s="188">
        <f t="shared" si="15"/>
        <v>2088</v>
      </c>
      <c r="J21" s="188">
        <f t="shared" si="15"/>
        <v>2222.701</v>
      </c>
      <c r="K21" s="188">
        <f t="shared" si="15"/>
        <v>2434.285</v>
      </c>
      <c r="L21" s="188">
        <f t="shared" si="15"/>
        <v>2686.2019999999998</v>
      </c>
      <c r="M21" s="188">
        <f t="shared" si="15"/>
        <v>2696.7280000000005</v>
      </c>
      <c r="N21" s="317">
        <f t="shared" si="15"/>
        <v>2418.233</v>
      </c>
      <c r="O21" s="317">
        <f>SUM(O8:O19)</f>
        <v>2303.2429999999995</v>
      </c>
      <c r="P21" s="317">
        <f t="shared" si="15"/>
        <v>2349.0069999999996</v>
      </c>
      <c r="Q21" s="317">
        <f t="shared" si="15"/>
        <v>2470.0570000000002</v>
      </c>
      <c r="R21" s="317">
        <f t="shared" si="15"/>
        <v>2400.9189999999994</v>
      </c>
      <c r="S21" s="317">
        <f t="shared" si="15"/>
        <v>2416.0750000000003</v>
      </c>
      <c r="T21" s="317">
        <f t="shared" si="15"/>
        <v>2403.744</v>
      </c>
      <c r="U21" s="317">
        <f t="shared" si="15"/>
        <v>2141.1870000000004</v>
      </c>
      <c r="V21" s="317">
        <f t="shared" si="15"/>
        <v>2172.9930000000004</v>
      </c>
      <c r="W21" s="317">
        <f>SUM(W8:W19)</f>
        <v>2392.223</v>
      </c>
      <c r="X21" s="317">
        <f>SUM(X8:X19)</f>
        <v>2464.9029999999993</v>
      </c>
      <c r="Y21" s="188"/>
      <c r="Z21" s="180">
        <f aca="true" t="shared" si="16" ref="Z21:AE21">(K21-J21)/J21*100</f>
        <v>9.519229082094254</v>
      </c>
      <c r="AA21" s="180">
        <f t="shared" si="16"/>
        <v>10.348706088235351</v>
      </c>
      <c r="AB21" s="180">
        <f t="shared" si="16"/>
        <v>0.39185437282828134</v>
      </c>
      <c r="AC21" s="180">
        <f t="shared" si="16"/>
        <v>-10.327144598936203</v>
      </c>
      <c r="AD21" s="180">
        <f t="shared" si="16"/>
        <v>-4.755124919724472</v>
      </c>
      <c r="AE21" s="180">
        <f t="shared" si="16"/>
        <v>1.9869375484914156</v>
      </c>
      <c r="AF21" s="181">
        <f aca="true" t="shared" si="17" ref="AF21:AM21">(Q21-P21)/P21*100</f>
        <v>5.153241348365529</v>
      </c>
      <c r="AG21" s="182">
        <f t="shared" si="17"/>
        <v>-2.7990447184012686</v>
      </c>
      <c r="AH21" s="182">
        <f t="shared" si="17"/>
        <v>0.631258280683391</v>
      </c>
      <c r="AI21" s="182">
        <f t="shared" si="17"/>
        <v>-0.5103732293078704</v>
      </c>
      <c r="AJ21" s="182">
        <f t="shared" si="17"/>
        <v>-10.922835376812163</v>
      </c>
      <c r="AK21" s="182">
        <f t="shared" si="17"/>
        <v>1.485437750182494</v>
      </c>
      <c r="AL21" s="182">
        <f t="shared" si="17"/>
        <v>10.08884980301361</v>
      </c>
      <c r="AM21" s="182">
        <f t="shared" si="17"/>
        <v>3.0381782969229616</v>
      </c>
      <c r="AN21" s="182"/>
    </row>
    <row r="22" spans="1:40" ht="15">
      <c r="A22" s="277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315"/>
      <c r="O22" s="315"/>
      <c r="P22" s="316"/>
      <c r="Q22" s="316"/>
      <c r="R22" s="316"/>
      <c r="S22" s="316"/>
      <c r="T22" s="316"/>
      <c r="U22" s="316"/>
      <c r="V22" s="316"/>
      <c r="W22" s="316"/>
      <c r="X22" s="316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</row>
    <row r="23" spans="1:40" ht="15.75">
      <c r="A23" s="19" t="s">
        <v>39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313"/>
      <c r="O23" s="313"/>
      <c r="P23" s="312"/>
      <c r="Q23" s="312"/>
      <c r="R23" s="312"/>
      <c r="S23" s="312"/>
      <c r="T23" s="312"/>
      <c r="U23" s="312"/>
      <c r="V23" s="312"/>
      <c r="W23" s="312"/>
      <c r="X23" s="312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222" customFormat="1" ht="15.75">
      <c r="A24" s="13" t="s">
        <v>26</v>
      </c>
      <c r="B24" s="186">
        <f aca="true" t="shared" si="18" ref="B24:N24">B8</f>
        <v>46.398</v>
      </c>
      <c r="C24" s="186">
        <f t="shared" si="18"/>
        <v>27.528</v>
      </c>
      <c r="D24" s="186">
        <f t="shared" si="18"/>
        <v>52.7</v>
      </c>
      <c r="E24" s="186">
        <f t="shared" si="18"/>
        <v>67.2</v>
      </c>
      <c r="F24" s="186">
        <f t="shared" si="18"/>
        <v>55</v>
      </c>
      <c r="G24" s="186">
        <f t="shared" si="18"/>
        <v>53</v>
      </c>
      <c r="H24" s="186">
        <f t="shared" si="18"/>
        <v>69.9</v>
      </c>
      <c r="I24" s="186">
        <f t="shared" si="18"/>
        <v>67.731</v>
      </c>
      <c r="J24" s="186">
        <f t="shared" si="18"/>
        <v>54.291</v>
      </c>
      <c r="K24" s="186">
        <f t="shared" si="18"/>
        <v>57.74</v>
      </c>
      <c r="L24" s="186">
        <f t="shared" si="18"/>
        <v>63.553</v>
      </c>
      <c r="M24" s="186">
        <f t="shared" si="18"/>
        <v>64.213</v>
      </c>
      <c r="N24" s="313">
        <f t="shared" si="18"/>
        <v>54.067</v>
      </c>
      <c r="O24" s="313">
        <f>O8</f>
        <v>59.529</v>
      </c>
      <c r="P24" s="217">
        <v>56.504</v>
      </c>
      <c r="Q24" s="217">
        <f aca="true" t="shared" si="19" ref="Q24:W24">Q8</f>
        <v>58.894</v>
      </c>
      <c r="R24" s="217">
        <f t="shared" si="19"/>
        <v>54.875</v>
      </c>
      <c r="S24" s="217">
        <f t="shared" si="19"/>
        <v>51.848</v>
      </c>
      <c r="T24" s="217">
        <f t="shared" si="19"/>
        <v>50.658</v>
      </c>
      <c r="U24" s="217">
        <f t="shared" si="19"/>
        <v>47.066</v>
      </c>
      <c r="V24" s="217">
        <f t="shared" si="19"/>
        <v>45.952</v>
      </c>
      <c r="W24" s="217">
        <f t="shared" si="19"/>
        <v>44.442</v>
      </c>
      <c r="X24" s="217">
        <f>X8</f>
        <v>47.61</v>
      </c>
      <c r="Y24" s="187">
        <f>Y8</f>
        <v>42.286</v>
      </c>
      <c r="Z24" s="177">
        <f aca="true" t="shared" si="20" ref="Z24:Z35">(K24-J24)/J24*100</f>
        <v>6.3528024902838505</v>
      </c>
      <c r="AA24" s="177">
        <f aca="true" t="shared" si="21" ref="AA24:AA35">(L24-K24)/K24*100</f>
        <v>10.067544163491506</v>
      </c>
      <c r="AB24" s="177">
        <f aca="true" t="shared" si="22" ref="AB24:AB35">(M24-L24)/L24*100</f>
        <v>1.038503296461216</v>
      </c>
      <c r="AC24" s="177">
        <f aca="true" t="shared" si="23" ref="AC24:AC35">(N24-M24)/M24*100</f>
        <v>-15.800538831700738</v>
      </c>
      <c r="AD24" s="177">
        <f aca="true" t="shared" si="24" ref="AD24:AD35">(O24-N24)/N24*100</f>
        <v>10.102280503819342</v>
      </c>
      <c r="AE24" s="177">
        <f aca="true" t="shared" si="25" ref="AE24:AE35">(P24-O24)/O24*100</f>
        <v>-5.081556888239355</v>
      </c>
      <c r="AF24" s="177">
        <f aca="true" t="shared" si="26" ref="AF24:AM25">(Q24-P24)/P24*100</f>
        <v>4.22978904148379</v>
      </c>
      <c r="AG24" s="177">
        <f t="shared" si="26"/>
        <v>-6.824124698611062</v>
      </c>
      <c r="AH24" s="177">
        <f t="shared" si="26"/>
        <v>-5.516173120728931</v>
      </c>
      <c r="AI24" s="177">
        <f t="shared" si="26"/>
        <v>-2.2951704983798753</v>
      </c>
      <c r="AJ24" s="177">
        <f t="shared" si="26"/>
        <v>-7.090686564807136</v>
      </c>
      <c r="AK24" s="177">
        <f t="shared" si="26"/>
        <v>-2.3668890494199726</v>
      </c>
      <c r="AL24" s="177">
        <f t="shared" si="26"/>
        <v>-3.28603760445682</v>
      </c>
      <c r="AM24" s="177">
        <f t="shared" si="26"/>
        <v>7.128392061563384</v>
      </c>
      <c r="AN24" s="177">
        <f>(Y24-X24)/X24*100</f>
        <v>-11.182524679689138</v>
      </c>
    </row>
    <row r="25" spans="1:40" s="127" customFormat="1" ht="15.75">
      <c r="A25" s="13" t="s">
        <v>40</v>
      </c>
      <c r="B25" s="186">
        <f aca="true" t="shared" si="27" ref="B25:N35">B9+B24</f>
        <v>108.69300000000001</v>
      </c>
      <c r="C25" s="186">
        <f t="shared" si="27"/>
        <v>44.275999999999996</v>
      </c>
      <c r="D25" s="186">
        <f t="shared" si="27"/>
        <v>115</v>
      </c>
      <c r="E25" s="186">
        <f t="shared" si="27"/>
        <v>136.60000000000002</v>
      </c>
      <c r="F25" s="186">
        <f t="shared" si="27"/>
        <v>117</v>
      </c>
      <c r="G25" s="186">
        <f t="shared" si="27"/>
        <v>117</v>
      </c>
      <c r="H25" s="186">
        <f t="shared" si="27"/>
        <v>152.3</v>
      </c>
      <c r="I25" s="186">
        <f t="shared" si="27"/>
        <v>135.579</v>
      </c>
      <c r="J25" s="186">
        <f t="shared" si="27"/>
        <v>125.925</v>
      </c>
      <c r="K25" s="186">
        <f t="shared" si="27"/>
        <v>131.781</v>
      </c>
      <c r="L25" s="186">
        <f t="shared" si="27"/>
        <v>150.796</v>
      </c>
      <c r="M25" s="186">
        <f t="shared" si="27"/>
        <v>147.781</v>
      </c>
      <c r="N25" s="313">
        <f t="shared" si="27"/>
        <v>126.017</v>
      </c>
      <c r="O25" s="313">
        <f aca="true" t="shared" si="28" ref="O25:O35">O9+O24</f>
        <v>137.501</v>
      </c>
      <c r="P25" s="313">
        <f aca="true" t="shared" si="29" ref="P25:R26">P9+P24</f>
        <v>132.209</v>
      </c>
      <c r="Q25" s="313">
        <f t="shared" si="29"/>
        <v>131.494</v>
      </c>
      <c r="R25" s="313">
        <f t="shared" si="29"/>
        <v>121.026</v>
      </c>
      <c r="S25" s="313">
        <f aca="true" t="shared" si="30" ref="S25:W27">S9+S24</f>
        <v>114.946</v>
      </c>
      <c r="T25" s="313">
        <f t="shared" si="30"/>
        <v>120.798</v>
      </c>
      <c r="U25" s="313">
        <f t="shared" si="30"/>
        <v>103.69200000000001</v>
      </c>
      <c r="V25" s="313">
        <f t="shared" si="30"/>
        <v>101.202</v>
      </c>
      <c r="W25" s="313">
        <f t="shared" si="30"/>
        <v>106.73599999999999</v>
      </c>
      <c r="X25" s="313">
        <f aca="true" t="shared" si="31" ref="X25:Y31">X9+X24</f>
        <v>103.03</v>
      </c>
      <c r="Y25" s="313">
        <f t="shared" si="31"/>
        <v>84.613</v>
      </c>
      <c r="Z25" s="177">
        <f t="shared" si="20"/>
        <v>4.65038713519953</v>
      </c>
      <c r="AA25" s="177">
        <f t="shared" si="21"/>
        <v>14.429242455285651</v>
      </c>
      <c r="AB25" s="177">
        <f t="shared" si="22"/>
        <v>-1.9993899042414827</v>
      </c>
      <c r="AC25" s="177">
        <f t="shared" si="23"/>
        <v>-14.727197677644629</v>
      </c>
      <c r="AD25" s="177">
        <f t="shared" si="24"/>
        <v>9.113056174960528</v>
      </c>
      <c r="AE25" s="177">
        <f t="shared" si="25"/>
        <v>-3.8486992821870394</v>
      </c>
      <c r="AF25" s="177">
        <f t="shared" si="26"/>
        <v>-0.540810383559367</v>
      </c>
      <c r="AG25" s="177">
        <f t="shared" si="26"/>
        <v>-7.960819505072478</v>
      </c>
      <c r="AH25" s="177">
        <f t="shared" si="26"/>
        <v>-5.02371391271297</v>
      </c>
      <c r="AI25" s="177">
        <f t="shared" si="26"/>
        <v>5.0910862491952775</v>
      </c>
      <c r="AJ25" s="177">
        <f t="shared" si="26"/>
        <v>-14.160830477325778</v>
      </c>
      <c r="AK25" s="177">
        <f t="shared" si="26"/>
        <v>-2.401342437217923</v>
      </c>
      <c r="AL25" s="177">
        <f t="shared" si="26"/>
        <v>5.4682713780359995</v>
      </c>
      <c r="AM25" s="177">
        <f t="shared" si="26"/>
        <v>-3.4721181232198974</v>
      </c>
      <c r="AN25" s="177">
        <f>(Y25-X25)/X25*100</f>
        <v>-17.875376104047366</v>
      </c>
    </row>
    <row r="26" spans="1:40" s="127" customFormat="1" ht="15.75">
      <c r="A26" s="13" t="s">
        <v>41</v>
      </c>
      <c r="B26" s="186">
        <f t="shared" si="27"/>
        <v>221.145</v>
      </c>
      <c r="C26" s="186">
        <f t="shared" si="27"/>
        <v>89.091</v>
      </c>
      <c r="D26" s="186">
        <f t="shared" si="27"/>
        <v>222</v>
      </c>
      <c r="E26" s="186">
        <f t="shared" si="27"/>
        <v>256.20000000000005</v>
      </c>
      <c r="F26" s="186">
        <f t="shared" si="27"/>
        <v>235</v>
      </c>
      <c r="G26" s="186">
        <f t="shared" si="27"/>
        <v>229</v>
      </c>
      <c r="H26" s="186">
        <f t="shared" si="27"/>
        <v>286</v>
      </c>
      <c r="I26" s="186">
        <f t="shared" si="27"/>
        <v>269.579</v>
      </c>
      <c r="J26" s="186">
        <f t="shared" si="27"/>
        <v>227.5</v>
      </c>
      <c r="K26" s="186">
        <f t="shared" si="27"/>
        <v>258.275</v>
      </c>
      <c r="L26" s="186">
        <f t="shared" si="27"/>
        <v>286.283</v>
      </c>
      <c r="M26" s="186">
        <f t="shared" si="27"/>
        <v>285.358</v>
      </c>
      <c r="N26" s="313">
        <f t="shared" si="27"/>
        <v>264.642</v>
      </c>
      <c r="O26" s="313">
        <f t="shared" si="28"/>
        <v>229.135</v>
      </c>
      <c r="P26" s="313">
        <f aca="true" t="shared" si="32" ref="P26:R35">P10+P25</f>
        <v>244.154</v>
      </c>
      <c r="Q26" s="313">
        <f aca="true" t="shared" si="33" ref="Q26:Q31">Q10+Q25</f>
        <v>268.56899999999996</v>
      </c>
      <c r="R26" s="313">
        <f t="shared" si="29"/>
        <v>228.09699999999998</v>
      </c>
      <c r="S26" s="313">
        <f t="shared" si="30"/>
        <v>219.262</v>
      </c>
      <c r="T26" s="313">
        <f t="shared" si="30"/>
        <v>228.962</v>
      </c>
      <c r="U26" s="313">
        <f t="shared" si="30"/>
        <v>194.126</v>
      </c>
      <c r="V26" s="313">
        <f t="shared" si="30"/>
        <v>205.005</v>
      </c>
      <c r="W26" s="313">
        <f>W10+W25</f>
        <v>205.7</v>
      </c>
      <c r="X26" s="313">
        <f t="shared" si="31"/>
        <v>197.32999999999998</v>
      </c>
      <c r="Y26" s="186"/>
      <c r="Z26" s="177">
        <f t="shared" si="20"/>
        <v>13.527472527472517</v>
      </c>
      <c r="AA26" s="177">
        <f t="shared" si="21"/>
        <v>10.844255154389716</v>
      </c>
      <c r="AB26" s="177">
        <f t="shared" si="22"/>
        <v>-0.32310685580352705</v>
      </c>
      <c r="AC26" s="177">
        <f t="shared" si="23"/>
        <v>-7.2596527870254235</v>
      </c>
      <c r="AD26" s="177">
        <f t="shared" si="24"/>
        <v>-13.416993523325853</v>
      </c>
      <c r="AE26" s="177">
        <f t="shared" si="25"/>
        <v>6.554651188164186</v>
      </c>
      <c r="AF26" s="177">
        <f aca="true" t="shared" si="34" ref="AF26:AF34">(Q26-P26)/P26*100</f>
        <v>9.999836168975303</v>
      </c>
      <c r="AG26" s="177">
        <f aca="true" t="shared" si="35" ref="AG26:AG34">(R26-Q26)/Q26*100</f>
        <v>-15.069497968864606</v>
      </c>
      <c r="AH26" s="177">
        <f aca="true" t="shared" si="36" ref="AH26:AH34">(S26-R26)/R26*100</f>
        <v>-3.873352126507574</v>
      </c>
      <c r="AI26" s="177">
        <f aca="true" t="shared" si="37" ref="AI26:AI34">(T26-S26)/S26*100</f>
        <v>4.423931187346639</v>
      </c>
      <c r="AJ26" s="177">
        <f aca="true" t="shared" si="38" ref="AJ26:AJ34">(U26-T26)/T26*100</f>
        <v>-15.21475179287392</v>
      </c>
      <c r="AK26" s="177">
        <f aca="true" t="shared" si="39" ref="AK26:AK34">(V26-U26)/U26*100</f>
        <v>5.6040921875482885</v>
      </c>
      <c r="AL26" s="177">
        <f aca="true" t="shared" si="40" ref="AL26:AL34">(W26-V26)/V26*100</f>
        <v>0.3390161215580075</v>
      </c>
      <c r="AM26" s="177">
        <f aca="true" t="shared" si="41" ref="AM26:AM34">(X26-W26)/W26*100</f>
        <v>-4.06903257170637</v>
      </c>
      <c r="AN26" s="177"/>
    </row>
    <row r="27" spans="1:40" s="127" customFormat="1" ht="15.75">
      <c r="A27" s="13" t="s">
        <v>42</v>
      </c>
      <c r="B27" s="186">
        <f t="shared" si="27"/>
        <v>389.99300000000005</v>
      </c>
      <c r="C27" s="186">
        <f t="shared" si="27"/>
        <v>170.25900000000001</v>
      </c>
      <c r="D27" s="186">
        <f t="shared" si="27"/>
        <v>409.1</v>
      </c>
      <c r="E27" s="186">
        <f t="shared" si="27"/>
        <v>428.70000000000005</v>
      </c>
      <c r="F27" s="186">
        <f t="shared" si="27"/>
        <v>395</v>
      </c>
      <c r="G27" s="186">
        <f t="shared" si="27"/>
        <v>429</v>
      </c>
      <c r="H27" s="186">
        <f t="shared" si="27"/>
        <v>466.7</v>
      </c>
      <c r="I27" s="186">
        <f t="shared" si="27"/>
        <v>430.935</v>
      </c>
      <c r="J27" s="186">
        <f t="shared" si="27"/>
        <v>406.952</v>
      </c>
      <c r="K27" s="186">
        <f t="shared" si="27"/>
        <v>438.351</v>
      </c>
      <c r="L27" s="186">
        <f t="shared" si="27"/>
        <v>508.068</v>
      </c>
      <c r="M27" s="186">
        <f t="shared" si="27"/>
        <v>522.586</v>
      </c>
      <c r="N27" s="313">
        <f t="shared" si="27"/>
        <v>445.123</v>
      </c>
      <c r="O27" s="313">
        <f t="shared" si="28"/>
        <v>399.02599999999995</v>
      </c>
      <c r="P27" s="313">
        <f t="shared" si="32"/>
        <v>435.405</v>
      </c>
      <c r="Q27" s="313">
        <f t="shared" si="33"/>
        <v>452.13</v>
      </c>
      <c r="R27" s="313">
        <f>R11+R26</f>
        <v>434.645</v>
      </c>
      <c r="S27" s="313">
        <f t="shared" si="30"/>
        <v>408.572</v>
      </c>
      <c r="T27" s="313">
        <f t="shared" si="30"/>
        <v>411.053</v>
      </c>
      <c r="U27" s="313">
        <f t="shared" si="30"/>
        <v>375.521</v>
      </c>
      <c r="V27" s="313">
        <f t="shared" si="30"/>
        <v>344.663</v>
      </c>
      <c r="W27" s="313">
        <f t="shared" si="30"/>
        <v>405.462</v>
      </c>
      <c r="X27" s="313">
        <f t="shared" si="31"/>
        <v>386.97799999999995</v>
      </c>
      <c r="Y27" s="186"/>
      <c r="Z27" s="177">
        <f t="shared" si="20"/>
        <v>7.715651968782559</v>
      </c>
      <c r="AA27" s="177">
        <f t="shared" si="21"/>
        <v>15.90437799845329</v>
      </c>
      <c r="AB27" s="177">
        <f t="shared" si="22"/>
        <v>2.8574915168835724</v>
      </c>
      <c r="AC27" s="177">
        <f t="shared" si="23"/>
        <v>-14.823014776515256</v>
      </c>
      <c r="AD27" s="177">
        <f t="shared" si="24"/>
        <v>-10.356013955693154</v>
      </c>
      <c r="AE27" s="177">
        <f t="shared" si="25"/>
        <v>9.116949772696522</v>
      </c>
      <c r="AF27" s="177">
        <f t="shared" si="34"/>
        <v>3.841251248837295</v>
      </c>
      <c r="AG27" s="177">
        <f t="shared" si="35"/>
        <v>-3.8672505695264667</v>
      </c>
      <c r="AH27" s="177">
        <f t="shared" si="36"/>
        <v>-5.998688584937128</v>
      </c>
      <c r="AI27" s="177">
        <f t="shared" si="37"/>
        <v>0.6072369129553652</v>
      </c>
      <c r="AJ27" s="177">
        <f t="shared" si="38"/>
        <v>-8.644140779899425</v>
      </c>
      <c r="AK27" s="177">
        <f t="shared" si="39"/>
        <v>-8.217383315447073</v>
      </c>
      <c r="AL27" s="177">
        <f t="shared" si="40"/>
        <v>17.640129633874242</v>
      </c>
      <c r="AM27" s="177">
        <f t="shared" si="41"/>
        <v>-4.558750265129664</v>
      </c>
      <c r="AN27" s="177"/>
    </row>
    <row r="28" spans="1:40" s="127" customFormat="1" ht="15.75">
      <c r="A28" s="13" t="s">
        <v>43</v>
      </c>
      <c r="B28" s="186">
        <f t="shared" si="27"/>
        <v>558.546</v>
      </c>
      <c r="C28" s="186">
        <f t="shared" si="27"/>
        <v>295.012</v>
      </c>
      <c r="D28" s="186">
        <f t="shared" si="27"/>
        <v>639.4000000000001</v>
      </c>
      <c r="E28" s="186">
        <f t="shared" si="27"/>
        <v>615.2</v>
      </c>
      <c r="F28" s="186">
        <f t="shared" si="27"/>
        <v>631</v>
      </c>
      <c r="G28" s="186">
        <f t="shared" si="27"/>
        <v>669</v>
      </c>
      <c r="H28" s="186">
        <f t="shared" si="27"/>
        <v>669.5</v>
      </c>
      <c r="I28" s="186">
        <f t="shared" si="27"/>
        <v>637.28</v>
      </c>
      <c r="J28" s="186">
        <f t="shared" si="27"/>
        <v>649.785</v>
      </c>
      <c r="K28" s="186">
        <f t="shared" si="27"/>
        <v>711.668</v>
      </c>
      <c r="L28" s="186">
        <f t="shared" si="27"/>
        <v>807.423</v>
      </c>
      <c r="M28" s="186">
        <f t="shared" si="27"/>
        <v>847.4870000000001</v>
      </c>
      <c r="N28" s="313">
        <f t="shared" si="27"/>
        <v>724.193</v>
      </c>
      <c r="O28" s="313">
        <f t="shared" si="28"/>
        <v>630.5529999999999</v>
      </c>
      <c r="P28" s="313">
        <f t="shared" si="32"/>
        <v>697.0509999999999</v>
      </c>
      <c r="Q28" s="313">
        <f t="shared" si="33"/>
        <v>736.262</v>
      </c>
      <c r="R28" s="313">
        <f>R12+R27</f>
        <v>718.1579999999999</v>
      </c>
      <c r="S28" s="313">
        <f aca="true" t="shared" si="42" ref="S28:U31">S12+S27</f>
        <v>681.63</v>
      </c>
      <c r="T28" s="313">
        <f t="shared" si="42"/>
        <v>682.6120000000001</v>
      </c>
      <c r="U28" s="313">
        <f t="shared" si="42"/>
        <v>622.067</v>
      </c>
      <c r="V28" s="313">
        <f aca="true" t="shared" si="43" ref="V28:X33">V12+V27</f>
        <v>602.677</v>
      </c>
      <c r="W28" s="313">
        <f>W12+W27</f>
        <v>672.9490000000001</v>
      </c>
      <c r="X28" s="313">
        <f t="shared" si="31"/>
        <v>663.759</v>
      </c>
      <c r="Y28" s="186"/>
      <c r="Z28" s="177">
        <f t="shared" si="20"/>
        <v>9.5236116561632</v>
      </c>
      <c r="AA28" s="177">
        <f t="shared" si="21"/>
        <v>13.45500992035612</v>
      </c>
      <c r="AB28" s="177">
        <f t="shared" si="22"/>
        <v>4.961959220879277</v>
      </c>
      <c r="AC28" s="177">
        <f t="shared" si="23"/>
        <v>-14.548187759812256</v>
      </c>
      <c r="AD28" s="177">
        <f t="shared" si="24"/>
        <v>-12.9302547801484</v>
      </c>
      <c r="AE28" s="177">
        <f t="shared" si="25"/>
        <v>10.545981067412265</v>
      </c>
      <c r="AF28" s="177">
        <f t="shared" si="34"/>
        <v>5.625269886995358</v>
      </c>
      <c r="AG28" s="177">
        <f t="shared" si="35"/>
        <v>-2.4589072911545133</v>
      </c>
      <c r="AH28" s="177">
        <f t="shared" si="36"/>
        <v>-5.086345901598243</v>
      </c>
      <c r="AI28" s="177">
        <f t="shared" si="37"/>
        <v>0.14406642900108335</v>
      </c>
      <c r="AJ28" s="177">
        <f t="shared" si="38"/>
        <v>-8.869606745852705</v>
      </c>
      <c r="AK28" s="177">
        <f t="shared" si="39"/>
        <v>-3.117027587060556</v>
      </c>
      <c r="AL28" s="177">
        <f t="shared" si="40"/>
        <v>11.659977068977254</v>
      </c>
      <c r="AM28" s="177">
        <f t="shared" si="41"/>
        <v>-1.365630976493026</v>
      </c>
      <c r="AN28" s="177"/>
    </row>
    <row r="29" spans="1:40" s="127" customFormat="1" ht="15.75">
      <c r="A29" s="13" t="s">
        <v>44</v>
      </c>
      <c r="B29" s="186">
        <f t="shared" si="27"/>
        <v>715.796</v>
      </c>
      <c r="C29" s="186">
        <f t="shared" si="27"/>
        <v>440.22900000000004</v>
      </c>
      <c r="D29" s="186">
        <f t="shared" si="27"/>
        <v>856.4000000000001</v>
      </c>
      <c r="E29" s="186">
        <f t="shared" si="27"/>
        <v>787.4000000000001</v>
      </c>
      <c r="F29" s="186">
        <f t="shared" si="27"/>
        <v>854</v>
      </c>
      <c r="G29" s="186">
        <f t="shared" si="27"/>
        <v>891</v>
      </c>
      <c r="H29" s="186">
        <f t="shared" si="27"/>
        <v>864.5</v>
      </c>
      <c r="I29" s="186">
        <f t="shared" si="27"/>
        <v>856.74</v>
      </c>
      <c r="J29" s="186">
        <f t="shared" si="27"/>
        <v>898.211</v>
      </c>
      <c r="K29" s="186">
        <f t="shared" si="27"/>
        <v>988.547</v>
      </c>
      <c r="L29" s="186">
        <f t="shared" si="27"/>
        <v>1109.434</v>
      </c>
      <c r="M29" s="186">
        <f t="shared" si="27"/>
        <v>1170.3220000000001</v>
      </c>
      <c r="N29" s="313">
        <f t="shared" si="27"/>
        <v>1017.385</v>
      </c>
      <c r="O29" s="313">
        <f t="shared" si="28"/>
        <v>892.6529999999999</v>
      </c>
      <c r="P29" s="313">
        <f t="shared" si="32"/>
        <v>961.8499999999999</v>
      </c>
      <c r="Q29" s="313">
        <f t="shared" si="33"/>
        <v>1018.914</v>
      </c>
      <c r="R29" s="313">
        <f>R13+R28</f>
        <v>998.3219999999999</v>
      </c>
      <c r="S29" s="313">
        <f t="shared" si="42"/>
        <v>964.095</v>
      </c>
      <c r="T29" s="313">
        <f t="shared" si="42"/>
        <v>989.8490000000002</v>
      </c>
      <c r="U29" s="313">
        <f t="shared" si="42"/>
        <v>882.998</v>
      </c>
      <c r="V29" s="313">
        <f t="shared" si="43"/>
        <v>877.957</v>
      </c>
      <c r="W29" s="313">
        <f>W13+W28</f>
        <v>973.7660000000001</v>
      </c>
      <c r="X29" s="313">
        <f t="shared" si="31"/>
        <v>993.736</v>
      </c>
      <c r="Y29" s="186"/>
      <c r="Z29" s="177">
        <f t="shared" si="20"/>
        <v>10.05732506059267</v>
      </c>
      <c r="AA29" s="177">
        <f t="shared" si="21"/>
        <v>12.228755941801445</v>
      </c>
      <c r="AB29" s="177">
        <f t="shared" si="22"/>
        <v>5.488203894959065</v>
      </c>
      <c r="AC29" s="177">
        <f t="shared" si="23"/>
        <v>-13.067941985197246</v>
      </c>
      <c r="AD29" s="177">
        <f t="shared" si="24"/>
        <v>-12.260058876433218</v>
      </c>
      <c r="AE29" s="177">
        <f t="shared" si="25"/>
        <v>7.751836379869895</v>
      </c>
      <c r="AF29" s="177">
        <f t="shared" si="34"/>
        <v>5.932733794250671</v>
      </c>
      <c r="AG29" s="177">
        <f t="shared" si="35"/>
        <v>-2.0209752736737445</v>
      </c>
      <c r="AH29" s="177">
        <f t="shared" si="36"/>
        <v>-3.4284529440400857</v>
      </c>
      <c r="AI29" s="177">
        <f t="shared" si="37"/>
        <v>2.6713135116352777</v>
      </c>
      <c r="AJ29" s="177">
        <f t="shared" si="38"/>
        <v>-10.794676763829644</v>
      </c>
      <c r="AK29" s="177">
        <f t="shared" si="39"/>
        <v>-0.5708959703193046</v>
      </c>
      <c r="AL29" s="177">
        <f t="shared" si="40"/>
        <v>10.912721238056088</v>
      </c>
      <c r="AM29" s="177">
        <f t="shared" si="41"/>
        <v>2.0508007057136837</v>
      </c>
      <c r="AN29" s="177"/>
    </row>
    <row r="30" spans="1:40" s="22" customFormat="1" ht="15.75">
      <c r="A30" s="13" t="s">
        <v>45</v>
      </c>
      <c r="B30" s="186">
        <f t="shared" si="27"/>
        <v>920.133</v>
      </c>
      <c r="C30" s="186">
        <f t="shared" si="27"/>
        <v>632.229</v>
      </c>
      <c r="D30" s="186">
        <f t="shared" si="27"/>
        <v>1109.5</v>
      </c>
      <c r="E30" s="186">
        <f t="shared" si="27"/>
        <v>1011.9000000000001</v>
      </c>
      <c r="F30" s="186">
        <f t="shared" si="27"/>
        <v>1131</v>
      </c>
      <c r="G30" s="186">
        <f t="shared" si="27"/>
        <v>1169</v>
      </c>
      <c r="H30" s="186">
        <f t="shared" si="27"/>
        <v>1108.9</v>
      </c>
      <c r="I30" s="186">
        <f t="shared" si="27"/>
        <v>1132.275</v>
      </c>
      <c r="J30" s="186">
        <f t="shared" si="27"/>
        <v>1208.194</v>
      </c>
      <c r="K30" s="186">
        <f t="shared" si="27"/>
        <v>1310.588</v>
      </c>
      <c r="L30" s="186">
        <f t="shared" si="27"/>
        <v>1471.733</v>
      </c>
      <c r="M30" s="186">
        <f t="shared" si="27"/>
        <v>1543.707</v>
      </c>
      <c r="N30" s="313">
        <f t="shared" si="27"/>
        <v>1344.789</v>
      </c>
      <c r="O30" s="313">
        <f t="shared" si="28"/>
        <v>1210.7959999999998</v>
      </c>
      <c r="P30" s="313">
        <f t="shared" si="32"/>
        <v>1267.828</v>
      </c>
      <c r="Q30" s="313">
        <f t="shared" si="33"/>
        <v>1357.886</v>
      </c>
      <c r="R30" s="313">
        <f>R14+R29</f>
        <v>1339.7649999999999</v>
      </c>
      <c r="S30" s="313">
        <f t="shared" si="42"/>
        <v>1316.518</v>
      </c>
      <c r="T30" s="313">
        <f t="shared" si="42"/>
        <v>1332.4030000000002</v>
      </c>
      <c r="U30" s="313">
        <f t="shared" si="42"/>
        <v>1187.124</v>
      </c>
      <c r="V30" s="313">
        <f t="shared" si="43"/>
        <v>1184.063</v>
      </c>
      <c r="W30" s="313">
        <f>W14+W29</f>
        <v>1332.8700000000001</v>
      </c>
      <c r="X30" s="313">
        <f t="shared" si="31"/>
        <v>1365.1889999999999</v>
      </c>
      <c r="Y30" s="186"/>
      <c r="Z30" s="177">
        <f t="shared" si="20"/>
        <v>8.47496345785528</v>
      </c>
      <c r="AA30" s="177">
        <f t="shared" si="21"/>
        <v>12.29562608539068</v>
      </c>
      <c r="AB30" s="177">
        <f t="shared" si="22"/>
        <v>4.890425097487123</v>
      </c>
      <c r="AC30" s="177">
        <f t="shared" si="23"/>
        <v>-12.885735440728071</v>
      </c>
      <c r="AD30" s="177">
        <f t="shared" si="24"/>
        <v>-9.963867937646736</v>
      </c>
      <c r="AE30" s="177">
        <f t="shared" si="25"/>
        <v>4.710289759794397</v>
      </c>
      <c r="AF30" s="177">
        <f t="shared" si="34"/>
        <v>7.1033294737140995</v>
      </c>
      <c r="AG30" s="177">
        <f t="shared" si="35"/>
        <v>-1.3345008343852205</v>
      </c>
      <c r="AH30" s="177">
        <f t="shared" si="36"/>
        <v>-1.7351550458475813</v>
      </c>
      <c r="AI30" s="177">
        <f t="shared" si="37"/>
        <v>1.206591934177901</v>
      </c>
      <c r="AJ30" s="177">
        <f t="shared" si="38"/>
        <v>-10.903532940108976</v>
      </c>
      <c r="AK30" s="177">
        <f t="shared" si="39"/>
        <v>-0.25785006452568743</v>
      </c>
      <c r="AL30" s="177">
        <f t="shared" si="40"/>
        <v>12.567490074430163</v>
      </c>
      <c r="AM30" s="177">
        <f t="shared" si="41"/>
        <v>2.4247676067433233</v>
      </c>
      <c r="AN30" s="177"/>
    </row>
    <row r="31" spans="1:40" s="127" customFormat="1" ht="15.75">
      <c r="A31" s="13" t="s">
        <v>46</v>
      </c>
      <c r="B31" s="186">
        <f t="shared" si="27"/>
        <v>1118.058</v>
      </c>
      <c r="C31" s="186">
        <f t="shared" si="27"/>
        <v>836.229</v>
      </c>
      <c r="D31" s="186">
        <f t="shared" si="27"/>
        <v>1359.3</v>
      </c>
      <c r="E31" s="186">
        <f t="shared" si="27"/>
        <v>1256.7</v>
      </c>
      <c r="F31" s="186">
        <f t="shared" si="27"/>
        <v>1416</v>
      </c>
      <c r="G31" s="186">
        <f t="shared" si="27"/>
        <v>1432</v>
      </c>
      <c r="H31" s="186">
        <f t="shared" si="27"/>
        <v>1360.9</v>
      </c>
      <c r="I31" s="186">
        <f t="shared" si="27"/>
        <v>1426.162</v>
      </c>
      <c r="J31" s="186">
        <f t="shared" si="27"/>
        <v>1535.048</v>
      </c>
      <c r="K31" s="186">
        <f t="shared" si="27"/>
        <v>1651.676</v>
      </c>
      <c r="L31" s="186">
        <f t="shared" si="27"/>
        <v>1828.4189999999999</v>
      </c>
      <c r="M31" s="186">
        <f t="shared" si="27"/>
        <v>1915.2430000000002</v>
      </c>
      <c r="N31" s="313">
        <f t="shared" si="27"/>
        <v>1646.513</v>
      </c>
      <c r="O31" s="313">
        <f t="shared" si="28"/>
        <v>1536.1859999999997</v>
      </c>
      <c r="P31" s="313">
        <f t="shared" si="32"/>
        <v>1573.754</v>
      </c>
      <c r="Q31" s="313">
        <f t="shared" si="33"/>
        <v>1694.473</v>
      </c>
      <c r="R31" s="313">
        <f>R15+R30</f>
        <v>1654.637</v>
      </c>
      <c r="S31" s="313">
        <f t="shared" si="42"/>
        <v>1657.0520000000001</v>
      </c>
      <c r="T31" s="313">
        <f t="shared" si="42"/>
        <v>1660.5030000000002</v>
      </c>
      <c r="U31" s="313">
        <f t="shared" si="42"/>
        <v>1478.707</v>
      </c>
      <c r="V31" s="313">
        <f t="shared" si="43"/>
        <v>1488.3270000000002</v>
      </c>
      <c r="W31" s="313">
        <f t="shared" si="43"/>
        <v>1669.883</v>
      </c>
      <c r="X31" s="313">
        <f t="shared" si="31"/>
        <v>1728.7619999999997</v>
      </c>
      <c r="Y31" s="186"/>
      <c r="Z31" s="177">
        <f t="shared" si="20"/>
        <v>7.59767772734142</v>
      </c>
      <c r="AA31" s="177">
        <f t="shared" si="21"/>
        <v>10.70082752307353</v>
      </c>
      <c r="AB31" s="177">
        <f t="shared" si="22"/>
        <v>4.7485833389392855</v>
      </c>
      <c r="AC31" s="177">
        <f t="shared" si="23"/>
        <v>-14.031117722398683</v>
      </c>
      <c r="AD31" s="177">
        <f t="shared" si="24"/>
        <v>-6.700645546072229</v>
      </c>
      <c r="AE31" s="177">
        <f t="shared" si="25"/>
        <v>2.445537194063754</v>
      </c>
      <c r="AF31" s="177">
        <f t="shared" si="34"/>
        <v>7.670766841577531</v>
      </c>
      <c r="AG31" s="177">
        <f t="shared" si="35"/>
        <v>-2.3509374301036376</v>
      </c>
      <c r="AH31" s="177">
        <f t="shared" si="36"/>
        <v>0.145953462904564</v>
      </c>
      <c r="AI31" s="177">
        <f t="shared" si="37"/>
        <v>0.2082614184708761</v>
      </c>
      <c r="AJ31" s="177">
        <f t="shared" si="38"/>
        <v>-10.94824881376306</v>
      </c>
      <c r="AK31" s="177">
        <f t="shared" si="39"/>
        <v>0.6505683681757182</v>
      </c>
      <c r="AL31" s="177">
        <f t="shared" si="40"/>
        <v>12.198663331378103</v>
      </c>
      <c r="AM31" s="177">
        <f t="shared" si="41"/>
        <v>3.5259356493837997</v>
      </c>
      <c r="AN31" s="177"/>
    </row>
    <row r="32" spans="1:40" s="22" customFormat="1" ht="15.75">
      <c r="A32" s="13" t="s">
        <v>47</v>
      </c>
      <c r="B32" s="186">
        <f t="shared" si="27"/>
        <v>1293.007</v>
      </c>
      <c r="C32" s="186">
        <f t="shared" si="27"/>
        <v>1026.329</v>
      </c>
      <c r="D32" s="186">
        <f t="shared" si="27"/>
        <v>1603.3</v>
      </c>
      <c r="E32" s="186">
        <f t="shared" si="27"/>
        <v>1479.2</v>
      </c>
      <c r="F32" s="186">
        <f t="shared" si="27"/>
        <v>1663</v>
      </c>
      <c r="G32" s="186">
        <f t="shared" si="27"/>
        <v>1686</v>
      </c>
      <c r="H32" s="186">
        <f t="shared" si="27"/>
        <v>1581.8000000000002</v>
      </c>
      <c r="I32" s="186">
        <f t="shared" si="27"/>
        <v>1668.787</v>
      </c>
      <c r="J32" s="186">
        <f t="shared" si="27"/>
        <v>1805.3310000000001</v>
      </c>
      <c r="K32" s="186">
        <f t="shared" si="27"/>
        <v>1961.174</v>
      </c>
      <c r="L32" s="186">
        <f t="shared" si="27"/>
        <v>2158.383</v>
      </c>
      <c r="M32" s="186">
        <f t="shared" si="27"/>
        <v>2244.643</v>
      </c>
      <c r="N32" s="313">
        <f t="shared" si="27"/>
        <v>1953.244</v>
      </c>
      <c r="O32" s="313">
        <f t="shared" si="28"/>
        <v>1823.5439999999996</v>
      </c>
      <c r="P32" s="313">
        <f t="shared" si="32"/>
        <v>1877.2599999999998</v>
      </c>
      <c r="Q32" s="313">
        <f t="shared" si="32"/>
        <v>1997.306</v>
      </c>
      <c r="R32" s="313">
        <f t="shared" si="32"/>
        <v>1951.1689999999999</v>
      </c>
      <c r="S32" s="313">
        <f>S16+S31</f>
        <v>1972.489</v>
      </c>
      <c r="T32" s="313">
        <v>1965.86</v>
      </c>
      <c r="U32" s="313">
        <v>1754.89</v>
      </c>
      <c r="V32" s="313">
        <f t="shared" si="43"/>
        <v>1777.4530000000002</v>
      </c>
      <c r="W32" s="313">
        <f>W16+W31</f>
        <v>1974.143</v>
      </c>
      <c r="X32" s="313">
        <f>X16+X31</f>
        <v>2064.1139999999996</v>
      </c>
      <c r="Y32" s="186"/>
      <c r="Z32" s="177">
        <f t="shared" si="20"/>
        <v>8.632378217623241</v>
      </c>
      <c r="AA32" s="177">
        <f t="shared" si="21"/>
        <v>10.055660538024664</v>
      </c>
      <c r="AB32" s="177">
        <f t="shared" si="22"/>
        <v>3.996510350572638</v>
      </c>
      <c r="AC32" s="177">
        <f t="shared" si="23"/>
        <v>-12.981975307431966</v>
      </c>
      <c r="AD32" s="177">
        <f t="shared" si="24"/>
        <v>-6.640235423736117</v>
      </c>
      <c r="AE32" s="177">
        <f t="shared" si="25"/>
        <v>2.9456925634917575</v>
      </c>
      <c r="AF32" s="177">
        <f t="shared" si="34"/>
        <v>6.394745533383777</v>
      </c>
      <c r="AG32" s="177">
        <f t="shared" si="35"/>
        <v>-2.309961518164977</v>
      </c>
      <c r="AH32" s="177">
        <f t="shared" si="36"/>
        <v>1.0926782867091556</v>
      </c>
      <c r="AI32" s="177">
        <f t="shared" si="37"/>
        <v>-0.3360728500894115</v>
      </c>
      <c r="AJ32" s="177">
        <f t="shared" si="38"/>
        <v>-10.731689947402145</v>
      </c>
      <c r="AK32" s="177">
        <f t="shared" si="39"/>
        <v>1.2857216121808261</v>
      </c>
      <c r="AL32" s="177">
        <f t="shared" si="40"/>
        <v>11.065834089565227</v>
      </c>
      <c r="AM32" s="177">
        <f t="shared" si="41"/>
        <v>4.557471267278994</v>
      </c>
      <c r="AN32" s="177"/>
    </row>
    <row r="33" spans="1:40" s="127" customFormat="1" ht="15.75">
      <c r="A33" s="13" t="s">
        <v>48</v>
      </c>
      <c r="B33" s="186">
        <f t="shared" si="27"/>
        <v>1440.135</v>
      </c>
      <c r="C33" s="186">
        <f t="shared" si="27"/>
        <v>1198.629</v>
      </c>
      <c r="D33" s="186">
        <f t="shared" si="27"/>
        <v>1804</v>
      </c>
      <c r="E33" s="186">
        <f t="shared" si="27"/>
        <v>1684.5</v>
      </c>
      <c r="F33" s="186">
        <f t="shared" si="27"/>
        <v>1894</v>
      </c>
      <c r="G33" s="186">
        <f t="shared" si="27"/>
        <v>1917</v>
      </c>
      <c r="H33" s="186">
        <f t="shared" si="27"/>
        <v>1776.3000000000002</v>
      </c>
      <c r="I33" s="186">
        <f t="shared" si="27"/>
        <v>1893.1580000000001</v>
      </c>
      <c r="J33" s="186">
        <f t="shared" si="27"/>
        <v>2034.2120000000002</v>
      </c>
      <c r="K33" s="186">
        <f t="shared" si="27"/>
        <v>2231.906</v>
      </c>
      <c r="L33" s="186">
        <f t="shared" si="27"/>
        <v>2458.9799999999996</v>
      </c>
      <c r="M33" s="186">
        <f t="shared" si="27"/>
        <v>2514.387</v>
      </c>
      <c r="N33" s="313">
        <f t="shared" si="27"/>
        <v>2229.084</v>
      </c>
      <c r="O33" s="313">
        <f t="shared" si="28"/>
        <v>2095.5239999999994</v>
      </c>
      <c r="P33" s="313">
        <f t="shared" si="32"/>
        <v>2156.236</v>
      </c>
      <c r="Q33" s="313">
        <f t="shared" si="32"/>
        <v>2289.579</v>
      </c>
      <c r="R33" s="313">
        <f t="shared" si="32"/>
        <v>2234.2149999999997</v>
      </c>
      <c r="S33" s="313">
        <f>S17+S32</f>
        <v>2247.592</v>
      </c>
      <c r="T33" s="313">
        <f aca="true" t="shared" si="44" ref="T33:U35">T17+T32</f>
        <v>2233.7259999999997</v>
      </c>
      <c r="U33" s="313">
        <f t="shared" si="44"/>
        <v>1985.3210000000001</v>
      </c>
      <c r="V33" s="313">
        <f t="shared" si="43"/>
        <v>2019.1510000000003</v>
      </c>
      <c r="W33" s="313">
        <f t="shared" si="43"/>
        <v>2234.006</v>
      </c>
      <c r="X33" s="313">
        <f t="shared" si="43"/>
        <v>2326.1109999999994</v>
      </c>
      <c r="Y33" s="186"/>
      <c r="Z33" s="177">
        <f t="shared" si="20"/>
        <v>9.718456090122354</v>
      </c>
      <c r="AA33" s="177">
        <f t="shared" si="21"/>
        <v>10.17399478293439</v>
      </c>
      <c r="AB33" s="177">
        <f t="shared" si="22"/>
        <v>2.253251348119977</v>
      </c>
      <c r="AC33" s="177">
        <f t="shared" si="23"/>
        <v>-11.346821312709633</v>
      </c>
      <c r="AD33" s="177">
        <f t="shared" si="24"/>
        <v>-5.991698832345501</v>
      </c>
      <c r="AE33" s="177">
        <f t="shared" si="25"/>
        <v>2.8972228425921376</v>
      </c>
      <c r="AF33" s="177">
        <f t="shared" si="34"/>
        <v>6.184063340005468</v>
      </c>
      <c r="AG33" s="177">
        <f t="shared" si="35"/>
        <v>-2.418086469171864</v>
      </c>
      <c r="AH33" s="177">
        <f t="shared" si="36"/>
        <v>0.5987337834541622</v>
      </c>
      <c r="AI33" s="177">
        <f t="shared" si="37"/>
        <v>-0.6169269155612068</v>
      </c>
      <c r="AJ33" s="177">
        <f t="shared" si="38"/>
        <v>-11.120656696479315</v>
      </c>
      <c r="AK33" s="177">
        <f t="shared" si="39"/>
        <v>1.7040065561186404</v>
      </c>
      <c r="AL33" s="177">
        <f t="shared" si="40"/>
        <v>10.64085845981799</v>
      </c>
      <c r="AM33" s="177">
        <f t="shared" si="41"/>
        <v>4.122862695981997</v>
      </c>
      <c r="AN33" s="177"/>
    </row>
    <row r="34" spans="1:40" s="127" customFormat="1" ht="15.75">
      <c r="A34" s="13" t="s">
        <v>49</v>
      </c>
      <c r="B34" s="186">
        <f t="shared" si="27"/>
        <v>1499.658</v>
      </c>
      <c r="C34" s="186">
        <f t="shared" si="27"/>
        <v>1288.9289999999999</v>
      </c>
      <c r="D34" s="186">
        <f t="shared" si="27"/>
        <v>1915.5</v>
      </c>
      <c r="E34" s="186">
        <f t="shared" si="27"/>
        <v>1776</v>
      </c>
      <c r="F34" s="186">
        <f t="shared" si="27"/>
        <v>2000</v>
      </c>
      <c r="G34" s="186">
        <f t="shared" si="27"/>
        <v>2025</v>
      </c>
      <c r="H34" s="186">
        <f t="shared" si="27"/>
        <v>1868.8000000000002</v>
      </c>
      <c r="I34" s="186">
        <f t="shared" si="27"/>
        <v>2004.268</v>
      </c>
      <c r="J34" s="186">
        <f t="shared" si="27"/>
        <v>2139.985</v>
      </c>
      <c r="K34" s="186">
        <f t="shared" si="27"/>
        <v>2350.011</v>
      </c>
      <c r="L34" s="186">
        <f t="shared" si="27"/>
        <v>2592.4799999999996</v>
      </c>
      <c r="M34" s="186">
        <f t="shared" si="27"/>
        <v>2621.8410000000003</v>
      </c>
      <c r="N34" s="313">
        <f t="shared" si="27"/>
        <v>2340.411</v>
      </c>
      <c r="O34" s="313">
        <f t="shared" si="28"/>
        <v>2219.3239999999996</v>
      </c>
      <c r="P34" s="313">
        <f t="shared" si="32"/>
        <v>2270.2839999999997</v>
      </c>
      <c r="Q34" s="313">
        <f t="shared" si="32"/>
        <v>2394.4010000000003</v>
      </c>
      <c r="R34" s="313">
        <f t="shared" si="32"/>
        <v>2329.8969999999995</v>
      </c>
      <c r="S34" s="313">
        <f>S18+S33</f>
        <v>2342.333</v>
      </c>
      <c r="T34" s="313">
        <f t="shared" si="44"/>
        <v>2331.6259999999997</v>
      </c>
      <c r="U34" s="313">
        <f t="shared" si="44"/>
        <v>2074.991</v>
      </c>
      <c r="V34" s="313">
        <f aca="true" t="shared" si="45" ref="V34:X35">V18+V33</f>
        <v>2111.7940000000003</v>
      </c>
      <c r="W34" s="313">
        <f t="shared" si="45"/>
        <v>2326.884</v>
      </c>
      <c r="X34" s="313">
        <f t="shared" si="45"/>
        <v>2410.1309999999994</v>
      </c>
      <c r="Y34" s="186"/>
      <c r="Z34" s="177">
        <f t="shared" si="20"/>
        <v>9.814367857718622</v>
      </c>
      <c r="AA34" s="177">
        <f t="shared" si="21"/>
        <v>10.317781491235555</v>
      </c>
      <c r="AB34" s="177">
        <f t="shared" si="22"/>
        <v>1.132544899092791</v>
      </c>
      <c r="AC34" s="177">
        <f t="shared" si="23"/>
        <v>-10.73406053227485</v>
      </c>
      <c r="AD34" s="177">
        <f t="shared" si="24"/>
        <v>-5.173749397007638</v>
      </c>
      <c r="AE34" s="177">
        <f t="shared" si="25"/>
        <v>2.2961946971239913</v>
      </c>
      <c r="AF34" s="177">
        <f t="shared" si="34"/>
        <v>5.4670252708472</v>
      </c>
      <c r="AG34" s="177">
        <f t="shared" si="35"/>
        <v>-2.6939514308589416</v>
      </c>
      <c r="AH34" s="177">
        <f t="shared" si="36"/>
        <v>0.5337575008680902</v>
      </c>
      <c r="AI34" s="177">
        <f t="shared" si="37"/>
        <v>-0.4571083616206719</v>
      </c>
      <c r="AJ34" s="177">
        <f t="shared" si="38"/>
        <v>-11.00669661429405</v>
      </c>
      <c r="AK34" s="177">
        <f t="shared" si="39"/>
        <v>1.7736462471403653</v>
      </c>
      <c r="AL34" s="177">
        <f t="shared" si="40"/>
        <v>10.18517904681989</v>
      </c>
      <c r="AM34" s="177">
        <f t="shared" si="41"/>
        <v>3.577617105107061</v>
      </c>
      <c r="AN34" s="177"/>
    </row>
    <row r="35" spans="1:40" s="26" customFormat="1" ht="15.75">
      <c r="A35" s="147" t="s">
        <v>38</v>
      </c>
      <c r="B35" s="188">
        <f t="shared" si="27"/>
        <v>1561.4789999999998</v>
      </c>
      <c r="C35" s="188">
        <f t="shared" si="27"/>
        <v>1385.129</v>
      </c>
      <c r="D35" s="188">
        <f t="shared" si="27"/>
        <v>1991</v>
      </c>
      <c r="E35" s="188">
        <f t="shared" si="27"/>
        <v>1841</v>
      </c>
      <c r="F35" s="188">
        <f t="shared" si="27"/>
        <v>2069</v>
      </c>
      <c r="G35" s="188">
        <f t="shared" si="27"/>
        <v>2100</v>
      </c>
      <c r="H35" s="188">
        <f t="shared" si="27"/>
        <v>1950.0000000000002</v>
      </c>
      <c r="I35" s="188">
        <f t="shared" si="27"/>
        <v>2088</v>
      </c>
      <c r="J35" s="188">
        <f t="shared" si="27"/>
        <v>2222.701</v>
      </c>
      <c r="K35" s="188">
        <f t="shared" si="27"/>
        <v>2434.285</v>
      </c>
      <c r="L35" s="188">
        <f t="shared" si="27"/>
        <v>2686.2019999999998</v>
      </c>
      <c r="M35" s="188">
        <f t="shared" si="27"/>
        <v>2696.7280000000005</v>
      </c>
      <c r="N35" s="317">
        <f t="shared" si="27"/>
        <v>2418.233</v>
      </c>
      <c r="O35" s="317">
        <f t="shared" si="28"/>
        <v>2303.2429999999995</v>
      </c>
      <c r="P35" s="317">
        <f t="shared" si="32"/>
        <v>2349.0069999999996</v>
      </c>
      <c r="Q35" s="317">
        <f t="shared" si="32"/>
        <v>2470.0570000000002</v>
      </c>
      <c r="R35" s="317">
        <f t="shared" si="32"/>
        <v>2400.9189999999994</v>
      </c>
      <c r="S35" s="317">
        <f>S19+S34</f>
        <v>2416.0750000000003</v>
      </c>
      <c r="T35" s="317">
        <f t="shared" si="44"/>
        <v>2403.7529999999997</v>
      </c>
      <c r="U35" s="317">
        <f t="shared" si="44"/>
        <v>2141.192</v>
      </c>
      <c r="V35" s="317">
        <f t="shared" si="45"/>
        <v>2172.9930000000004</v>
      </c>
      <c r="W35" s="317">
        <f t="shared" si="45"/>
        <v>2392.223</v>
      </c>
      <c r="X35" s="317">
        <f t="shared" si="45"/>
        <v>2464.9029999999993</v>
      </c>
      <c r="Y35" s="188"/>
      <c r="Z35" s="180">
        <f t="shared" si="20"/>
        <v>9.519229082094254</v>
      </c>
      <c r="AA35" s="180">
        <f t="shared" si="21"/>
        <v>10.348706088235351</v>
      </c>
      <c r="AB35" s="180">
        <f t="shared" si="22"/>
        <v>0.39185437282828134</v>
      </c>
      <c r="AC35" s="180">
        <f t="shared" si="23"/>
        <v>-10.327144598936203</v>
      </c>
      <c r="AD35" s="180">
        <f t="shared" si="24"/>
        <v>-4.755124919724472</v>
      </c>
      <c r="AE35" s="180">
        <f t="shared" si="25"/>
        <v>1.9869375484914156</v>
      </c>
      <c r="AF35" s="180">
        <f aca="true" t="shared" si="46" ref="AF35:AM35">(Q35-P35)/P35*100</f>
        <v>5.153241348365529</v>
      </c>
      <c r="AG35" s="180">
        <f t="shared" si="46"/>
        <v>-2.7990447184012686</v>
      </c>
      <c r="AH35" s="180">
        <f t="shared" si="46"/>
        <v>0.631258280683391</v>
      </c>
      <c r="AI35" s="180">
        <f t="shared" si="46"/>
        <v>-0.510000724315287</v>
      </c>
      <c r="AJ35" s="180">
        <f t="shared" si="46"/>
        <v>-10.922960886580265</v>
      </c>
      <c r="AK35" s="180">
        <f t="shared" si="46"/>
        <v>1.4852007666757763</v>
      </c>
      <c r="AL35" s="180">
        <f t="shared" si="46"/>
        <v>10.08884980301361</v>
      </c>
      <c r="AM35" s="180">
        <f t="shared" si="46"/>
        <v>3.0381782969229616</v>
      </c>
      <c r="AN35" s="180"/>
    </row>
    <row r="36" spans="1:40" ht="15">
      <c r="A36" s="15"/>
      <c r="B36" s="189"/>
      <c r="C36" s="189"/>
      <c r="D36" s="190"/>
      <c r="E36" s="190"/>
      <c r="F36" s="190"/>
      <c r="G36" s="190"/>
      <c r="H36" s="190"/>
      <c r="I36" s="190"/>
      <c r="J36" s="191"/>
      <c r="K36" s="191"/>
      <c r="L36" s="191"/>
      <c r="M36" s="191"/>
      <c r="N36" s="318"/>
      <c r="O36" s="318"/>
      <c r="P36" s="319"/>
      <c r="Q36" s="319"/>
      <c r="R36" s="319"/>
      <c r="S36" s="319"/>
      <c r="T36" s="319"/>
      <c r="U36" s="319"/>
      <c r="V36" s="319"/>
      <c r="W36" s="319"/>
      <c r="X36" s="319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84"/>
      <c r="AJ36" s="184"/>
      <c r="AK36" s="184"/>
      <c r="AL36" s="184"/>
      <c r="AM36" s="184"/>
      <c r="AN36" s="184"/>
    </row>
    <row r="37" spans="1:36" ht="15.75">
      <c r="A37" s="299" t="s">
        <v>118</v>
      </c>
      <c r="B37" s="188"/>
      <c r="C37" s="188"/>
      <c r="D37" s="296"/>
      <c r="E37" s="188"/>
      <c r="F37" s="188"/>
      <c r="G37" s="188"/>
      <c r="H37" s="188"/>
      <c r="I37" s="188"/>
      <c r="J37" s="188"/>
      <c r="K37" s="188"/>
      <c r="L37" s="188"/>
      <c r="M37" s="188"/>
      <c r="N37" s="317"/>
      <c r="O37" s="317"/>
      <c r="P37" s="320"/>
      <c r="Q37" s="320"/>
      <c r="R37" s="320"/>
      <c r="S37" s="320"/>
      <c r="T37" s="320"/>
      <c r="U37" s="320"/>
      <c r="V37" s="320"/>
      <c r="W37" s="320"/>
      <c r="X37" s="320"/>
      <c r="Y37" s="180"/>
      <c r="Z37" s="180"/>
      <c r="AA37" s="180"/>
      <c r="AB37" s="180"/>
      <c r="AC37" s="180"/>
      <c r="AD37" s="181"/>
      <c r="AE37" s="181"/>
      <c r="AF37" s="181"/>
      <c r="AG37" s="181"/>
      <c r="AH37" s="181"/>
      <c r="AI37" s="6"/>
      <c r="AJ37" s="6"/>
    </row>
    <row r="38" spans="1:37" s="7" customFormat="1" ht="15">
      <c r="A38" s="299"/>
      <c r="B38" s="24"/>
      <c r="C38" s="24"/>
      <c r="D38" s="38"/>
      <c r="E38" s="38"/>
      <c r="F38" s="38"/>
      <c r="G38" s="38"/>
      <c r="H38" s="38"/>
      <c r="I38" s="38"/>
      <c r="J38" s="25"/>
      <c r="K38" s="25"/>
      <c r="L38" s="25"/>
      <c r="M38" s="25"/>
      <c r="N38" s="321"/>
      <c r="O38" s="321"/>
      <c r="P38" s="322"/>
      <c r="Q38" s="322"/>
      <c r="R38" s="322"/>
      <c r="S38" s="322"/>
      <c r="T38" s="322"/>
      <c r="U38" s="322"/>
      <c r="V38" s="322"/>
      <c r="W38" s="322"/>
      <c r="X38" s="322"/>
      <c r="Y38" s="21"/>
      <c r="Z38" s="4"/>
      <c r="AA38" s="4"/>
      <c r="AB38" s="4"/>
      <c r="AC38" s="4"/>
      <c r="AD38" s="4"/>
      <c r="AE38" s="4"/>
      <c r="AF38" s="4"/>
      <c r="AG38" s="4"/>
      <c r="AH38" s="4"/>
      <c r="AI38" s="176"/>
      <c r="AJ38" s="176"/>
      <c r="AK38" s="176"/>
    </row>
    <row r="39" spans="1:37" s="7" customFormat="1" ht="15">
      <c r="A39" s="39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23"/>
      <c r="O39" s="323"/>
      <c r="P39" s="324"/>
      <c r="Q39" s="324"/>
      <c r="R39" s="324"/>
      <c r="S39" s="324"/>
      <c r="T39" s="324"/>
      <c r="U39" s="324"/>
      <c r="V39" s="324"/>
      <c r="W39" s="324"/>
      <c r="X39" s="324"/>
      <c r="Y39" s="33"/>
      <c r="Z39" s="33"/>
      <c r="AA39" s="33"/>
      <c r="AB39" s="33"/>
      <c r="AC39" s="33"/>
      <c r="AD39" s="33"/>
      <c r="AE39" s="33"/>
      <c r="AF39" s="33"/>
      <c r="AG39" s="176"/>
      <c r="AH39" s="176"/>
      <c r="AI39" s="176"/>
      <c r="AJ39" s="176"/>
      <c r="AK39" s="176"/>
    </row>
    <row r="40" spans="21:25" ht="15">
      <c r="U40" s="324"/>
      <c r="V40" s="324"/>
      <c r="W40" s="324"/>
      <c r="X40" s="324"/>
      <c r="Y40" s="33"/>
    </row>
    <row r="41" spans="21:25" ht="15">
      <c r="U41" s="324"/>
      <c r="V41" s="324"/>
      <c r="W41" s="324"/>
      <c r="X41" s="324"/>
      <c r="Y41" s="33"/>
    </row>
    <row r="42" spans="21:25" ht="15">
      <c r="U42" s="324"/>
      <c r="V42" s="324"/>
      <c r="W42" s="324"/>
      <c r="X42" s="324"/>
      <c r="Y42" s="33"/>
    </row>
    <row r="43" spans="21:25" ht="15">
      <c r="U43" s="324"/>
      <c r="V43" s="324"/>
      <c r="W43" s="324"/>
      <c r="X43" s="324"/>
      <c r="Y43" s="33"/>
    </row>
    <row r="44" spans="21:25" ht="15">
      <c r="U44" s="324"/>
      <c r="V44" s="324"/>
      <c r="W44" s="324"/>
      <c r="X44" s="324"/>
      <c r="Y44" s="33"/>
    </row>
    <row r="45" spans="21:25" ht="15">
      <c r="U45" s="324"/>
      <c r="V45" s="324"/>
      <c r="W45" s="324"/>
      <c r="X45" s="324"/>
      <c r="Y45" s="33"/>
    </row>
    <row r="46" spans="21:25" ht="15">
      <c r="U46" s="324"/>
      <c r="V46" s="324"/>
      <c r="W46" s="324"/>
      <c r="X46" s="324"/>
      <c r="Y46" s="33"/>
    </row>
    <row r="47" spans="21:25" ht="15">
      <c r="U47" s="324"/>
      <c r="V47" s="324"/>
      <c r="W47" s="324"/>
      <c r="X47" s="324"/>
      <c r="Y47" s="33"/>
    </row>
    <row r="48" spans="21:25" ht="15">
      <c r="U48" s="324"/>
      <c r="V48" s="324"/>
      <c r="W48" s="324"/>
      <c r="X48" s="324"/>
      <c r="Y48" s="33"/>
    </row>
    <row r="49" spans="21:25" ht="15">
      <c r="U49" s="324"/>
      <c r="V49" s="324"/>
      <c r="W49" s="324"/>
      <c r="X49" s="324"/>
      <c r="Y49" s="33"/>
    </row>
    <row r="50" spans="21:25" ht="15">
      <c r="U50" s="324"/>
      <c r="V50" s="324"/>
      <c r="W50" s="324"/>
      <c r="X50" s="324"/>
      <c r="Y50" s="33"/>
    </row>
    <row r="51" spans="21:25" ht="15">
      <c r="U51" s="324"/>
      <c r="V51" s="324"/>
      <c r="W51" s="324"/>
      <c r="X51" s="324"/>
      <c r="Y51" s="33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25" max="36" man="1"/>
  </colBreaks>
  <ignoredErrors>
    <ignoredError sqref="Z5:AI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H52"/>
  <sheetViews>
    <sheetView view="pageBreakPreview" zoomScale="85" zoomScaleNormal="40" zoomScaleSheetLayoutView="85" zoomScalePageLayoutView="0" workbookViewId="0" topLeftCell="A1">
      <pane xSplit="1" ySplit="5" topLeftCell="G6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32" hidden="1" customWidth="1"/>
    <col min="7" max="7" width="9.28125" style="132" customWidth="1"/>
    <col min="8" max="8" width="8.421875" style="132" customWidth="1"/>
    <col min="9" max="9" width="8.28125" style="132" customWidth="1"/>
    <col min="10" max="10" width="8.140625" style="132" customWidth="1"/>
    <col min="11" max="11" width="8.421875" style="132" customWidth="1"/>
    <col min="12" max="12" width="8.140625" style="132" customWidth="1"/>
    <col min="13" max="13" width="7.8515625" style="132" customWidth="1"/>
    <col min="14" max="14" width="8.421875" style="229" customWidth="1"/>
    <col min="15" max="17" width="7.28125" style="132" bestFit="1" customWidth="1"/>
    <col min="18" max="18" width="7.28125" style="132" customWidth="1"/>
    <col min="19" max="19" width="7.421875" style="0" customWidth="1"/>
    <col min="20" max="20" width="11.7109375" style="127" customWidth="1"/>
  </cols>
  <sheetData>
    <row r="2" spans="1:9" ht="15.75">
      <c r="A2" s="262" t="s">
        <v>128</v>
      </c>
      <c r="B2" s="263"/>
      <c r="C2" s="263"/>
      <c r="D2" s="263"/>
      <c r="E2" s="263"/>
      <c r="F2" s="264"/>
      <c r="G2" s="264"/>
      <c r="H2" s="264"/>
      <c r="I2" s="264"/>
    </row>
    <row r="3" spans="1:20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33"/>
      <c r="M3" s="133"/>
      <c r="N3" s="232"/>
      <c r="O3" s="133"/>
      <c r="P3" s="133"/>
      <c r="Q3" s="133"/>
      <c r="R3" s="133"/>
      <c r="S3" s="133"/>
      <c r="T3" s="133"/>
    </row>
    <row r="4" spans="1:20" s="62" customFormat="1" ht="15.75" customHeight="1">
      <c r="A4" s="60"/>
      <c r="B4" s="61" t="s">
        <v>5</v>
      </c>
      <c r="C4" s="61" t="s">
        <v>6</v>
      </c>
      <c r="D4" s="61" t="s">
        <v>7</v>
      </c>
      <c r="E4" s="61" t="s">
        <v>8</v>
      </c>
      <c r="F4" s="73">
        <v>1999</v>
      </c>
      <c r="G4" s="58">
        <v>2000</v>
      </c>
      <c r="H4" s="57" t="s">
        <v>11</v>
      </c>
      <c r="I4" s="57" t="s">
        <v>12</v>
      </c>
      <c r="J4" s="57" t="s">
        <v>13</v>
      </c>
      <c r="K4" s="57" t="s">
        <v>57</v>
      </c>
      <c r="L4" s="134">
        <v>2005</v>
      </c>
      <c r="M4" s="134">
        <v>2006</v>
      </c>
      <c r="N4" s="134">
        <v>2007</v>
      </c>
      <c r="O4" s="134">
        <v>2008</v>
      </c>
      <c r="P4" s="134">
        <v>2009</v>
      </c>
      <c r="Q4" s="134">
        <v>2010</v>
      </c>
      <c r="R4" s="134">
        <v>2011</v>
      </c>
      <c r="S4" s="134">
        <v>2012</v>
      </c>
      <c r="T4" s="300">
        <v>2013</v>
      </c>
    </row>
    <row r="5" spans="1:20" s="46" customFormat="1" ht="15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28"/>
      <c r="O5" s="128"/>
      <c r="P5" s="128"/>
      <c r="Q5" s="128"/>
      <c r="R5" s="128"/>
      <c r="S5" s="128"/>
      <c r="T5" s="128" t="s">
        <v>132</v>
      </c>
    </row>
    <row r="6" spans="1:20" s="47" customFormat="1" ht="15">
      <c r="A6" s="11" t="s">
        <v>15</v>
      </c>
      <c r="B6" s="63">
        <v>850</v>
      </c>
      <c r="C6" s="63">
        <v>720</v>
      </c>
      <c r="D6" s="63">
        <v>846.309</v>
      </c>
      <c r="E6" s="63">
        <v>1015.234</v>
      </c>
      <c r="F6" s="233">
        <v>1155.623</v>
      </c>
      <c r="G6" s="233">
        <v>1362.913</v>
      </c>
      <c r="H6" s="233">
        <v>1486.703</v>
      </c>
      <c r="I6" s="234">
        <v>1337.646</v>
      </c>
      <c r="J6" s="234">
        <v>1347.043</v>
      </c>
      <c r="K6" s="155">
        <v>1332.852</v>
      </c>
      <c r="L6" s="155">
        <v>1391.849</v>
      </c>
      <c r="M6" s="155">
        <v>1360.136</v>
      </c>
      <c r="N6" s="155">
        <v>1282.873</v>
      </c>
      <c r="O6" s="155">
        <v>1242.655</v>
      </c>
      <c r="P6" s="155">
        <v>1069.196</v>
      </c>
      <c r="Q6" s="155">
        <v>996.046</v>
      </c>
      <c r="R6" s="155">
        <v>1020.705</v>
      </c>
      <c r="S6" s="292">
        <v>959.459</v>
      </c>
      <c r="T6" s="3">
        <v>30.523</v>
      </c>
    </row>
    <row r="7" spans="1:20" s="47" customFormat="1" ht="15">
      <c r="A7" s="11" t="s">
        <v>16</v>
      </c>
      <c r="B7" s="63">
        <v>235</v>
      </c>
      <c r="C7" s="63">
        <v>240</v>
      </c>
      <c r="D7" s="63">
        <v>250.053</v>
      </c>
      <c r="E7" s="63">
        <v>208.356</v>
      </c>
      <c r="F7" s="233">
        <v>238.763</v>
      </c>
      <c r="G7" s="233">
        <v>233.687</v>
      </c>
      <c r="H7" s="233">
        <v>214.153</v>
      </c>
      <c r="I7" s="234">
        <v>173.718</v>
      </c>
      <c r="J7" s="235">
        <v>129.034</v>
      </c>
      <c r="K7" s="155">
        <v>161.574</v>
      </c>
      <c r="L7" s="155">
        <v>182.689</v>
      </c>
      <c r="M7" s="155">
        <v>152.808</v>
      </c>
      <c r="N7" s="155">
        <v>138.451</v>
      </c>
      <c r="O7" s="155">
        <v>132.058</v>
      </c>
      <c r="P7" s="155">
        <v>131.161</v>
      </c>
      <c r="Q7" s="155">
        <v>139.19</v>
      </c>
      <c r="R7" s="155">
        <v>157.886</v>
      </c>
      <c r="S7" s="292">
        <v>144.402</v>
      </c>
      <c r="T7" s="3">
        <v>6.624</v>
      </c>
    </row>
    <row r="8" spans="1:20" s="7" customFormat="1" ht="15">
      <c r="A8" s="11" t="s">
        <v>17</v>
      </c>
      <c r="B8" s="63">
        <v>110</v>
      </c>
      <c r="C8" s="63">
        <v>88</v>
      </c>
      <c r="D8" s="63">
        <v>95.256</v>
      </c>
      <c r="E8" s="63">
        <v>83.72</v>
      </c>
      <c r="F8" s="233">
        <v>88.989</v>
      </c>
      <c r="G8" s="233">
        <v>79.202</v>
      </c>
      <c r="H8" s="233">
        <v>76.912</v>
      </c>
      <c r="I8" s="234">
        <v>64.691</v>
      </c>
      <c r="J8" s="236">
        <v>37.619</v>
      </c>
      <c r="K8" s="155">
        <v>41.292</v>
      </c>
      <c r="L8" s="155">
        <v>40.287</v>
      </c>
      <c r="M8" s="155">
        <v>41.559</v>
      </c>
      <c r="N8" s="155">
        <v>41.543</v>
      </c>
      <c r="O8" s="155">
        <v>38.603</v>
      </c>
      <c r="P8" s="155">
        <v>38.755</v>
      </c>
      <c r="Q8" s="155">
        <v>41.744</v>
      </c>
      <c r="R8" s="155">
        <v>45.443</v>
      </c>
      <c r="S8" s="292">
        <v>45.647</v>
      </c>
      <c r="T8" s="12" t="s">
        <v>113</v>
      </c>
    </row>
    <row r="9" spans="1:20" s="7" customFormat="1" ht="15">
      <c r="A9" s="11" t="s">
        <v>18</v>
      </c>
      <c r="B9" s="63">
        <v>46</v>
      </c>
      <c r="C9" s="63">
        <v>46</v>
      </c>
      <c r="D9" s="63">
        <v>32.356</v>
      </c>
      <c r="E9" s="63">
        <v>28.603</v>
      </c>
      <c r="F9" s="233">
        <v>32.461</v>
      </c>
      <c r="G9" s="233">
        <v>36.587</v>
      </c>
      <c r="H9" s="233">
        <v>32.829</v>
      </c>
      <c r="I9" s="234">
        <v>29.545</v>
      </c>
      <c r="J9" s="236">
        <v>31.419</v>
      </c>
      <c r="K9" s="155">
        <v>46.798</v>
      </c>
      <c r="L9" s="155">
        <v>52.783</v>
      </c>
      <c r="M9" s="155">
        <v>37.779</v>
      </c>
      <c r="N9" s="155">
        <v>41.394</v>
      </c>
      <c r="O9" s="155">
        <v>36.099</v>
      </c>
      <c r="P9" s="155">
        <v>26.187</v>
      </c>
      <c r="Q9" s="155">
        <v>28.749</v>
      </c>
      <c r="R9" s="155">
        <v>34.357</v>
      </c>
      <c r="S9" s="292">
        <v>35.951</v>
      </c>
      <c r="T9" s="12" t="s">
        <v>113</v>
      </c>
    </row>
    <row r="10" spans="1:20" ht="15">
      <c r="A10" s="11" t="s">
        <v>67</v>
      </c>
      <c r="B10" s="63">
        <v>58</v>
      </c>
      <c r="C10" s="63">
        <v>58</v>
      </c>
      <c r="D10" s="63">
        <v>45.704</v>
      </c>
      <c r="E10" s="63">
        <v>48.213</v>
      </c>
      <c r="F10" s="233">
        <v>53.591</v>
      </c>
      <c r="G10" s="233">
        <v>55.433</v>
      </c>
      <c r="H10" s="233">
        <v>50.747</v>
      </c>
      <c r="I10" s="233">
        <v>39.788</v>
      </c>
      <c r="J10" s="236">
        <v>32.008</v>
      </c>
      <c r="K10" s="155">
        <v>32.234</v>
      </c>
      <c r="L10" s="155">
        <v>29.493</v>
      </c>
      <c r="M10" s="155">
        <v>28.21</v>
      </c>
      <c r="N10" s="65">
        <v>26.65</v>
      </c>
      <c r="O10" s="65">
        <v>26.302</v>
      </c>
      <c r="P10" s="65">
        <v>30.996</v>
      </c>
      <c r="Q10" s="155">
        <v>34.212</v>
      </c>
      <c r="R10" s="155">
        <v>41.627</v>
      </c>
      <c r="S10" s="292">
        <v>32.22</v>
      </c>
      <c r="T10" s="12" t="s">
        <v>113</v>
      </c>
    </row>
    <row r="11" spans="1:20" ht="15">
      <c r="A11" s="11" t="s">
        <v>19</v>
      </c>
      <c r="B11" s="63">
        <v>38</v>
      </c>
      <c r="C11" s="63">
        <v>35</v>
      </c>
      <c r="D11" s="63">
        <v>34.319</v>
      </c>
      <c r="E11" s="63">
        <v>33.744</v>
      </c>
      <c r="F11" s="233">
        <v>37.781</v>
      </c>
      <c r="G11" s="233">
        <v>40.384</v>
      </c>
      <c r="H11" s="233">
        <v>31.007</v>
      </c>
      <c r="I11" s="233">
        <v>24.209</v>
      </c>
      <c r="J11" s="236">
        <v>20.596</v>
      </c>
      <c r="K11" s="155">
        <v>21.4</v>
      </c>
      <c r="L11" s="155">
        <v>23.536</v>
      </c>
      <c r="M11" s="155">
        <v>25.136</v>
      </c>
      <c r="N11" s="65">
        <v>27.845</v>
      </c>
      <c r="O11" s="65">
        <v>30.723</v>
      </c>
      <c r="P11" s="65">
        <v>25.986</v>
      </c>
      <c r="Q11" s="155">
        <v>27.499</v>
      </c>
      <c r="R11" s="155">
        <v>30.489</v>
      </c>
      <c r="S11" s="292">
        <v>27.41</v>
      </c>
      <c r="T11" s="12" t="s">
        <v>113</v>
      </c>
    </row>
    <row r="12" spans="1:20" ht="15">
      <c r="A12" s="11" t="s">
        <v>20</v>
      </c>
      <c r="B12" s="63">
        <v>43</v>
      </c>
      <c r="C12" s="63">
        <v>36</v>
      </c>
      <c r="D12" s="63">
        <v>26.841</v>
      </c>
      <c r="E12" s="63">
        <v>27.438</v>
      </c>
      <c r="F12" s="233">
        <v>31.626</v>
      </c>
      <c r="G12" s="233">
        <v>40.999</v>
      </c>
      <c r="H12" s="233">
        <v>31.035</v>
      </c>
      <c r="I12" s="233">
        <v>29.053</v>
      </c>
      <c r="J12" s="236">
        <v>25.894</v>
      </c>
      <c r="K12" s="155">
        <v>28.643</v>
      </c>
      <c r="L12" s="155">
        <v>36.988</v>
      </c>
      <c r="M12" s="155">
        <v>23.788</v>
      </c>
      <c r="N12" s="65">
        <v>24.359</v>
      </c>
      <c r="O12" s="65">
        <v>26.62</v>
      </c>
      <c r="P12" s="65">
        <v>27.463</v>
      </c>
      <c r="Q12" s="155">
        <v>21.559</v>
      </c>
      <c r="R12" s="155">
        <v>23.336</v>
      </c>
      <c r="S12" s="292">
        <v>23.162</v>
      </c>
      <c r="T12" s="2">
        <v>1.357</v>
      </c>
    </row>
    <row r="13" spans="1:20" ht="15">
      <c r="A13" s="11" t="s">
        <v>21</v>
      </c>
      <c r="B13" s="63">
        <v>21</v>
      </c>
      <c r="C13" s="63">
        <v>22</v>
      </c>
      <c r="D13" s="63">
        <v>19.593</v>
      </c>
      <c r="E13" s="63">
        <v>21.583</v>
      </c>
      <c r="F13" s="233">
        <v>21.832</v>
      </c>
      <c r="G13" s="233">
        <v>27.238</v>
      </c>
      <c r="H13" s="233">
        <v>21.91</v>
      </c>
      <c r="I13" s="233">
        <v>12.185</v>
      </c>
      <c r="J13" s="236">
        <v>13.381</v>
      </c>
      <c r="K13" s="155">
        <v>20.681</v>
      </c>
      <c r="L13" s="155">
        <v>20.202</v>
      </c>
      <c r="M13" s="155">
        <v>17.865</v>
      </c>
      <c r="N13" s="65">
        <v>19.225</v>
      </c>
      <c r="O13" s="65">
        <v>16.859</v>
      </c>
      <c r="P13" s="65">
        <v>15.604</v>
      </c>
      <c r="Q13" s="155">
        <v>12.992</v>
      </c>
      <c r="R13" s="155">
        <v>16.824</v>
      </c>
      <c r="S13" s="292">
        <v>33.009</v>
      </c>
      <c r="T13" s="12" t="s">
        <v>113</v>
      </c>
    </row>
    <row r="14" spans="1:20" ht="15">
      <c r="A14" s="11" t="s">
        <v>22</v>
      </c>
      <c r="B14" s="63">
        <v>16</v>
      </c>
      <c r="C14" s="63">
        <v>14.5</v>
      </c>
      <c r="D14" s="63">
        <v>20.141</v>
      </c>
      <c r="E14" s="63">
        <v>21.93</v>
      </c>
      <c r="F14" s="233">
        <v>31.138</v>
      </c>
      <c r="G14" s="233">
        <v>36.192</v>
      </c>
      <c r="H14" s="233">
        <v>51.881</v>
      </c>
      <c r="I14" s="233">
        <v>56.654</v>
      </c>
      <c r="J14" s="236">
        <v>61.571</v>
      </c>
      <c r="K14" s="155">
        <v>44.292</v>
      </c>
      <c r="L14" s="155">
        <v>52.711</v>
      </c>
      <c r="M14" s="155">
        <v>47.463</v>
      </c>
      <c r="N14" s="65">
        <v>35.875</v>
      </c>
      <c r="O14" s="65">
        <v>23.632</v>
      </c>
      <c r="P14" s="65">
        <v>18.537</v>
      </c>
      <c r="Q14" s="155">
        <v>10.527</v>
      </c>
      <c r="R14" s="155">
        <v>9.658</v>
      </c>
      <c r="S14" s="292">
        <v>7.449</v>
      </c>
      <c r="T14" s="12" t="s">
        <v>113</v>
      </c>
    </row>
    <row r="15" spans="1:20" s="11" customFormat="1" ht="15">
      <c r="A15" s="11" t="s">
        <v>23</v>
      </c>
      <c r="B15" s="63">
        <v>65</v>
      </c>
      <c r="C15" s="63">
        <v>75</v>
      </c>
      <c r="D15" s="63">
        <v>67.749</v>
      </c>
      <c r="E15" s="63">
        <v>70.768</v>
      </c>
      <c r="F15" s="233">
        <v>83.134</v>
      </c>
      <c r="G15" s="233">
        <v>100.105</v>
      </c>
      <c r="H15" s="233">
        <v>89.763</v>
      </c>
      <c r="I15" s="233">
        <v>93.225</v>
      </c>
      <c r="J15" s="237">
        <v>110.226</v>
      </c>
      <c r="K15" s="155">
        <v>133.407</v>
      </c>
      <c r="L15" s="155">
        <v>130.156</v>
      </c>
      <c r="M15" s="155">
        <v>126.768</v>
      </c>
      <c r="N15" s="65">
        <v>139.815</v>
      </c>
      <c r="O15" s="65">
        <v>133.015</v>
      </c>
      <c r="P15" s="65">
        <v>131.875</v>
      </c>
      <c r="Q15" s="155">
        <v>127.667</v>
      </c>
      <c r="R15" s="155">
        <v>138.717</v>
      </c>
      <c r="S15" s="292">
        <v>132.985</v>
      </c>
      <c r="T15" s="2">
        <v>14.57</v>
      </c>
    </row>
    <row r="16" spans="1:20" ht="15">
      <c r="A16" s="11" t="s">
        <v>24</v>
      </c>
      <c r="B16" s="63">
        <v>33</v>
      </c>
      <c r="C16" s="63">
        <v>40</v>
      </c>
      <c r="D16" s="63">
        <v>52.474</v>
      </c>
      <c r="E16" s="63">
        <v>53.597</v>
      </c>
      <c r="F16" s="233">
        <v>61.029</v>
      </c>
      <c r="G16" s="233">
        <v>44.404</v>
      </c>
      <c r="H16" s="238">
        <v>36.678</v>
      </c>
      <c r="I16" s="233">
        <v>39.943</v>
      </c>
      <c r="J16" s="237">
        <v>27.206</v>
      </c>
      <c r="K16" s="155">
        <v>36.917</v>
      </c>
      <c r="L16" s="155">
        <v>40.94</v>
      </c>
      <c r="M16" s="155">
        <v>34.197</v>
      </c>
      <c r="N16" s="65">
        <v>34.205</v>
      </c>
      <c r="O16" s="175">
        <v>32.034</v>
      </c>
      <c r="P16" s="65">
        <v>31.364</v>
      </c>
      <c r="Q16" s="155">
        <v>37.876</v>
      </c>
      <c r="R16" s="155">
        <v>31.905</v>
      </c>
      <c r="S16" s="292">
        <v>39.417</v>
      </c>
      <c r="T16" s="2">
        <v>2.703</v>
      </c>
    </row>
    <row r="17" spans="1:20" s="11" customFormat="1" ht="15">
      <c r="A17" s="11" t="s">
        <v>60</v>
      </c>
      <c r="B17" s="63"/>
      <c r="C17" s="63"/>
      <c r="D17" s="63"/>
      <c r="E17" s="63">
        <v>175.709</v>
      </c>
      <c r="F17" s="233">
        <v>113.507</v>
      </c>
      <c r="G17" s="233">
        <v>129.889</v>
      </c>
      <c r="H17" s="233">
        <v>116.496</v>
      </c>
      <c r="I17" s="233">
        <v>108.821</v>
      </c>
      <c r="J17" s="237">
        <v>105.05</v>
      </c>
      <c r="K17" s="155">
        <v>83.818</v>
      </c>
      <c r="L17" s="155">
        <v>97.6</v>
      </c>
      <c r="M17" s="155">
        <v>114.763</v>
      </c>
      <c r="N17" s="65">
        <v>145.921</v>
      </c>
      <c r="O17" s="65">
        <v>180.926</v>
      </c>
      <c r="P17" s="65">
        <v>148.74</v>
      </c>
      <c r="Q17" s="155">
        <v>223.861</v>
      </c>
      <c r="R17" s="155">
        <v>334.079</v>
      </c>
      <c r="S17" s="292">
        <v>474.419</v>
      </c>
      <c r="T17" s="12">
        <v>8.028</v>
      </c>
    </row>
    <row r="18" spans="1:20" s="11" customFormat="1" ht="15">
      <c r="A18" s="11" t="s">
        <v>61</v>
      </c>
      <c r="B18" s="63">
        <v>99</v>
      </c>
      <c r="C18" s="63">
        <v>106</v>
      </c>
      <c r="D18" s="63">
        <v>90.813</v>
      </c>
      <c r="E18" s="63">
        <v>112.675</v>
      </c>
      <c r="F18" s="233">
        <v>126.728</v>
      </c>
      <c r="G18" s="233">
        <v>127.498</v>
      </c>
      <c r="H18" s="233">
        <v>127.419</v>
      </c>
      <c r="I18" s="233">
        <v>99.753</v>
      </c>
      <c r="J18" s="237">
        <v>86.824</v>
      </c>
      <c r="K18" s="155">
        <v>83.964</v>
      </c>
      <c r="L18" s="155">
        <v>88.125</v>
      </c>
      <c r="M18" s="155">
        <v>94.028</v>
      </c>
      <c r="N18" s="65">
        <v>120.989</v>
      </c>
      <c r="O18" s="65">
        <v>124.948</v>
      </c>
      <c r="P18" s="175">
        <v>108.253</v>
      </c>
      <c r="Q18" s="155">
        <v>109.746</v>
      </c>
      <c r="R18" s="155">
        <v>112.209</v>
      </c>
      <c r="S18" s="292">
        <v>115.28</v>
      </c>
      <c r="T18" s="12" t="s">
        <v>113</v>
      </c>
    </row>
    <row r="19" spans="1:20" s="11" customFormat="1" ht="15">
      <c r="A19" s="11" t="s">
        <v>103</v>
      </c>
      <c r="B19" s="63">
        <v>50</v>
      </c>
      <c r="C19" s="63">
        <v>43</v>
      </c>
      <c r="D19" s="63">
        <v>37.93</v>
      </c>
      <c r="E19" s="63">
        <v>40.104</v>
      </c>
      <c r="F19" s="233">
        <v>38.739</v>
      </c>
      <c r="G19" s="233">
        <v>34.591</v>
      </c>
      <c r="H19" s="233">
        <v>33.015</v>
      </c>
      <c r="I19" s="233">
        <v>31.805</v>
      </c>
      <c r="J19" s="237">
        <v>28.517</v>
      </c>
      <c r="K19" s="155">
        <v>30.281</v>
      </c>
      <c r="L19" s="155">
        <v>29.547</v>
      </c>
      <c r="M19" s="155">
        <v>30.802</v>
      </c>
      <c r="N19" s="65">
        <v>34.759</v>
      </c>
      <c r="O19" s="65">
        <v>38.216</v>
      </c>
      <c r="P19" s="175">
        <v>29.667</v>
      </c>
      <c r="Q19" s="155">
        <v>30.335</v>
      </c>
      <c r="R19" s="155">
        <v>34.06</v>
      </c>
      <c r="S19" s="292">
        <v>31.287</v>
      </c>
      <c r="T19" s="12" t="s">
        <v>113</v>
      </c>
    </row>
    <row r="20" spans="1:20" ht="15">
      <c r="A20" s="11" t="s">
        <v>62</v>
      </c>
      <c r="B20" s="63">
        <v>43</v>
      </c>
      <c r="C20" s="63">
        <v>46</v>
      </c>
      <c r="D20" s="63">
        <v>47.895</v>
      </c>
      <c r="E20" s="63">
        <v>46.486</v>
      </c>
      <c r="F20" s="233">
        <v>52.724</v>
      </c>
      <c r="G20" s="233">
        <v>60.127</v>
      </c>
      <c r="H20" s="233">
        <v>61.62</v>
      </c>
      <c r="I20" s="233">
        <v>57.706</v>
      </c>
      <c r="J20" s="237">
        <v>56.098</v>
      </c>
      <c r="K20" s="155">
        <v>50.706</v>
      </c>
      <c r="L20" s="155">
        <v>48.281</v>
      </c>
      <c r="M20" s="155">
        <v>50.664</v>
      </c>
      <c r="N20" s="65">
        <v>53.442</v>
      </c>
      <c r="O20" s="65">
        <v>63.47</v>
      </c>
      <c r="P20" s="175">
        <v>60.245</v>
      </c>
      <c r="Q20" s="155">
        <v>63.347</v>
      </c>
      <c r="R20" s="155">
        <v>64.018</v>
      </c>
      <c r="S20" s="292">
        <v>67.503</v>
      </c>
      <c r="T20" s="12" t="s">
        <v>113</v>
      </c>
    </row>
    <row r="21" spans="1:20" ht="15">
      <c r="A21" s="11" t="s">
        <v>63</v>
      </c>
      <c r="B21" s="63">
        <v>38</v>
      </c>
      <c r="C21" s="63">
        <v>40</v>
      </c>
      <c r="D21" s="63">
        <v>48.38</v>
      </c>
      <c r="E21" s="63">
        <v>43.175</v>
      </c>
      <c r="F21" s="233">
        <v>47.147</v>
      </c>
      <c r="G21" s="233">
        <v>41.953</v>
      </c>
      <c r="H21" s="233">
        <v>48.758</v>
      </c>
      <c r="I21" s="233">
        <v>45.443</v>
      </c>
      <c r="J21" s="237">
        <v>28.865</v>
      </c>
      <c r="K21" s="155">
        <v>31.676</v>
      </c>
      <c r="L21" s="155">
        <v>29.29</v>
      </c>
      <c r="M21" s="155">
        <v>30.333</v>
      </c>
      <c r="N21" s="65">
        <v>21.461</v>
      </c>
      <c r="O21" s="65">
        <v>32.333</v>
      </c>
      <c r="P21" s="175">
        <v>32.758</v>
      </c>
      <c r="Q21" s="155">
        <v>32.886</v>
      </c>
      <c r="R21" s="155">
        <v>36.285</v>
      </c>
      <c r="S21" s="292">
        <v>28.311</v>
      </c>
      <c r="T21" s="12" t="s">
        <v>113</v>
      </c>
    </row>
    <row r="22" spans="1:20" ht="15">
      <c r="A22" s="11" t="s">
        <v>104</v>
      </c>
      <c r="B22" s="63"/>
      <c r="C22" s="63"/>
      <c r="D22" s="63"/>
      <c r="E22" s="63">
        <v>6.718</v>
      </c>
      <c r="F22" s="233">
        <v>10.721</v>
      </c>
      <c r="G22" s="233">
        <v>13.412</v>
      </c>
      <c r="H22" s="233">
        <v>9.895</v>
      </c>
      <c r="I22" s="233">
        <v>13.826</v>
      </c>
      <c r="J22" s="233">
        <v>13.082</v>
      </c>
      <c r="K22" s="233">
        <v>18.74</v>
      </c>
      <c r="L22" s="233">
        <v>14.58</v>
      </c>
      <c r="M22" s="237">
        <v>18.764</v>
      </c>
      <c r="N22" s="155">
        <v>20.972</v>
      </c>
      <c r="O22" s="155">
        <v>20.027</v>
      </c>
      <c r="P22" s="175">
        <v>20.477</v>
      </c>
      <c r="Q22" s="155">
        <v>15.458</v>
      </c>
      <c r="R22" s="155">
        <v>20.569</v>
      </c>
      <c r="S22" s="292">
        <v>14.735</v>
      </c>
      <c r="T22" s="12" t="s">
        <v>113</v>
      </c>
    </row>
    <row r="23" spans="1:20" s="5" customFormat="1" ht="19.5" customHeight="1">
      <c r="A23" s="5" t="s">
        <v>130</v>
      </c>
      <c r="B23" s="64">
        <v>2100</v>
      </c>
      <c r="C23" s="64">
        <v>1950</v>
      </c>
      <c r="D23" s="64">
        <v>2088</v>
      </c>
      <c r="E23" s="64">
        <v>2222.706</v>
      </c>
      <c r="F23" s="239">
        <v>2434.285</v>
      </c>
      <c r="G23" s="239">
        <v>2686.205</v>
      </c>
      <c r="H23" s="239">
        <v>2696.732</v>
      </c>
      <c r="I23" s="303">
        <v>2418.238</v>
      </c>
      <c r="J23" s="303">
        <v>2303.247</v>
      </c>
      <c r="K23" s="239">
        <v>2349.012</v>
      </c>
      <c r="L23" s="156">
        <v>2470.063</v>
      </c>
      <c r="M23" s="156">
        <v>2400.924</v>
      </c>
      <c r="N23" s="156">
        <v>2416.081</v>
      </c>
      <c r="O23" s="156">
        <v>2403.75</v>
      </c>
      <c r="P23" s="240">
        <v>2141.193</v>
      </c>
      <c r="Q23" s="240">
        <v>2172.998</v>
      </c>
      <c r="R23" s="239">
        <v>2392.223</v>
      </c>
      <c r="S23" s="293">
        <v>2464.903</v>
      </c>
      <c r="T23" s="161">
        <v>84.613</v>
      </c>
    </row>
    <row r="24" spans="1:86" ht="15.75">
      <c r="A24" s="105"/>
      <c r="B24" s="106"/>
      <c r="C24" s="106"/>
      <c r="D24" s="106"/>
      <c r="E24" s="106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20" ht="14.25" customHeight="1">
      <c r="A25" s="7"/>
      <c r="B25" s="7"/>
      <c r="C25" s="7"/>
      <c r="D25" s="7"/>
      <c r="E25" s="7"/>
      <c r="F25" s="242"/>
      <c r="G25" s="242"/>
      <c r="H25" s="242"/>
      <c r="I25" s="242"/>
      <c r="N25" s="132"/>
      <c r="S25" s="132"/>
      <c r="T25" s="132"/>
    </row>
    <row r="26" spans="1:9" ht="15.75">
      <c r="A26" s="262" t="s">
        <v>129</v>
      </c>
      <c r="B26" s="263"/>
      <c r="C26" s="263"/>
      <c r="D26" s="263"/>
      <c r="E26" s="263"/>
      <c r="F26" s="264"/>
      <c r="G26" s="264"/>
      <c r="H26" s="264"/>
      <c r="I26" s="264"/>
    </row>
    <row r="27" spans="1:20" s="3" customFormat="1" ht="15.75" customHeight="1">
      <c r="A27" s="1"/>
      <c r="B27" s="2"/>
      <c r="C27" s="2"/>
      <c r="D27" s="2"/>
      <c r="E27" s="2"/>
      <c r="F27" s="12"/>
      <c r="G27" s="12"/>
      <c r="H27" s="12"/>
      <c r="I27" s="33"/>
      <c r="J27" s="33"/>
      <c r="K27" s="33"/>
      <c r="L27" s="33"/>
      <c r="M27" s="33"/>
      <c r="N27" s="232"/>
      <c r="O27" s="133"/>
      <c r="P27" s="133"/>
      <c r="Q27" s="133"/>
      <c r="R27" s="133"/>
      <c r="S27" s="133"/>
      <c r="T27" s="133"/>
    </row>
    <row r="28" spans="1:20" s="59" customFormat="1" ht="15.75" customHeight="1">
      <c r="A28" s="56"/>
      <c r="B28" s="57" t="s">
        <v>5</v>
      </c>
      <c r="C28" s="57" t="s">
        <v>6</v>
      </c>
      <c r="D28" s="57" t="s">
        <v>7</v>
      </c>
      <c r="E28" s="57" t="s">
        <v>8</v>
      </c>
      <c r="F28" s="73">
        <v>1999</v>
      </c>
      <c r="G28" s="58">
        <v>2000</v>
      </c>
      <c r="H28" s="57" t="s">
        <v>11</v>
      </c>
      <c r="I28" s="57" t="s">
        <v>12</v>
      </c>
      <c r="J28" s="57" t="s">
        <v>13</v>
      </c>
      <c r="K28" s="57" t="s">
        <v>57</v>
      </c>
      <c r="L28" s="57" t="s">
        <v>65</v>
      </c>
      <c r="M28" s="57" t="s">
        <v>68</v>
      </c>
      <c r="N28" s="240">
        <v>2007</v>
      </c>
      <c r="O28" s="134">
        <v>2008</v>
      </c>
      <c r="P28" s="134">
        <v>2009</v>
      </c>
      <c r="Q28" s="134">
        <v>2010</v>
      </c>
      <c r="R28" s="134">
        <v>2011</v>
      </c>
      <c r="S28" s="134">
        <v>2012</v>
      </c>
      <c r="T28" s="300">
        <v>2013</v>
      </c>
    </row>
    <row r="29" spans="1:20" s="46" customFormat="1" ht="15.7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43"/>
      <c r="O29" s="128"/>
      <c r="P29" s="128"/>
      <c r="Q29" s="128"/>
      <c r="R29" s="128"/>
      <c r="S29" s="128"/>
      <c r="T29" s="128" t="str">
        <f>T5</f>
        <v>Jan-Feb*</v>
      </c>
    </row>
    <row r="30" spans="1:19" s="2" customFormat="1" ht="15.75" customHeight="1">
      <c r="A30" s="3"/>
      <c r="B30" s="4"/>
      <c r="C30" s="4"/>
      <c r="D30" s="4"/>
      <c r="E30" s="4"/>
      <c r="F30" s="4"/>
      <c r="G30" s="4"/>
      <c r="H30" s="4"/>
      <c r="I30" s="4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ht="15">
      <c r="A31" s="11" t="s">
        <v>15</v>
      </c>
      <c r="B31" s="23"/>
      <c r="C31" s="23">
        <f>(+C6-B6)/B6*100</f>
        <v>-15.294117647058824</v>
      </c>
      <c r="D31" s="23">
        <f aca="true" t="shared" si="0" ref="D31:M31">(+D6-C6)/C6*100</f>
        <v>17.542916666666663</v>
      </c>
      <c r="E31" s="23">
        <f t="shared" si="0"/>
        <v>19.960203660837834</v>
      </c>
      <c r="F31" s="244">
        <f t="shared" si="0"/>
        <v>13.8282405829592</v>
      </c>
      <c r="G31" s="244">
        <f t="shared" si="0"/>
        <v>17.937510762592986</v>
      </c>
      <c r="H31" s="244">
        <f t="shared" si="0"/>
        <v>9.082751430208676</v>
      </c>
      <c r="I31" s="244">
        <f t="shared" si="0"/>
        <v>-10.026010575077875</v>
      </c>
      <c r="J31" s="244">
        <f t="shared" si="0"/>
        <v>0.7025027548394669</v>
      </c>
      <c r="K31" s="244">
        <f t="shared" si="0"/>
        <v>-1.053492724434172</v>
      </c>
      <c r="L31" s="244">
        <f t="shared" si="0"/>
        <v>4.426372920624334</v>
      </c>
      <c r="M31" s="244">
        <f t="shared" si="0"/>
        <v>-2.278479921313301</v>
      </c>
      <c r="N31" s="244">
        <f aca="true" t="shared" si="1" ref="N31:N43">(+N6-M6)/M6*100</f>
        <v>-5.6805348876876955</v>
      </c>
      <c r="O31" s="244">
        <f aca="true" t="shared" si="2" ref="O31:P43">(+O6-N6)/N6*100</f>
        <v>-3.1349946565248525</v>
      </c>
      <c r="P31" s="244">
        <f t="shared" si="2"/>
        <v>-13.95874156543852</v>
      </c>
      <c r="Q31" s="244">
        <f>Q6/P6*100-100</f>
        <v>-6.8415893811798725</v>
      </c>
      <c r="R31" s="245">
        <v>2.476306172442875</v>
      </c>
      <c r="S31" s="252">
        <v>-6.00036249455033</v>
      </c>
      <c r="T31" s="12">
        <v>-17.207801014457374</v>
      </c>
    </row>
    <row r="32" spans="1:20" ht="15">
      <c r="A32" s="11" t="s">
        <v>16</v>
      </c>
      <c r="B32" s="23"/>
      <c r="C32" s="23">
        <f aca="true" t="shared" si="3" ref="C32:M32">(+C7-B7)/B7*100</f>
        <v>2.127659574468085</v>
      </c>
      <c r="D32" s="23">
        <f t="shared" si="3"/>
        <v>4.188749999999999</v>
      </c>
      <c r="E32" s="23">
        <f t="shared" si="3"/>
        <v>-16.675264843853103</v>
      </c>
      <c r="F32" s="244">
        <f t="shared" si="3"/>
        <v>14.593772197584908</v>
      </c>
      <c r="G32" s="244">
        <f t="shared" si="3"/>
        <v>-2.1259575394847583</v>
      </c>
      <c r="H32" s="244">
        <f t="shared" si="3"/>
        <v>-8.359044362758741</v>
      </c>
      <c r="I32" s="244">
        <f t="shared" si="3"/>
        <v>-18.881360522617012</v>
      </c>
      <c r="J32" s="244">
        <f t="shared" si="3"/>
        <v>-25.722147388295973</v>
      </c>
      <c r="K32" s="244">
        <f t="shared" si="3"/>
        <v>25.218159554846025</v>
      </c>
      <c r="L32" s="244">
        <f t="shared" si="3"/>
        <v>13.06831544679217</v>
      </c>
      <c r="M32" s="244">
        <f t="shared" si="3"/>
        <v>-16.356211922994817</v>
      </c>
      <c r="N32" s="244">
        <f t="shared" si="1"/>
        <v>-9.395450499973823</v>
      </c>
      <c r="O32" s="244">
        <f t="shared" si="2"/>
        <v>-4.617518111100679</v>
      </c>
      <c r="P32" s="244">
        <f t="shared" si="2"/>
        <v>-0.6792469975313812</v>
      </c>
      <c r="Q32" s="244">
        <f aca="true" t="shared" si="4" ref="Q32:Q48">Q7/P7*100-100</f>
        <v>6.121484282675496</v>
      </c>
      <c r="R32" s="245">
        <v>13.437704317337591</v>
      </c>
      <c r="S32" s="252">
        <v>-8.540339232104174</v>
      </c>
      <c r="T32" s="12">
        <v>-54.41469960773519</v>
      </c>
    </row>
    <row r="33" spans="1:20" ht="15">
      <c r="A33" s="11" t="s">
        <v>17</v>
      </c>
      <c r="B33" s="23"/>
      <c r="C33" s="23">
        <f aca="true" t="shared" si="5" ref="C33:M33">(+C8-B8)/B8*100</f>
        <v>-20</v>
      </c>
      <c r="D33" s="23">
        <f t="shared" si="5"/>
        <v>8.245454545454546</v>
      </c>
      <c r="E33" s="23">
        <f t="shared" si="5"/>
        <v>-12.110523221634335</v>
      </c>
      <c r="F33" s="244">
        <f t="shared" si="5"/>
        <v>6.293597706641192</v>
      </c>
      <c r="G33" s="244">
        <f t="shared" si="5"/>
        <v>-10.997988515434498</v>
      </c>
      <c r="H33" s="244">
        <f t="shared" si="5"/>
        <v>-2.8913411277492895</v>
      </c>
      <c r="I33" s="244">
        <f t="shared" si="5"/>
        <v>-15.889588100686503</v>
      </c>
      <c r="J33" s="244">
        <f t="shared" si="5"/>
        <v>-41.848170533768226</v>
      </c>
      <c r="K33" s="244">
        <f t="shared" si="5"/>
        <v>9.76368324516867</v>
      </c>
      <c r="L33" s="244">
        <f t="shared" si="5"/>
        <v>-2.4338854984016334</v>
      </c>
      <c r="M33" s="244">
        <f t="shared" si="5"/>
        <v>3.157346042147587</v>
      </c>
      <c r="N33" s="244">
        <f t="shared" si="1"/>
        <v>-0.03849948266319748</v>
      </c>
      <c r="O33" s="244">
        <f t="shared" si="2"/>
        <v>-7.077004549502918</v>
      </c>
      <c r="P33" s="244">
        <f t="shared" si="2"/>
        <v>0.3937517809496698</v>
      </c>
      <c r="Q33" s="244">
        <f t="shared" si="4"/>
        <v>7.71255321893949</v>
      </c>
      <c r="R33" s="245">
        <v>8.876802913412234</v>
      </c>
      <c r="S33" s="252">
        <v>0.44891402416213566</v>
      </c>
      <c r="T33" s="12" t="s">
        <v>113</v>
      </c>
    </row>
    <row r="34" spans="1:20" ht="15">
      <c r="A34" s="11" t="s">
        <v>18</v>
      </c>
      <c r="B34" s="23"/>
      <c r="C34" s="23">
        <f aca="true" t="shared" si="6" ref="C34:M34">(+C9-B9)/B9*100</f>
        <v>0</v>
      </c>
      <c r="D34" s="23">
        <f t="shared" si="6"/>
        <v>-29.66086956521739</v>
      </c>
      <c r="E34" s="23">
        <f t="shared" si="6"/>
        <v>-11.59908517740141</v>
      </c>
      <c r="F34" s="244">
        <f t="shared" si="6"/>
        <v>13.488095654301985</v>
      </c>
      <c r="G34" s="244">
        <f t="shared" si="6"/>
        <v>12.710637380240918</v>
      </c>
      <c r="H34" s="244">
        <f t="shared" si="6"/>
        <v>-10.271407877114829</v>
      </c>
      <c r="I34" s="244">
        <f t="shared" si="6"/>
        <v>-10.003350696030946</v>
      </c>
      <c r="J34" s="244">
        <f t="shared" si="6"/>
        <v>6.3428668133355846</v>
      </c>
      <c r="K34" s="244">
        <f t="shared" si="6"/>
        <v>48.94808873611509</v>
      </c>
      <c r="L34" s="244">
        <f t="shared" si="6"/>
        <v>12.789008077268257</v>
      </c>
      <c r="M34" s="244">
        <f t="shared" si="6"/>
        <v>-28.42581891897012</v>
      </c>
      <c r="N34" s="244">
        <f t="shared" si="1"/>
        <v>9.568808067974258</v>
      </c>
      <c r="O34" s="244">
        <f t="shared" si="2"/>
        <v>-12.791708943325125</v>
      </c>
      <c r="P34" s="244">
        <f t="shared" si="2"/>
        <v>-27.457824316463046</v>
      </c>
      <c r="Q34" s="244">
        <f t="shared" si="4"/>
        <v>9.783480352846823</v>
      </c>
      <c r="R34" s="245">
        <v>19.527553576398546</v>
      </c>
      <c r="S34" s="252">
        <v>4.63952033064588</v>
      </c>
      <c r="T34" s="12" t="s">
        <v>113</v>
      </c>
    </row>
    <row r="35" spans="1:20" ht="15">
      <c r="A35" s="11" t="s">
        <v>67</v>
      </c>
      <c r="B35" s="23"/>
      <c r="C35" s="23">
        <f aca="true" t="shared" si="7" ref="C35:M35">(+C10-B10)/B10*100</f>
        <v>0</v>
      </c>
      <c r="D35" s="23">
        <f t="shared" si="7"/>
        <v>-21.2</v>
      </c>
      <c r="E35" s="23">
        <f t="shared" si="7"/>
        <v>5.48967267635218</v>
      </c>
      <c r="F35" s="244">
        <f t="shared" si="7"/>
        <v>11.154667828179122</v>
      </c>
      <c r="G35" s="244">
        <f t="shared" si="7"/>
        <v>3.4371442966169665</v>
      </c>
      <c r="H35" s="244">
        <f t="shared" si="7"/>
        <v>-8.453448306965166</v>
      </c>
      <c r="I35" s="244">
        <f t="shared" si="7"/>
        <v>-21.59536524326562</v>
      </c>
      <c r="J35" s="244">
        <f t="shared" si="7"/>
        <v>-19.553634261586396</v>
      </c>
      <c r="K35" s="244">
        <f t="shared" si="7"/>
        <v>0.7060734816295897</v>
      </c>
      <c r="L35" s="244">
        <f t="shared" si="7"/>
        <v>-8.50344356890241</v>
      </c>
      <c r="M35" s="244">
        <f t="shared" si="7"/>
        <v>-4.350184789611086</v>
      </c>
      <c r="N35" s="244">
        <f t="shared" si="1"/>
        <v>-5.529953917050699</v>
      </c>
      <c r="O35" s="244">
        <f t="shared" si="2"/>
        <v>-1.305816135084424</v>
      </c>
      <c r="P35" s="244">
        <f t="shared" si="2"/>
        <v>17.846551593034746</v>
      </c>
      <c r="Q35" s="244">
        <f t="shared" si="4"/>
        <v>10.375532326751852</v>
      </c>
      <c r="R35" s="245">
        <v>21.69146665887098</v>
      </c>
      <c r="S35" s="252">
        <v>-22.598313594542006</v>
      </c>
      <c r="T35" s="12" t="s">
        <v>113</v>
      </c>
    </row>
    <row r="36" spans="1:20" ht="15">
      <c r="A36" s="11" t="s">
        <v>19</v>
      </c>
      <c r="B36" s="23"/>
      <c r="C36" s="23">
        <f aca="true" t="shared" si="8" ref="C36:M36">(+C11-B11)/B11*100</f>
        <v>-7.894736842105263</v>
      </c>
      <c r="D36" s="23">
        <f t="shared" si="8"/>
        <v>-1.9457142857142784</v>
      </c>
      <c r="E36" s="23">
        <f t="shared" si="8"/>
        <v>-1.6754567440776327</v>
      </c>
      <c r="F36" s="244">
        <f t="shared" si="8"/>
        <v>11.963608345187291</v>
      </c>
      <c r="G36" s="244">
        <f t="shared" si="8"/>
        <v>6.88970646621318</v>
      </c>
      <c r="H36" s="244">
        <f t="shared" si="8"/>
        <v>-23.219591917591124</v>
      </c>
      <c r="I36" s="244">
        <f t="shared" si="8"/>
        <v>-21.924081658980235</v>
      </c>
      <c r="J36" s="244">
        <f t="shared" si="8"/>
        <v>-14.92420174315337</v>
      </c>
      <c r="K36" s="244">
        <f t="shared" si="8"/>
        <v>3.903670615653518</v>
      </c>
      <c r="L36" s="244">
        <f t="shared" si="8"/>
        <v>9.981308411214968</v>
      </c>
      <c r="M36" s="244">
        <f t="shared" si="8"/>
        <v>6.798096532970758</v>
      </c>
      <c r="N36" s="244">
        <f t="shared" si="1"/>
        <v>10.77737110120942</v>
      </c>
      <c r="O36" s="244">
        <f t="shared" si="2"/>
        <v>10.335787394505298</v>
      </c>
      <c r="P36" s="244">
        <f t="shared" si="2"/>
        <v>-15.418416170295865</v>
      </c>
      <c r="Q36" s="244">
        <f t="shared" si="4"/>
        <v>5.822365889325013</v>
      </c>
      <c r="R36" s="245">
        <v>10.917491268917345</v>
      </c>
      <c r="S36" s="252">
        <v>-10.098724130014105</v>
      </c>
      <c r="T36" s="12" t="s">
        <v>113</v>
      </c>
    </row>
    <row r="37" spans="1:20" ht="15">
      <c r="A37" s="11" t="s">
        <v>20</v>
      </c>
      <c r="B37" s="23"/>
      <c r="C37" s="23">
        <f aca="true" t="shared" si="9" ref="C37:M37">(+C12-B12)/B12*100</f>
        <v>-16.27906976744186</v>
      </c>
      <c r="D37" s="23">
        <f t="shared" si="9"/>
        <v>-25.441666666666663</v>
      </c>
      <c r="E37" s="23">
        <f t="shared" si="9"/>
        <v>2.224209232144845</v>
      </c>
      <c r="F37" s="244">
        <f t="shared" si="9"/>
        <v>15.263503170785054</v>
      </c>
      <c r="G37" s="244">
        <f t="shared" si="9"/>
        <v>29.637007525453747</v>
      </c>
      <c r="H37" s="244">
        <f t="shared" si="9"/>
        <v>-24.303031781262963</v>
      </c>
      <c r="I37" s="244">
        <f t="shared" si="9"/>
        <v>-6.386338005477684</v>
      </c>
      <c r="J37" s="244">
        <f t="shared" si="9"/>
        <v>-10.87323168003305</v>
      </c>
      <c r="K37" s="244">
        <f t="shared" si="9"/>
        <v>10.616359002085435</v>
      </c>
      <c r="L37" s="244">
        <f t="shared" si="9"/>
        <v>29.13451803232901</v>
      </c>
      <c r="M37" s="244">
        <f t="shared" si="9"/>
        <v>-35.68724991889261</v>
      </c>
      <c r="N37" s="244">
        <f t="shared" si="1"/>
        <v>2.4003699344207226</v>
      </c>
      <c r="O37" s="244">
        <f t="shared" si="2"/>
        <v>9.281990229483965</v>
      </c>
      <c r="P37" s="244">
        <f t="shared" si="2"/>
        <v>3.16679188580015</v>
      </c>
      <c r="Q37" s="244">
        <f t="shared" si="4"/>
        <v>-21.498015511779485</v>
      </c>
      <c r="R37" s="245">
        <v>8.272630260288594</v>
      </c>
      <c r="S37" s="252">
        <v>-0.745629070963318</v>
      </c>
      <c r="T37" s="12">
        <v>-54.29437521050859</v>
      </c>
    </row>
    <row r="38" spans="1:20" ht="15">
      <c r="A38" s="11" t="s">
        <v>21</v>
      </c>
      <c r="B38" s="23"/>
      <c r="C38" s="23">
        <f aca="true" t="shared" si="10" ref="C38:M38">(+C13-B13)/B13*100</f>
        <v>4.761904761904762</v>
      </c>
      <c r="D38" s="23">
        <f t="shared" si="10"/>
        <v>-10.940909090909091</v>
      </c>
      <c r="E38" s="23">
        <f t="shared" si="10"/>
        <v>10.156688613280245</v>
      </c>
      <c r="F38" s="244">
        <f t="shared" si="10"/>
        <v>1.1536857712088326</v>
      </c>
      <c r="G38" s="244">
        <f t="shared" si="10"/>
        <v>24.761817515573465</v>
      </c>
      <c r="H38" s="244">
        <f t="shared" si="10"/>
        <v>-19.560907555620823</v>
      </c>
      <c r="I38" s="244">
        <f t="shared" si="10"/>
        <v>-44.38612505705157</v>
      </c>
      <c r="J38" s="244">
        <f t="shared" si="10"/>
        <v>9.815346737792364</v>
      </c>
      <c r="K38" s="244">
        <f t="shared" si="10"/>
        <v>54.5549659965623</v>
      </c>
      <c r="L38" s="244">
        <f t="shared" si="10"/>
        <v>-2.3161355833857122</v>
      </c>
      <c r="M38" s="244">
        <f t="shared" si="10"/>
        <v>-11.568161568161583</v>
      </c>
      <c r="N38" s="244">
        <f t="shared" si="1"/>
        <v>7.612650433809141</v>
      </c>
      <c r="O38" s="244">
        <f t="shared" si="2"/>
        <v>-12.306892067620282</v>
      </c>
      <c r="P38" s="244">
        <f t="shared" si="2"/>
        <v>-7.444095142060634</v>
      </c>
      <c r="Q38" s="244">
        <f t="shared" si="4"/>
        <v>-16.73929761599588</v>
      </c>
      <c r="R38" s="245">
        <v>29.554905282612054</v>
      </c>
      <c r="S38" s="252">
        <v>96.20185449358061</v>
      </c>
      <c r="T38" s="12" t="s">
        <v>113</v>
      </c>
    </row>
    <row r="39" spans="1:20" ht="15">
      <c r="A39" s="11" t="s">
        <v>22</v>
      </c>
      <c r="B39" s="23"/>
      <c r="C39" s="23">
        <f aca="true" t="shared" si="11" ref="C39:M39">(+C14-B14)/B14*100</f>
        <v>-9.375</v>
      </c>
      <c r="D39" s="23">
        <f t="shared" si="11"/>
        <v>38.903448275862054</v>
      </c>
      <c r="E39" s="23">
        <f t="shared" si="11"/>
        <v>8.882379226453512</v>
      </c>
      <c r="F39" s="244">
        <f t="shared" si="11"/>
        <v>41.98814409484725</v>
      </c>
      <c r="G39" s="244">
        <f t="shared" si="11"/>
        <v>16.23097180294174</v>
      </c>
      <c r="H39" s="244">
        <f t="shared" si="11"/>
        <v>43.34935897435898</v>
      </c>
      <c r="I39" s="244">
        <f t="shared" si="11"/>
        <v>9.199899770628946</v>
      </c>
      <c r="J39" s="244">
        <f t="shared" si="11"/>
        <v>8.678998835033704</v>
      </c>
      <c r="K39" s="244">
        <f t="shared" si="11"/>
        <v>-28.063536405125785</v>
      </c>
      <c r="L39" s="244">
        <f t="shared" si="11"/>
        <v>19.0079472590987</v>
      </c>
      <c r="M39" s="244">
        <f t="shared" si="11"/>
        <v>-9.956176130219495</v>
      </c>
      <c r="N39" s="244">
        <f t="shared" si="1"/>
        <v>-24.414807323599437</v>
      </c>
      <c r="O39" s="244">
        <f t="shared" si="2"/>
        <v>-34.12682926829268</v>
      </c>
      <c r="P39" s="244">
        <f t="shared" si="2"/>
        <v>-21.559749492213957</v>
      </c>
      <c r="Q39" s="244">
        <f t="shared" si="4"/>
        <v>-43.21087554620489</v>
      </c>
      <c r="R39" s="245">
        <v>-8.185188706150768</v>
      </c>
      <c r="S39" s="252">
        <v>-22.87223027541934</v>
      </c>
      <c r="T39" s="12" t="s">
        <v>113</v>
      </c>
    </row>
    <row r="40" spans="1:20" ht="15">
      <c r="A40" s="11" t="s">
        <v>23</v>
      </c>
      <c r="B40" s="23"/>
      <c r="C40" s="23">
        <f aca="true" t="shared" si="12" ref="C40:M40">(+C15-B15)/B15*100</f>
        <v>15.384615384615385</v>
      </c>
      <c r="D40" s="23">
        <f t="shared" si="12"/>
        <v>-9.668000000000006</v>
      </c>
      <c r="E40" s="23">
        <f t="shared" si="12"/>
        <v>4.456154334381328</v>
      </c>
      <c r="F40" s="244">
        <f t="shared" si="12"/>
        <v>17.473999547818224</v>
      </c>
      <c r="G40" s="244">
        <f t="shared" si="12"/>
        <v>20.414030360622615</v>
      </c>
      <c r="H40" s="244">
        <f t="shared" si="12"/>
        <v>-10.331152290095398</v>
      </c>
      <c r="I40" s="244">
        <f t="shared" si="12"/>
        <v>3.8568229671468077</v>
      </c>
      <c r="J40" s="244">
        <f t="shared" si="12"/>
        <v>18.236524537409498</v>
      </c>
      <c r="K40" s="244">
        <f t="shared" si="12"/>
        <v>21.030428392575264</v>
      </c>
      <c r="L40" s="244">
        <f t="shared" si="12"/>
        <v>-2.4369036107550612</v>
      </c>
      <c r="M40" s="244">
        <f t="shared" si="12"/>
        <v>-2.6030302099019678</v>
      </c>
      <c r="N40" s="244">
        <f t="shared" si="1"/>
        <v>10.29202953426732</v>
      </c>
      <c r="O40" s="244">
        <f t="shared" si="2"/>
        <v>-4.863569717126211</v>
      </c>
      <c r="P40" s="244">
        <f t="shared" si="2"/>
        <v>-0.8570461977972307</v>
      </c>
      <c r="Q40" s="244">
        <f t="shared" si="4"/>
        <v>-3.190900473933638</v>
      </c>
      <c r="R40" s="245">
        <v>8.660436625124348</v>
      </c>
      <c r="S40" s="252">
        <v>-4.1321539537331375</v>
      </c>
      <c r="T40" s="12">
        <v>-3.4459907223326667</v>
      </c>
    </row>
    <row r="41" spans="1:20" ht="15">
      <c r="A41" s="11" t="s">
        <v>24</v>
      </c>
      <c r="B41" s="23"/>
      <c r="C41" s="23">
        <f aca="true" t="shared" si="13" ref="C41:G43">(+C16-B16)/B16*100</f>
        <v>21.21212121212121</v>
      </c>
      <c r="D41" s="23">
        <f t="shared" si="13"/>
        <v>31.18499999999999</v>
      </c>
      <c r="E41" s="23">
        <f t="shared" si="13"/>
        <v>2.14010748180052</v>
      </c>
      <c r="F41" s="244">
        <f t="shared" si="13"/>
        <v>13.866447748941177</v>
      </c>
      <c r="G41" s="244">
        <f t="shared" si="13"/>
        <v>-27.24114765111668</v>
      </c>
      <c r="H41" s="244">
        <f aca="true" t="shared" si="14" ref="H41:M43">(+H16-G16)/G16*100</f>
        <v>-17.399333393387995</v>
      </c>
      <c r="I41" s="244">
        <f t="shared" si="14"/>
        <v>8.901793990948255</v>
      </c>
      <c r="J41" s="244">
        <f t="shared" si="14"/>
        <v>-31.8879403149488</v>
      </c>
      <c r="K41" s="244">
        <f t="shared" si="14"/>
        <v>35.69433213261781</v>
      </c>
      <c r="L41" s="244">
        <f t="shared" si="14"/>
        <v>10.897418533466956</v>
      </c>
      <c r="M41" s="244">
        <f t="shared" si="14"/>
        <v>-16.470444553004384</v>
      </c>
      <c r="N41" s="244">
        <f t="shared" si="1"/>
        <v>0.02339386495890156</v>
      </c>
      <c r="O41" s="244">
        <f t="shared" si="2"/>
        <v>-6.347025288700481</v>
      </c>
      <c r="P41" s="244">
        <f t="shared" si="2"/>
        <v>-2.091527751763745</v>
      </c>
      <c r="Q41" s="244">
        <f t="shared" si="4"/>
        <v>20.762657824257104</v>
      </c>
      <c r="R41" s="245">
        <v>-15.753478915264978</v>
      </c>
      <c r="S41" s="252">
        <v>23.544898918664785</v>
      </c>
      <c r="T41" s="12">
        <v>36.860759493670884</v>
      </c>
    </row>
    <row r="42" spans="1:20" ht="15">
      <c r="A42" s="11" t="s">
        <v>60</v>
      </c>
      <c r="B42" s="23"/>
      <c r="C42" s="23"/>
      <c r="D42" s="23"/>
      <c r="E42" s="23"/>
      <c r="F42" s="244">
        <f>(+F17-E17)/E17*100</f>
        <v>-35.40057709053037</v>
      </c>
      <c r="G42" s="244">
        <f t="shared" si="13"/>
        <v>14.432590060524905</v>
      </c>
      <c r="H42" s="244">
        <f t="shared" si="14"/>
        <v>-10.311111795456132</v>
      </c>
      <c r="I42" s="244">
        <f t="shared" si="14"/>
        <v>-6.588209037220159</v>
      </c>
      <c r="J42" s="244">
        <f t="shared" si="14"/>
        <v>-3.465323788606979</v>
      </c>
      <c r="K42" s="244">
        <f t="shared" si="14"/>
        <v>-20.21132793907663</v>
      </c>
      <c r="L42" s="244">
        <f t="shared" si="14"/>
        <v>16.442768856331572</v>
      </c>
      <c r="M42" s="244">
        <f t="shared" si="14"/>
        <v>17.58504098360657</v>
      </c>
      <c r="N42" s="244">
        <f t="shared" si="1"/>
        <v>27.149865374728776</v>
      </c>
      <c r="O42" s="244">
        <f t="shared" si="2"/>
        <v>23.98900775076925</v>
      </c>
      <c r="P42" s="244">
        <f t="shared" si="2"/>
        <v>-17.78959353547858</v>
      </c>
      <c r="Q42" s="244">
        <f t="shared" si="4"/>
        <v>50.504907892967566</v>
      </c>
      <c r="R42" s="245">
        <v>49.23968300767464</v>
      </c>
      <c r="S42" s="252">
        <v>42.00802804127167</v>
      </c>
      <c r="T42" s="12">
        <v>4.273282244447344</v>
      </c>
    </row>
    <row r="43" spans="1:20" ht="15">
      <c r="A43" s="11" t="s">
        <v>61</v>
      </c>
      <c r="B43" s="23"/>
      <c r="C43" s="23">
        <f t="shared" si="13"/>
        <v>7.07070707070707</v>
      </c>
      <c r="D43" s="23">
        <f t="shared" si="13"/>
        <v>-14.327358490566036</v>
      </c>
      <c r="E43" s="23">
        <f t="shared" si="13"/>
        <v>24.073645843656738</v>
      </c>
      <c r="F43" s="244">
        <f t="shared" si="13"/>
        <v>12.472154426447746</v>
      </c>
      <c r="G43" s="244">
        <f t="shared" si="13"/>
        <v>0.6076005302695617</v>
      </c>
      <c r="H43" s="244">
        <f t="shared" si="14"/>
        <v>-0.061961756262849395</v>
      </c>
      <c r="I43" s="244">
        <f t="shared" si="14"/>
        <v>-21.712617427542202</v>
      </c>
      <c r="J43" s="244">
        <f t="shared" si="14"/>
        <v>-12.96101370384851</v>
      </c>
      <c r="K43" s="244">
        <f t="shared" si="14"/>
        <v>-3.2940200866119964</v>
      </c>
      <c r="L43" s="244">
        <f t="shared" si="14"/>
        <v>4.955695297984852</v>
      </c>
      <c r="M43" s="244">
        <f t="shared" si="14"/>
        <v>6.698439716312063</v>
      </c>
      <c r="N43" s="244">
        <f t="shared" si="1"/>
        <v>28.673373888628916</v>
      </c>
      <c r="O43" s="244">
        <f t="shared" si="2"/>
        <v>3.27219829901891</v>
      </c>
      <c r="P43" s="244">
        <f t="shared" si="2"/>
        <v>-13.361558408297846</v>
      </c>
      <c r="Q43" s="244">
        <f>Q18/P18*100-100</f>
        <v>1.3791765586173028</v>
      </c>
      <c r="R43" s="245">
        <v>2.247999854203499</v>
      </c>
      <c r="S43" s="252">
        <v>2.736857114848192</v>
      </c>
      <c r="T43" s="12" t="s">
        <v>113</v>
      </c>
    </row>
    <row r="44" spans="1:20" ht="15">
      <c r="A44" s="11" t="s">
        <v>103</v>
      </c>
      <c r="B44" s="23"/>
      <c r="C44" s="23">
        <f>C19/B19*100-100</f>
        <v>-14</v>
      </c>
      <c r="D44" s="23">
        <f aca="true" t="shared" si="15" ref="D44:M44">D19/C19*100-100</f>
        <v>-11.79069767441861</v>
      </c>
      <c r="E44" s="23">
        <f t="shared" si="15"/>
        <v>5.731610862114422</v>
      </c>
      <c r="F44" s="244">
        <f t="shared" si="15"/>
        <v>-3.403650508677444</v>
      </c>
      <c r="G44" s="244">
        <f t="shared" si="15"/>
        <v>-10.707555693229025</v>
      </c>
      <c r="H44" s="244">
        <f t="shared" si="15"/>
        <v>-4.556098407100123</v>
      </c>
      <c r="I44" s="244">
        <f t="shared" si="15"/>
        <v>-3.6650007572315673</v>
      </c>
      <c r="J44" s="244">
        <f t="shared" si="15"/>
        <v>-10.337997170256259</v>
      </c>
      <c r="K44" s="244">
        <f t="shared" si="15"/>
        <v>6.1857839183644785</v>
      </c>
      <c r="L44" s="244">
        <f t="shared" si="15"/>
        <v>-2.423962220534321</v>
      </c>
      <c r="M44" s="244">
        <f t="shared" si="15"/>
        <v>4.247470132331529</v>
      </c>
      <c r="N44" s="244">
        <f>N19/M19*100-100</f>
        <v>12.846568404649062</v>
      </c>
      <c r="O44" s="244">
        <f>O19/N19*100-100</f>
        <v>9.945625593371517</v>
      </c>
      <c r="P44" s="244">
        <f>P19/O19*100-100</f>
        <v>-22.370211429767636</v>
      </c>
      <c r="Q44" s="244">
        <f t="shared" si="4"/>
        <v>2.2516600937068034</v>
      </c>
      <c r="R44" s="245">
        <v>12.298054731289156</v>
      </c>
      <c r="S44" s="252">
        <v>-8.14151497357605</v>
      </c>
      <c r="T44" s="12" t="s">
        <v>113</v>
      </c>
    </row>
    <row r="45" spans="1:20" ht="15">
      <c r="A45" s="11" t="s">
        <v>62</v>
      </c>
      <c r="B45" s="23"/>
      <c r="C45" s="23">
        <f aca="true" t="shared" si="16" ref="C45:H46">(+C20-B20)/B20*100</f>
        <v>6.976744186046512</v>
      </c>
      <c r="D45" s="23">
        <f t="shared" si="16"/>
        <v>4.119565217391311</v>
      </c>
      <c r="E45" s="23">
        <f t="shared" si="16"/>
        <v>-2.941851967846343</v>
      </c>
      <c r="F45" s="244">
        <f t="shared" si="16"/>
        <v>13.419093920750333</v>
      </c>
      <c r="G45" s="244">
        <f t="shared" si="16"/>
        <v>14.041043926864438</v>
      </c>
      <c r="H45" s="244">
        <f t="shared" si="16"/>
        <v>2.483077485987984</v>
      </c>
      <c r="I45" s="244">
        <f>(+I20-H20)/H20*100</f>
        <v>-6.351833820188242</v>
      </c>
      <c r="J45" s="244">
        <f>(+J20-I20)/I20*100</f>
        <v>-2.7865386614910133</v>
      </c>
      <c r="K45" s="244">
        <f aca="true" t="shared" si="17" ref="K45:M46">(+K20-J20)/J20*100</f>
        <v>-9.611750864558443</v>
      </c>
      <c r="L45" s="244">
        <f t="shared" si="17"/>
        <v>-4.782471502386314</v>
      </c>
      <c r="M45" s="244">
        <f t="shared" si="17"/>
        <v>4.9356889873863485</v>
      </c>
      <c r="N45" s="244">
        <f aca="true" t="shared" si="18" ref="N45:P46">(+N20-M20)/M20*100</f>
        <v>5.483183325438178</v>
      </c>
      <c r="O45" s="244">
        <f t="shared" si="18"/>
        <v>18.764267804348638</v>
      </c>
      <c r="P45" s="244">
        <f t="shared" si="18"/>
        <v>-5.081140696391999</v>
      </c>
      <c r="Q45" s="244">
        <f t="shared" si="4"/>
        <v>5.148975018673752</v>
      </c>
      <c r="R45" s="245">
        <v>1.0672223800953589</v>
      </c>
      <c r="S45" s="252">
        <v>5.443781436470999</v>
      </c>
      <c r="T45" s="12" t="s">
        <v>113</v>
      </c>
    </row>
    <row r="46" spans="1:20" ht="15">
      <c r="A46" s="11" t="s">
        <v>63</v>
      </c>
      <c r="B46" s="23"/>
      <c r="C46" s="23">
        <f t="shared" si="16"/>
        <v>5.263157894736842</v>
      </c>
      <c r="D46" s="23">
        <f t="shared" si="16"/>
        <v>20.950000000000006</v>
      </c>
      <c r="E46" s="23">
        <f t="shared" si="16"/>
        <v>-10.75857792476231</v>
      </c>
      <c r="F46" s="244">
        <f t="shared" si="16"/>
        <v>9.199768384481764</v>
      </c>
      <c r="G46" s="244">
        <f t="shared" si="16"/>
        <v>-11.01660763145056</v>
      </c>
      <c r="H46" s="244">
        <f t="shared" si="16"/>
        <v>16.220532500655494</v>
      </c>
      <c r="I46" s="244">
        <f>(+I21-H21)/H21*100</f>
        <v>-6.7988842856556975</v>
      </c>
      <c r="J46" s="244">
        <f>(+J21-I21)/I21*100</f>
        <v>-36.48086613999956</v>
      </c>
      <c r="K46" s="244">
        <f t="shared" si="17"/>
        <v>9.738437554131302</v>
      </c>
      <c r="L46" s="244">
        <f t="shared" si="17"/>
        <v>-7.532516731910592</v>
      </c>
      <c r="M46" s="244">
        <f t="shared" si="17"/>
        <v>3.560942301126662</v>
      </c>
      <c r="N46" s="244">
        <f t="shared" si="18"/>
        <v>-29.248673062341346</v>
      </c>
      <c r="O46" s="244">
        <f t="shared" si="18"/>
        <v>50.659335538884484</v>
      </c>
      <c r="P46" s="244">
        <f t="shared" si="18"/>
        <v>1.3144465406859995</v>
      </c>
      <c r="Q46" s="244">
        <f t="shared" si="4"/>
        <v>0.39074424568043753</v>
      </c>
      <c r="R46" s="245">
        <v>10.352483196983059</v>
      </c>
      <c r="S46" s="252">
        <v>-21.976023150062005</v>
      </c>
      <c r="T46" s="12" t="s">
        <v>113</v>
      </c>
    </row>
    <row r="47" spans="1:20" ht="15">
      <c r="A47" s="11" t="s">
        <v>105</v>
      </c>
      <c r="B47" s="7"/>
      <c r="C47" s="7"/>
      <c r="D47" s="7"/>
      <c r="E47" s="7"/>
      <c r="F47" s="244">
        <f>F22/E22*100-100</f>
        <v>59.58618636498957</v>
      </c>
      <c r="G47" s="244">
        <f aca="true" t="shared" si="19" ref="G47:M47">G22/F22*100-100</f>
        <v>25.100270497155137</v>
      </c>
      <c r="H47" s="244">
        <f t="shared" si="19"/>
        <v>-26.222785565165523</v>
      </c>
      <c r="I47" s="244">
        <f t="shared" si="19"/>
        <v>39.72713491662455</v>
      </c>
      <c r="J47" s="244">
        <f t="shared" si="19"/>
        <v>-5.381165919282509</v>
      </c>
      <c r="K47" s="244">
        <f t="shared" si="19"/>
        <v>43.250267543189096</v>
      </c>
      <c r="L47" s="244">
        <f t="shared" si="19"/>
        <v>-22.198505869797216</v>
      </c>
      <c r="M47" s="244">
        <f t="shared" si="19"/>
        <v>28.696844993141298</v>
      </c>
      <c r="N47" s="244">
        <f aca="true" t="shared" si="20" ref="N47:P48">N22/M22*100-100</f>
        <v>11.7672138136858</v>
      </c>
      <c r="O47" s="244">
        <f t="shared" si="20"/>
        <v>-4.506008010680901</v>
      </c>
      <c r="P47" s="244">
        <f t="shared" si="20"/>
        <v>2.246966595096623</v>
      </c>
      <c r="Q47" s="244">
        <f t="shared" si="4"/>
        <v>-24.51042633198223</v>
      </c>
      <c r="R47" s="245">
        <v>33.10684009577429</v>
      </c>
      <c r="S47" s="252">
        <v>-28.363070640283922</v>
      </c>
      <c r="T47" s="12" t="s">
        <v>113</v>
      </c>
    </row>
    <row r="48" spans="1:20" ht="17.25" customHeight="1">
      <c r="A48" s="5" t="s">
        <v>130</v>
      </c>
      <c r="C48" s="161">
        <f>C23/B23*100-100</f>
        <v>-7.142857142857139</v>
      </c>
      <c r="D48" s="161">
        <f aca="true" t="shared" si="21" ref="D48:I48">D23/C23*100-100</f>
        <v>7.076923076923066</v>
      </c>
      <c r="E48" s="161">
        <f t="shared" si="21"/>
        <v>6.451436781609203</v>
      </c>
      <c r="F48" s="246">
        <f t="shared" si="21"/>
        <v>9.518982717462393</v>
      </c>
      <c r="G48" s="246">
        <f t="shared" si="21"/>
        <v>10.348829327708131</v>
      </c>
      <c r="H48" s="246">
        <f t="shared" si="21"/>
        <v>0.3918911624392081</v>
      </c>
      <c r="I48" s="302">
        <f t="shared" si="21"/>
        <v>-10.327092199002351</v>
      </c>
      <c r="J48" s="302">
        <f>J23/I23*100-100</f>
        <v>-4.755156440350376</v>
      </c>
      <c r="K48" s="246">
        <f>K23/J23*100-100</f>
        <v>1.9869775147867585</v>
      </c>
      <c r="L48" s="246">
        <f>L23/K23*100-100</f>
        <v>5.153272950500025</v>
      </c>
      <c r="M48" s="246">
        <f>M23/L23*100-100</f>
        <v>-2.7990784040731</v>
      </c>
      <c r="N48" s="246">
        <f t="shared" si="20"/>
        <v>0.6312986166992403</v>
      </c>
      <c r="O48" s="246">
        <f t="shared" si="20"/>
        <v>-0.5103719618671789</v>
      </c>
      <c r="P48" s="246">
        <f t="shared" si="20"/>
        <v>-10.92280811232449</v>
      </c>
      <c r="Q48" s="246">
        <f t="shared" si="4"/>
        <v>1.4853868847880562</v>
      </c>
      <c r="R48" s="10">
        <v>10.08884980301363</v>
      </c>
      <c r="S48" s="253">
        <v>3.038178296922993</v>
      </c>
      <c r="T48" s="10">
        <v>-17.875376104047376</v>
      </c>
    </row>
    <row r="49" spans="1:20" ht="15.75">
      <c r="A49" s="227"/>
      <c r="B49" s="71"/>
      <c r="C49" s="71"/>
      <c r="D49" s="71"/>
      <c r="E49" s="71"/>
      <c r="F49" s="226"/>
      <c r="G49" s="226"/>
      <c r="H49" s="226"/>
      <c r="I49" s="241"/>
      <c r="J49" s="226"/>
      <c r="K49" s="226"/>
      <c r="L49" s="226"/>
      <c r="M49" s="226"/>
      <c r="N49" s="247"/>
      <c r="O49" s="226"/>
      <c r="P49" s="226"/>
      <c r="Q49" s="248"/>
      <c r="R49" s="226"/>
      <c r="S49" s="226"/>
      <c r="T49" s="301"/>
    </row>
    <row r="50" spans="1:19" ht="15.75">
      <c r="A50" s="327" t="s">
        <v>118</v>
      </c>
      <c r="I50" s="239"/>
      <c r="S50" s="132"/>
    </row>
    <row r="51" ht="15">
      <c r="A51" s="298"/>
    </row>
    <row r="52" ht="15">
      <c r="A52" s="298"/>
    </row>
  </sheetData>
  <sheetProtection/>
  <printOptions/>
  <pageMargins left="0.75" right="0.75" top="0.2" bottom="0.16" header="0.5" footer="0.5"/>
  <pageSetup horizontalDpi="600" verticalDpi="600" orientation="landscape" paperSize="9" scale="83" r:id="rId1"/>
  <rowBreaks count="1" manualBreakCount="1">
    <brk id="24" max="19" man="1"/>
  </rowBreaks>
  <ignoredErrors>
    <ignoredError sqref="G44:P44" formula="1"/>
    <ignoredError sqref="H4:K4 H28:M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Z77"/>
  <sheetViews>
    <sheetView view="pageBreakPreview" zoomScale="85" zoomScaleNormal="70" zoomScaleSheetLayoutView="85" zoomScalePageLayoutView="0" workbookViewId="0" topLeftCell="A22">
      <selection activeCell="A28" sqref="A28"/>
    </sheetView>
  </sheetViews>
  <sheetFormatPr defaultColWidth="9.140625" defaultRowHeight="12.75"/>
  <cols>
    <col min="1" max="1" width="9.140625" style="272" customWidth="1"/>
    <col min="2" max="8" width="10.57421875" style="0" customWidth="1"/>
    <col min="9" max="9" width="10.57421875" style="159" customWidth="1"/>
    <col min="10" max="13" width="10.57421875" style="0" customWidth="1"/>
    <col min="14" max="14" width="10.00390625" style="0" customWidth="1"/>
    <col min="15" max="15" width="13.421875" style="0" customWidth="1"/>
    <col min="16" max="16" width="13.8515625" style="0" customWidth="1"/>
    <col min="17" max="17" width="13.57421875" style="0" customWidth="1"/>
    <col min="18" max="18" width="12.8515625" style="0" customWidth="1"/>
    <col min="19" max="19" width="13.7109375" style="0" customWidth="1"/>
    <col min="20" max="20" width="13.8515625" style="0" customWidth="1"/>
    <col min="21" max="21" width="12.8515625" style="0" customWidth="1"/>
    <col min="22" max="23" width="13.57421875" style="0" customWidth="1"/>
    <col min="24" max="24" width="13.140625" style="0" customWidth="1"/>
    <col min="25" max="26" width="13.28125" style="0" customWidth="1"/>
  </cols>
  <sheetData>
    <row r="2" spans="1:14" s="9" customFormat="1" ht="15.75">
      <c r="A2" s="265" t="s">
        <v>121</v>
      </c>
      <c r="B2" s="197"/>
      <c r="C2" s="197"/>
      <c r="D2" s="53"/>
      <c r="E2" s="53"/>
      <c r="F2" s="53"/>
      <c r="G2" s="53"/>
      <c r="H2" s="53"/>
      <c r="I2" s="157"/>
      <c r="J2" s="53"/>
      <c r="K2" s="53"/>
      <c r="L2" s="53"/>
      <c r="M2" s="53"/>
      <c r="N2" s="53"/>
    </row>
    <row r="3" spans="1:14" ht="12.75">
      <c r="A3" s="266"/>
      <c r="B3" s="7"/>
      <c r="C3" s="7"/>
      <c r="D3" s="7"/>
      <c r="E3" s="7"/>
      <c r="F3" s="7"/>
      <c r="G3" s="7"/>
      <c r="H3" s="7"/>
      <c r="I3" s="158"/>
      <c r="J3" s="7"/>
      <c r="K3" s="7"/>
      <c r="L3" s="7"/>
      <c r="M3" s="7"/>
      <c r="N3" s="7"/>
    </row>
    <row r="4" spans="1:9" s="26" customFormat="1" ht="12.75">
      <c r="A4" s="267" t="s">
        <v>74</v>
      </c>
      <c r="B4" s="66"/>
      <c r="I4" s="203"/>
    </row>
    <row r="5" spans="1:9" s="22" customFormat="1" ht="12.75">
      <c r="A5" s="268"/>
      <c r="I5" s="204"/>
    </row>
    <row r="6" spans="1:26" s="141" customFormat="1" ht="33.75" customHeight="1">
      <c r="A6" s="269" t="s">
        <v>75</v>
      </c>
      <c r="B6" s="138">
        <v>2001</v>
      </c>
      <c r="C6" s="138">
        <v>2002</v>
      </c>
      <c r="D6" s="138">
        <v>2003</v>
      </c>
      <c r="E6" s="138">
        <v>2004</v>
      </c>
      <c r="F6" s="138">
        <v>2005</v>
      </c>
      <c r="G6" s="138">
        <v>2006</v>
      </c>
      <c r="H6" s="138">
        <v>2007</v>
      </c>
      <c r="I6" s="205">
        <v>2008</v>
      </c>
      <c r="J6" s="138">
        <v>2009</v>
      </c>
      <c r="K6" s="138">
        <v>2010</v>
      </c>
      <c r="L6" s="138">
        <v>2011</v>
      </c>
      <c r="M6" s="138">
        <v>2012</v>
      </c>
      <c r="N6" s="138">
        <v>2013</v>
      </c>
      <c r="O6" s="211" t="s">
        <v>76</v>
      </c>
      <c r="P6" s="211" t="s">
        <v>77</v>
      </c>
      <c r="Q6" s="211" t="s">
        <v>78</v>
      </c>
      <c r="R6" s="211" t="s">
        <v>79</v>
      </c>
      <c r="S6" s="211" t="s">
        <v>80</v>
      </c>
      <c r="T6" s="211" t="s">
        <v>81</v>
      </c>
      <c r="U6" s="211" t="s">
        <v>82</v>
      </c>
      <c r="V6" s="211" t="s">
        <v>95</v>
      </c>
      <c r="W6" s="211" t="s">
        <v>108</v>
      </c>
      <c r="X6" s="211" t="s">
        <v>109</v>
      </c>
      <c r="Y6" s="211" t="s">
        <v>112</v>
      </c>
      <c r="Z6" s="211" t="s">
        <v>116</v>
      </c>
    </row>
    <row r="7" spans="1:26" s="22" customFormat="1" ht="12.75">
      <c r="A7" s="325" t="s">
        <v>26</v>
      </c>
      <c r="B7" s="153">
        <v>82169</v>
      </c>
      <c r="C7" s="153">
        <v>74795</v>
      </c>
      <c r="D7" s="153">
        <v>87788</v>
      </c>
      <c r="E7" s="153">
        <v>88216</v>
      </c>
      <c r="F7" s="153">
        <v>95128</v>
      </c>
      <c r="G7" s="153">
        <v>94917</v>
      </c>
      <c r="H7" s="153">
        <v>99616</v>
      </c>
      <c r="I7" s="153">
        <v>104251</v>
      </c>
      <c r="J7" s="141">
        <v>102169</v>
      </c>
      <c r="K7" s="141">
        <v>107353</v>
      </c>
      <c r="L7" s="141">
        <v>110187</v>
      </c>
      <c r="M7" s="141">
        <v>101790</v>
      </c>
      <c r="N7" s="141">
        <v>84753</v>
      </c>
      <c r="O7" s="52">
        <f aca="true" t="shared" si="0" ref="O7:X19">(C7-B7)/B7*100</f>
        <v>-8.97418734559262</v>
      </c>
      <c r="P7" s="52">
        <f t="shared" si="0"/>
        <v>17.371482050939232</v>
      </c>
      <c r="Q7" s="52">
        <f t="shared" si="0"/>
        <v>0.48753816011299955</v>
      </c>
      <c r="R7" s="52">
        <f t="shared" si="0"/>
        <v>7.835313321846376</v>
      </c>
      <c r="S7" s="52">
        <f t="shared" si="0"/>
        <v>-0.22180640820788833</v>
      </c>
      <c r="T7" s="52">
        <f t="shared" si="0"/>
        <v>4.950641086422874</v>
      </c>
      <c r="U7" s="52">
        <f t="shared" si="0"/>
        <v>4.652867009315773</v>
      </c>
      <c r="V7" s="52">
        <f t="shared" si="0"/>
        <v>-1.9971031452935704</v>
      </c>
      <c r="W7" s="52">
        <f t="shared" si="0"/>
        <v>5.073946108898002</v>
      </c>
      <c r="X7" s="52">
        <f t="shared" si="0"/>
        <v>2.639888964444403</v>
      </c>
      <c r="Y7" s="52">
        <f aca="true" t="shared" si="1" ref="Y7:Z17">(M7-L7)/L7*100</f>
        <v>-7.620681205586866</v>
      </c>
      <c r="Z7" s="52">
        <f t="shared" si="1"/>
        <v>-16.73740053050398</v>
      </c>
    </row>
    <row r="8" spans="1:26" s="22" customFormat="1" ht="12.75">
      <c r="A8" s="325" t="s">
        <v>27</v>
      </c>
      <c r="B8" s="153">
        <v>90971</v>
      </c>
      <c r="C8" s="153">
        <v>84968</v>
      </c>
      <c r="D8" s="153">
        <v>94087</v>
      </c>
      <c r="E8" s="153">
        <v>94929</v>
      </c>
      <c r="F8" s="153">
        <v>93105</v>
      </c>
      <c r="G8" s="153">
        <v>87970</v>
      </c>
      <c r="H8" s="153">
        <v>103805</v>
      </c>
      <c r="I8" s="153">
        <v>116766</v>
      </c>
      <c r="J8" s="153">
        <v>102377</v>
      </c>
      <c r="K8" s="153">
        <v>105701</v>
      </c>
      <c r="L8" s="153">
        <v>107034</v>
      </c>
      <c r="M8" s="153">
        <v>102163</v>
      </c>
      <c r="N8" s="153">
        <v>81029</v>
      </c>
      <c r="O8" s="52">
        <f t="shared" si="0"/>
        <v>-6.5988062129689675</v>
      </c>
      <c r="P8" s="52">
        <f t="shared" si="0"/>
        <v>10.732275680256096</v>
      </c>
      <c r="Q8" s="52">
        <f t="shared" si="0"/>
        <v>0.8949164071550799</v>
      </c>
      <c r="R8" s="52">
        <f t="shared" si="0"/>
        <v>-1.921436020604873</v>
      </c>
      <c r="S8" s="52">
        <f t="shared" si="0"/>
        <v>-5.515278449062886</v>
      </c>
      <c r="T8" s="52">
        <f t="shared" si="0"/>
        <v>18.00045470046607</v>
      </c>
      <c r="U8" s="52">
        <f t="shared" si="0"/>
        <v>12.485911083281152</v>
      </c>
      <c r="V8" s="52">
        <f t="shared" si="0"/>
        <v>-12.322936471233065</v>
      </c>
      <c r="W8" s="52">
        <f t="shared" si="0"/>
        <v>3.2468230168885586</v>
      </c>
      <c r="X8" s="52">
        <f t="shared" si="0"/>
        <v>1.2611044360980501</v>
      </c>
      <c r="Y8" s="52">
        <f t="shared" si="1"/>
        <v>-4.550890371283891</v>
      </c>
      <c r="Z8" s="52">
        <f t="shared" si="1"/>
        <v>-20.686549925119664</v>
      </c>
    </row>
    <row r="9" spans="1:26" s="22" customFormat="1" ht="12.75">
      <c r="A9" s="325" t="s">
        <v>28</v>
      </c>
      <c r="B9" s="153">
        <v>131215</v>
      </c>
      <c r="C9" s="153">
        <v>142250</v>
      </c>
      <c r="D9" s="153">
        <v>99607</v>
      </c>
      <c r="E9" s="153">
        <v>129967</v>
      </c>
      <c r="F9" s="153">
        <v>129967</v>
      </c>
      <c r="G9" s="153">
        <v>117996</v>
      </c>
      <c r="H9" s="153">
        <v>146880</v>
      </c>
      <c r="I9" s="153">
        <v>147497</v>
      </c>
      <c r="J9" s="153">
        <v>135557</v>
      </c>
      <c r="K9" s="153">
        <v>159075</v>
      </c>
      <c r="L9" s="141">
        <v>141584</v>
      </c>
      <c r="M9" s="141">
        <v>133697</v>
      </c>
      <c r="N9" s="141">
        <v>117346</v>
      </c>
      <c r="O9" s="52">
        <f t="shared" si="0"/>
        <v>8.409861677399688</v>
      </c>
      <c r="P9" s="52">
        <f t="shared" si="0"/>
        <v>-29.97750439367311</v>
      </c>
      <c r="Q9" s="52">
        <f t="shared" si="0"/>
        <v>30.479785557239953</v>
      </c>
      <c r="R9" s="52">
        <f t="shared" si="0"/>
        <v>0</v>
      </c>
      <c r="S9" s="52">
        <f t="shared" si="0"/>
        <v>-9.210799664530226</v>
      </c>
      <c r="T9" s="52">
        <f t="shared" si="0"/>
        <v>24.47879589138615</v>
      </c>
      <c r="U9" s="52">
        <f t="shared" si="0"/>
        <v>0.4200708061002179</v>
      </c>
      <c r="V9" s="52">
        <f t="shared" si="0"/>
        <v>-8.09507989993017</v>
      </c>
      <c r="W9" s="52">
        <f t="shared" si="0"/>
        <v>17.349159394203177</v>
      </c>
      <c r="X9" s="52">
        <f t="shared" si="0"/>
        <v>-10.995442401382997</v>
      </c>
      <c r="Y9" s="52">
        <f t="shared" si="1"/>
        <v>-5.570544694315742</v>
      </c>
      <c r="Z9" s="52">
        <f t="shared" si="1"/>
        <v>-12.229892966932692</v>
      </c>
    </row>
    <row r="10" spans="1:26" s="22" customFormat="1" ht="12.75">
      <c r="A10" s="325" t="s">
        <v>29</v>
      </c>
      <c r="B10" s="153">
        <v>224962</v>
      </c>
      <c r="C10" s="153">
        <v>177409</v>
      </c>
      <c r="D10" s="153">
        <v>159395</v>
      </c>
      <c r="E10" s="153">
        <v>188920</v>
      </c>
      <c r="F10" s="153">
        <v>194961</v>
      </c>
      <c r="G10" s="153">
        <v>208470</v>
      </c>
      <c r="H10" s="153">
        <v>199250</v>
      </c>
      <c r="I10" s="153">
        <v>203607</v>
      </c>
      <c r="J10" s="153">
        <v>224463</v>
      </c>
      <c r="K10" s="153">
        <v>182291</v>
      </c>
      <c r="L10" s="153">
        <v>236616</v>
      </c>
      <c r="M10" s="153">
        <v>202313</v>
      </c>
      <c r="N10" s="153"/>
      <c r="O10" s="52">
        <f t="shared" si="0"/>
        <v>-21.138236679972618</v>
      </c>
      <c r="P10" s="52">
        <f t="shared" si="0"/>
        <v>-10.15393807529494</v>
      </c>
      <c r="Q10" s="52">
        <f t="shared" si="0"/>
        <v>18.523165720380188</v>
      </c>
      <c r="R10" s="52">
        <f t="shared" si="0"/>
        <v>3.197649798856659</v>
      </c>
      <c r="S10" s="52">
        <f t="shared" si="0"/>
        <v>6.929078123316971</v>
      </c>
      <c r="T10" s="52">
        <f t="shared" si="0"/>
        <v>-4.422698709646472</v>
      </c>
      <c r="U10" s="52">
        <f t="shared" si="0"/>
        <v>2.186700125470514</v>
      </c>
      <c r="V10" s="52">
        <f>(J10-I10)/I10*100</f>
        <v>10.243262756192076</v>
      </c>
      <c r="W10" s="52">
        <f t="shared" si="0"/>
        <v>-18.78795168914253</v>
      </c>
      <c r="X10" s="52">
        <f t="shared" si="0"/>
        <v>29.801251844578175</v>
      </c>
      <c r="Y10" s="52">
        <f t="shared" si="1"/>
        <v>-14.497329005646279</v>
      </c>
      <c r="Z10" s="52"/>
    </row>
    <row r="11" spans="1:26" s="22" customFormat="1" ht="12.75">
      <c r="A11" s="325" t="s">
        <v>30</v>
      </c>
      <c r="B11" s="153">
        <v>272310</v>
      </c>
      <c r="C11" s="153">
        <v>246053</v>
      </c>
      <c r="D11" s="153">
        <v>214270</v>
      </c>
      <c r="E11" s="153">
        <v>239067</v>
      </c>
      <c r="F11" s="153">
        <v>263645</v>
      </c>
      <c r="G11" s="153">
        <v>251317</v>
      </c>
      <c r="H11" s="153">
        <v>249601</v>
      </c>
      <c r="I11" s="153">
        <v>272955</v>
      </c>
      <c r="J11" s="153">
        <v>250355</v>
      </c>
      <c r="K11" s="153">
        <v>267145</v>
      </c>
      <c r="L11" s="153">
        <v>267265</v>
      </c>
      <c r="M11" s="153">
        <v>237752</v>
      </c>
      <c r="N11" s="153"/>
      <c r="O11" s="52">
        <f t="shared" si="0"/>
        <v>-9.642319415372185</v>
      </c>
      <c r="P11" s="52">
        <f t="shared" si="0"/>
        <v>-12.917135739048092</v>
      </c>
      <c r="Q11" s="52">
        <f t="shared" si="0"/>
        <v>11.572782004013629</v>
      </c>
      <c r="R11" s="52">
        <f t="shared" si="0"/>
        <v>10.280799943112182</v>
      </c>
      <c r="S11" s="52">
        <f t="shared" si="0"/>
        <v>-4.675984752223634</v>
      </c>
      <c r="T11" s="52">
        <f t="shared" si="0"/>
        <v>-0.6828029938285114</v>
      </c>
      <c r="U11" s="52">
        <f t="shared" si="0"/>
        <v>9.356533026710629</v>
      </c>
      <c r="V11" s="52">
        <f t="shared" si="0"/>
        <v>-8.279753072850836</v>
      </c>
      <c r="W11" s="52">
        <f t="shared" si="0"/>
        <v>6.706476802939826</v>
      </c>
      <c r="X11" s="52">
        <f t="shared" si="0"/>
        <v>0.04491942578000711</v>
      </c>
      <c r="Y11" s="52">
        <f t="shared" si="1"/>
        <v>-11.042598170355266</v>
      </c>
      <c r="Z11" s="52"/>
    </row>
    <row r="12" spans="1:26" s="22" customFormat="1" ht="12.75">
      <c r="A12" s="325" t="s">
        <v>31</v>
      </c>
      <c r="B12" s="153">
        <v>287615</v>
      </c>
      <c r="C12" s="153">
        <v>257836</v>
      </c>
      <c r="D12" s="153">
        <v>246223</v>
      </c>
      <c r="E12" s="153">
        <v>235780</v>
      </c>
      <c r="F12" s="153">
        <v>266054</v>
      </c>
      <c r="G12" s="153">
        <v>264738</v>
      </c>
      <c r="H12" s="153">
        <v>273078</v>
      </c>
      <c r="I12" s="153">
        <v>308917</v>
      </c>
      <c r="J12" s="141">
        <v>276768</v>
      </c>
      <c r="K12" s="141">
        <v>291677</v>
      </c>
      <c r="L12" s="141">
        <v>304860</v>
      </c>
      <c r="M12" s="141">
        <v>304035</v>
      </c>
      <c r="N12" s="141"/>
      <c r="O12" s="52">
        <f t="shared" si="0"/>
        <v>-10.353771534864315</v>
      </c>
      <c r="P12" s="52">
        <f t="shared" si="0"/>
        <v>-4.504025814859058</v>
      </c>
      <c r="Q12" s="52">
        <f t="shared" si="0"/>
        <v>-4.241277216182079</v>
      </c>
      <c r="R12" s="52">
        <f t="shared" si="0"/>
        <v>12.8399355331241</v>
      </c>
      <c r="S12" s="52">
        <f t="shared" si="0"/>
        <v>-0.49463642719147244</v>
      </c>
      <c r="T12" s="52">
        <f t="shared" si="0"/>
        <v>3.150284432155565</v>
      </c>
      <c r="U12" s="52">
        <f t="shared" si="0"/>
        <v>13.124089088099373</v>
      </c>
      <c r="V12" s="52">
        <f t="shared" si="0"/>
        <v>-10.407002528187183</v>
      </c>
      <c r="W12" s="52">
        <f t="shared" si="0"/>
        <v>5.386822175974101</v>
      </c>
      <c r="X12" s="52">
        <f t="shared" si="0"/>
        <v>4.519725586864923</v>
      </c>
      <c r="Y12" s="52">
        <f t="shared" si="1"/>
        <v>-0.2706160204684117</v>
      </c>
      <c r="Z12" s="52"/>
    </row>
    <row r="13" spans="1:26" s="22" customFormat="1" ht="12.75">
      <c r="A13" s="325" t="s">
        <v>32</v>
      </c>
      <c r="B13" s="153">
        <v>348253</v>
      </c>
      <c r="C13" s="153">
        <v>307372</v>
      </c>
      <c r="D13" s="153">
        <v>301900</v>
      </c>
      <c r="E13" s="153">
        <v>308606</v>
      </c>
      <c r="F13" s="153">
        <v>336154</v>
      </c>
      <c r="G13" s="153">
        <v>328047</v>
      </c>
      <c r="H13" s="153">
        <v>359425</v>
      </c>
      <c r="I13" s="153">
        <v>358533</v>
      </c>
      <c r="J13" s="141">
        <v>338008</v>
      </c>
      <c r="K13" s="141">
        <v>353474</v>
      </c>
      <c r="L13" s="141">
        <v>373214</v>
      </c>
      <c r="M13" s="141">
        <v>351344</v>
      </c>
      <c r="N13" s="141"/>
      <c r="O13" s="52">
        <f t="shared" si="0"/>
        <v>-11.738879492782546</v>
      </c>
      <c r="P13" s="52">
        <f t="shared" si="0"/>
        <v>-1.7802532436266154</v>
      </c>
      <c r="Q13" s="52">
        <f t="shared" si="0"/>
        <v>2.2212653196422654</v>
      </c>
      <c r="R13" s="52">
        <f t="shared" si="0"/>
        <v>8.926592483619892</v>
      </c>
      <c r="S13" s="52">
        <f t="shared" si="0"/>
        <v>-2.411692260095075</v>
      </c>
      <c r="T13" s="52">
        <f t="shared" si="0"/>
        <v>9.565092806823412</v>
      </c>
      <c r="U13" s="52">
        <f t="shared" si="0"/>
        <v>-0.2481741670724073</v>
      </c>
      <c r="V13" s="52">
        <f t="shared" si="0"/>
        <v>-5.724717111116689</v>
      </c>
      <c r="W13" s="52">
        <f t="shared" si="0"/>
        <v>4.575631346003645</v>
      </c>
      <c r="X13" s="52">
        <f t="shared" si="0"/>
        <v>5.584569162088301</v>
      </c>
      <c r="Y13" s="52">
        <f t="shared" si="1"/>
        <v>-5.859908792274673</v>
      </c>
      <c r="Z13" s="52"/>
    </row>
    <row r="14" spans="1:26" s="22" customFormat="1" ht="12.75">
      <c r="A14" s="325" t="s">
        <v>33</v>
      </c>
      <c r="B14" s="153">
        <v>351217</v>
      </c>
      <c r="C14" s="153">
        <v>320556</v>
      </c>
      <c r="D14" s="153">
        <v>330654</v>
      </c>
      <c r="E14" s="153">
        <v>338584</v>
      </c>
      <c r="F14" s="153">
        <v>368580</v>
      </c>
      <c r="G14" s="153">
        <v>322853</v>
      </c>
      <c r="H14" s="153">
        <v>374323</v>
      </c>
      <c r="I14" s="153">
        <v>388380</v>
      </c>
      <c r="J14" s="153">
        <v>354382</v>
      </c>
      <c r="K14" s="153">
        <v>379455</v>
      </c>
      <c r="L14" s="153">
        <v>383049</v>
      </c>
      <c r="M14" s="153">
        <v>362827</v>
      </c>
      <c r="N14" s="153"/>
      <c r="O14" s="52">
        <f t="shared" si="0"/>
        <v>-8.729930498808429</v>
      </c>
      <c r="P14" s="52">
        <f t="shared" si="0"/>
        <v>3.150151611574888</v>
      </c>
      <c r="Q14" s="52">
        <f t="shared" si="0"/>
        <v>2.3982773533663586</v>
      </c>
      <c r="R14" s="52">
        <f t="shared" si="0"/>
        <v>8.859249108049996</v>
      </c>
      <c r="S14" s="52">
        <f t="shared" si="0"/>
        <v>-12.406261869878996</v>
      </c>
      <c r="T14" s="52">
        <f t="shared" si="0"/>
        <v>15.942239966796034</v>
      </c>
      <c r="U14" s="52">
        <f t="shared" si="0"/>
        <v>3.755312924933814</v>
      </c>
      <c r="V14" s="52">
        <f t="shared" si="0"/>
        <v>-8.75379782687059</v>
      </c>
      <c r="W14" s="52">
        <f t="shared" si="0"/>
        <v>7.075133612881015</v>
      </c>
      <c r="X14" s="52">
        <f t="shared" si="0"/>
        <v>0.9471478831481994</v>
      </c>
      <c r="Y14" s="52">
        <f t="shared" si="1"/>
        <v>-5.279220151990999</v>
      </c>
      <c r="Z14" s="52"/>
    </row>
    <row r="15" spans="1:26" s="22" customFormat="1" ht="12.75">
      <c r="A15" s="325" t="s">
        <v>34</v>
      </c>
      <c r="B15" s="153">
        <v>292052</v>
      </c>
      <c r="C15" s="153">
        <v>282954</v>
      </c>
      <c r="D15" s="153">
        <v>257600</v>
      </c>
      <c r="E15" s="153">
        <v>272347</v>
      </c>
      <c r="F15" s="153">
        <v>273396</v>
      </c>
      <c r="G15" s="153">
        <v>273647</v>
      </c>
      <c r="H15" s="153">
        <v>310146</v>
      </c>
      <c r="I15" s="153">
        <v>312796</v>
      </c>
      <c r="J15" s="153">
        <v>290982</v>
      </c>
      <c r="K15" s="153">
        <v>308187</v>
      </c>
      <c r="L15" s="153">
        <v>310123</v>
      </c>
      <c r="M15" s="153">
        <v>305376</v>
      </c>
      <c r="N15" s="153"/>
      <c r="O15" s="52">
        <f t="shared" si="0"/>
        <v>-3.1151986632517494</v>
      </c>
      <c r="P15" s="52">
        <f t="shared" si="0"/>
        <v>-8.960467072386324</v>
      </c>
      <c r="Q15" s="52">
        <f t="shared" si="0"/>
        <v>5.724767080745342</v>
      </c>
      <c r="R15" s="52">
        <f t="shared" si="0"/>
        <v>0.3851703892460721</v>
      </c>
      <c r="S15" s="52">
        <f t="shared" si="0"/>
        <v>0.0918082195789258</v>
      </c>
      <c r="T15" s="52">
        <f t="shared" si="0"/>
        <v>13.337986530091687</v>
      </c>
      <c r="U15" s="52">
        <f t="shared" si="0"/>
        <v>0.8544362977436434</v>
      </c>
      <c r="V15" s="52">
        <f t="shared" si="0"/>
        <v>-6.973874346219261</v>
      </c>
      <c r="W15" s="52">
        <f t="shared" si="0"/>
        <v>5.912736870321876</v>
      </c>
      <c r="X15" s="52">
        <f t="shared" si="0"/>
        <v>0.6281900274833138</v>
      </c>
      <c r="Y15" s="52">
        <f t="shared" si="1"/>
        <v>-1.530682987072871</v>
      </c>
      <c r="Z15" s="52"/>
    </row>
    <row r="16" spans="1:26" s="22" customFormat="1" ht="12.75">
      <c r="A16" s="325" t="s">
        <v>35</v>
      </c>
      <c r="B16" s="153">
        <v>230180</v>
      </c>
      <c r="C16" s="153">
        <v>243620</v>
      </c>
      <c r="D16" s="153">
        <v>240540</v>
      </c>
      <c r="E16" s="153">
        <v>249549</v>
      </c>
      <c r="F16" s="153">
        <v>258257</v>
      </c>
      <c r="G16" s="153">
        <v>253577</v>
      </c>
      <c r="H16" s="153">
        <v>267352</v>
      </c>
      <c r="I16" s="153">
        <v>268034</v>
      </c>
      <c r="J16" s="153">
        <v>249461</v>
      </c>
      <c r="K16" s="153">
        <v>265446</v>
      </c>
      <c r="L16" s="153">
        <v>266999</v>
      </c>
      <c r="M16" s="153">
        <v>252241</v>
      </c>
      <c r="N16" s="153"/>
      <c r="O16" s="52">
        <f t="shared" si="0"/>
        <v>5.8389086801633505</v>
      </c>
      <c r="P16" s="52">
        <f t="shared" si="0"/>
        <v>-1.2642640177325342</v>
      </c>
      <c r="Q16" s="52">
        <f t="shared" si="0"/>
        <v>3.7453230231978054</v>
      </c>
      <c r="R16" s="52">
        <f t="shared" si="0"/>
        <v>3.4894950490685197</v>
      </c>
      <c r="S16" s="52">
        <f t="shared" si="0"/>
        <v>-1.8121483638391216</v>
      </c>
      <c r="T16" s="52">
        <f t="shared" si="0"/>
        <v>5.432275009168812</v>
      </c>
      <c r="U16" s="52">
        <f t="shared" si="0"/>
        <v>0.2550944073730512</v>
      </c>
      <c r="V16" s="52">
        <f t="shared" si="0"/>
        <v>-6.929344784616877</v>
      </c>
      <c r="W16" s="52">
        <f t="shared" si="0"/>
        <v>6.407815249678306</v>
      </c>
      <c r="X16" s="52">
        <f t="shared" si="0"/>
        <v>0.5850530804758783</v>
      </c>
      <c r="Y16" s="52">
        <f t="shared" si="1"/>
        <v>-5.5273615256985975</v>
      </c>
      <c r="Z16" s="52"/>
    </row>
    <row r="17" spans="1:26" s="22" customFormat="1" ht="12.75">
      <c r="A17" s="325" t="s">
        <v>36</v>
      </c>
      <c r="B17" s="153">
        <v>97183</v>
      </c>
      <c r="C17" s="153">
        <v>105920</v>
      </c>
      <c r="D17" s="153">
        <v>107554</v>
      </c>
      <c r="E17" s="153">
        <v>109059</v>
      </c>
      <c r="F17" s="153">
        <v>106677</v>
      </c>
      <c r="G17" s="153">
        <v>111809</v>
      </c>
      <c r="H17" s="153">
        <v>120225</v>
      </c>
      <c r="I17" s="153">
        <v>129822</v>
      </c>
      <c r="J17" s="210">
        <v>126211</v>
      </c>
      <c r="K17" s="210">
        <v>134002</v>
      </c>
      <c r="L17" s="141">
        <v>120398</v>
      </c>
      <c r="M17" s="141">
        <v>108449</v>
      </c>
      <c r="N17" s="141"/>
      <c r="O17" s="52">
        <f t="shared" si="0"/>
        <v>8.99025549736065</v>
      </c>
      <c r="P17" s="52">
        <f t="shared" si="0"/>
        <v>1.5426737160120847</v>
      </c>
      <c r="Q17" s="52">
        <f t="shared" si="0"/>
        <v>1.399297097272068</v>
      </c>
      <c r="R17" s="52">
        <f t="shared" si="0"/>
        <v>-2.1841388606167302</v>
      </c>
      <c r="S17" s="52">
        <f t="shared" si="0"/>
        <v>4.81078395530433</v>
      </c>
      <c r="T17" s="52">
        <f t="shared" si="0"/>
        <v>7.527122145802216</v>
      </c>
      <c r="U17" s="52">
        <f t="shared" si="0"/>
        <v>7.9825327510917035</v>
      </c>
      <c r="V17" s="52">
        <f t="shared" si="0"/>
        <v>-2.781500824205451</v>
      </c>
      <c r="W17" s="52">
        <f t="shared" si="0"/>
        <v>6.172996014610454</v>
      </c>
      <c r="X17" s="52">
        <f t="shared" si="0"/>
        <v>-10.15208728227937</v>
      </c>
      <c r="Y17" s="52">
        <f t="shared" si="1"/>
        <v>-9.924583464841609</v>
      </c>
      <c r="Z17" s="52"/>
    </row>
    <row r="18" spans="1:26" s="26" customFormat="1" ht="12.75">
      <c r="A18" s="325" t="s">
        <v>37</v>
      </c>
      <c r="B18" s="153">
        <v>97869</v>
      </c>
      <c r="C18" s="153">
        <v>108801</v>
      </c>
      <c r="D18" s="153">
        <v>112377</v>
      </c>
      <c r="E18" s="153">
        <v>114902</v>
      </c>
      <c r="F18" s="153">
        <v>112047</v>
      </c>
      <c r="G18" s="153">
        <v>121548</v>
      </c>
      <c r="H18" s="153">
        <v>136684</v>
      </c>
      <c r="I18" s="141">
        <v>134363</v>
      </c>
      <c r="J18" s="141">
        <v>129434</v>
      </c>
      <c r="K18" s="141">
        <v>128300</v>
      </c>
      <c r="L18" s="141">
        <v>118676</v>
      </c>
      <c r="M18" s="141">
        <v>108110</v>
      </c>
      <c r="N18" s="141"/>
      <c r="O18" s="52">
        <f t="shared" si="0"/>
        <v>11.170033412009932</v>
      </c>
      <c r="P18" s="52">
        <f t="shared" si="0"/>
        <v>3.28673449692558</v>
      </c>
      <c r="Q18" s="52">
        <f t="shared" si="0"/>
        <v>2.246901056265962</v>
      </c>
      <c r="R18" s="52">
        <f t="shared" si="0"/>
        <v>-2.4847261144279473</v>
      </c>
      <c r="S18" s="52">
        <f t="shared" si="0"/>
        <v>8.479477362178372</v>
      </c>
      <c r="T18" s="52">
        <f t="shared" si="0"/>
        <v>12.452693586072993</v>
      </c>
      <c r="U18" s="52">
        <f t="shared" si="0"/>
        <v>-1.6980773170232069</v>
      </c>
      <c r="V18" s="52">
        <f t="shared" si="0"/>
        <v>-3.668420621748547</v>
      </c>
      <c r="W18" s="52">
        <f t="shared" si="0"/>
        <v>-0.8761221935503809</v>
      </c>
      <c r="X18" s="260">
        <f t="shared" si="0"/>
        <v>-7.501169134840219</v>
      </c>
      <c r="Y18" s="52">
        <f>(M18-L18)/L18*100</f>
        <v>-8.903232330041458</v>
      </c>
      <c r="Z18" s="52"/>
    </row>
    <row r="19" spans="1:26" s="141" customFormat="1" ht="12.75">
      <c r="A19" s="139" t="s">
        <v>38</v>
      </c>
      <c r="B19" s="30">
        <f aca="true" t="shared" si="2" ref="B19:L19">SUM(B7:B18)</f>
        <v>2505996</v>
      </c>
      <c r="C19" s="30">
        <f t="shared" si="2"/>
        <v>2352534</v>
      </c>
      <c r="D19" s="30">
        <f t="shared" si="2"/>
        <v>2251995</v>
      </c>
      <c r="E19" s="30">
        <f t="shared" si="2"/>
        <v>2369926</v>
      </c>
      <c r="F19" s="30">
        <f t="shared" si="2"/>
        <v>2497971</v>
      </c>
      <c r="G19" s="30">
        <f t="shared" si="2"/>
        <v>2436889</v>
      </c>
      <c r="H19" s="30">
        <f t="shared" si="2"/>
        <v>2640385</v>
      </c>
      <c r="I19" s="207">
        <f t="shared" si="2"/>
        <v>2745921</v>
      </c>
      <c r="J19" s="207">
        <f t="shared" si="2"/>
        <v>2580167</v>
      </c>
      <c r="K19" s="207">
        <f t="shared" si="2"/>
        <v>2682106</v>
      </c>
      <c r="L19" s="207">
        <f t="shared" si="2"/>
        <v>2740005</v>
      </c>
      <c r="M19" s="207">
        <f>SUM(M7:M18)</f>
        <v>2570097</v>
      </c>
      <c r="N19" s="228"/>
      <c r="O19" s="140">
        <f t="shared" si="0"/>
        <v>-6.123792695598876</v>
      </c>
      <c r="P19" s="140">
        <f t="shared" si="0"/>
        <v>-4.273647054622803</v>
      </c>
      <c r="Q19" s="43">
        <f t="shared" si="0"/>
        <v>5.236734539819138</v>
      </c>
      <c r="R19" s="140">
        <f t="shared" si="0"/>
        <v>5.402911314530496</v>
      </c>
      <c r="S19" s="43">
        <f t="shared" si="0"/>
        <v>-2.445264576730475</v>
      </c>
      <c r="T19" s="43">
        <f t="shared" si="0"/>
        <v>8.350647075020651</v>
      </c>
      <c r="U19" s="43">
        <f>(I19-H19)/H19*100</f>
        <v>3.9969928627832685</v>
      </c>
      <c r="V19" s="43">
        <f t="shared" si="0"/>
        <v>-6.0363717674324935</v>
      </c>
      <c r="W19" s="43">
        <f t="shared" si="0"/>
        <v>3.9508682965094897</v>
      </c>
      <c r="X19" s="43">
        <f t="shared" si="0"/>
        <v>2.1587140851256437</v>
      </c>
      <c r="Y19" s="43">
        <f>(M19-L19)/L19*100</f>
        <v>-6.201010582097478</v>
      </c>
      <c r="Z19" s="43"/>
    </row>
    <row r="20" spans="1:14" s="22" customFormat="1" ht="12.75">
      <c r="A20" s="268"/>
      <c r="I20" s="204"/>
      <c r="J20" s="30"/>
      <c r="K20" s="30"/>
      <c r="L20" s="220"/>
      <c r="M20" s="220"/>
      <c r="N20" s="220"/>
    </row>
    <row r="21" spans="1:14" s="22" customFormat="1" ht="12.75">
      <c r="A21" s="268"/>
      <c r="K21" s="47"/>
      <c r="L21" s="47"/>
      <c r="M21" s="47"/>
      <c r="N21" s="47"/>
    </row>
    <row r="22" spans="1:14" s="22" customFormat="1" ht="14.25">
      <c r="A22" s="267" t="s">
        <v>93</v>
      </c>
      <c r="B22" s="66"/>
      <c r="C22" s="26"/>
      <c r="D22" s="26"/>
      <c r="E22" s="26"/>
      <c r="F22" s="26"/>
      <c r="G22" s="26"/>
      <c r="H22" s="26"/>
      <c r="I22" s="203"/>
      <c r="J22" s="26"/>
      <c r="K22" s="218"/>
      <c r="L22" s="218"/>
      <c r="M22" s="218"/>
      <c r="N22" s="350"/>
    </row>
    <row r="23" spans="1:9" s="22" customFormat="1" ht="12.75">
      <c r="A23" s="268"/>
      <c r="I23" s="204"/>
    </row>
    <row r="24" spans="1:26" s="208" customFormat="1" ht="35.25" customHeight="1">
      <c r="A24" s="269" t="s">
        <v>75</v>
      </c>
      <c r="B24" s="138">
        <v>2001</v>
      </c>
      <c r="C24" s="138">
        <v>2002</v>
      </c>
      <c r="D24" s="138">
        <v>2003</v>
      </c>
      <c r="E24" s="138">
        <v>2004</v>
      </c>
      <c r="F24" s="138">
        <v>2005</v>
      </c>
      <c r="G24" s="138">
        <v>2006</v>
      </c>
      <c r="H24" s="138">
        <v>2007</v>
      </c>
      <c r="I24" s="205">
        <v>2008</v>
      </c>
      <c r="J24" s="138">
        <v>2009</v>
      </c>
      <c r="K24" s="138">
        <v>2010</v>
      </c>
      <c r="L24" s="138">
        <v>2011</v>
      </c>
      <c r="M24" s="138">
        <v>2012</v>
      </c>
      <c r="N24" s="138">
        <v>2013</v>
      </c>
      <c r="O24" s="211" t="s">
        <v>76</v>
      </c>
      <c r="P24" s="211" t="s">
        <v>77</v>
      </c>
      <c r="Q24" s="211" t="s">
        <v>78</v>
      </c>
      <c r="R24" s="211" t="s">
        <v>79</v>
      </c>
      <c r="S24" s="211" t="s">
        <v>80</v>
      </c>
      <c r="T24" s="211" t="s">
        <v>81</v>
      </c>
      <c r="U24" s="211" t="s">
        <v>82</v>
      </c>
      <c r="V24" s="211" t="s">
        <v>95</v>
      </c>
      <c r="W24" s="211" t="s">
        <v>108</v>
      </c>
      <c r="X24" s="211" t="s">
        <v>109</v>
      </c>
      <c r="Y24" s="211" t="s">
        <v>112</v>
      </c>
      <c r="Z24" s="211" t="s">
        <v>116</v>
      </c>
    </row>
    <row r="25" spans="1:26" s="22" customFormat="1" ht="12.75">
      <c r="A25" s="325" t="s">
        <v>26</v>
      </c>
      <c r="B25" s="153">
        <v>28759</v>
      </c>
      <c r="C25" s="153">
        <v>27035</v>
      </c>
      <c r="D25" s="153">
        <v>29096</v>
      </c>
      <c r="E25" s="153">
        <v>27162</v>
      </c>
      <c r="F25" s="153">
        <v>29059</v>
      </c>
      <c r="G25" s="153">
        <v>29487</v>
      </c>
      <c r="H25" s="153">
        <v>26209</v>
      </c>
      <c r="I25" s="153">
        <v>25967</v>
      </c>
      <c r="J25" s="141">
        <v>24574</v>
      </c>
      <c r="K25" s="141">
        <v>24162</v>
      </c>
      <c r="L25" s="141">
        <v>22870</v>
      </c>
      <c r="M25" s="141">
        <v>23070</v>
      </c>
      <c r="N25" s="141">
        <v>23185</v>
      </c>
      <c r="O25" s="52">
        <f aca="true" t="shared" si="3" ref="O25:W37">(C25-B25)/B25*100</f>
        <v>-5.994645154560311</v>
      </c>
      <c r="P25" s="52">
        <f t="shared" si="3"/>
        <v>7.62345108193083</v>
      </c>
      <c r="Q25" s="52">
        <f t="shared" si="3"/>
        <v>-6.646961781688204</v>
      </c>
      <c r="R25" s="52">
        <f t="shared" si="3"/>
        <v>6.984021795154996</v>
      </c>
      <c r="S25" s="52">
        <f t="shared" si="3"/>
        <v>1.4728655493994975</v>
      </c>
      <c r="T25" s="52">
        <f t="shared" si="3"/>
        <v>-11.1167633194289</v>
      </c>
      <c r="U25" s="52">
        <f>(I25-H25)/H25*100</f>
        <v>-0.9233469418901904</v>
      </c>
      <c r="V25" s="52">
        <f>(J25-I25)/I25*100</f>
        <v>-5.364501097546887</v>
      </c>
      <c r="W25" s="52">
        <f>(K25-J25)/J25*100</f>
        <v>-1.676568731179295</v>
      </c>
      <c r="X25" s="52">
        <f>(L25-K25)/K25*100</f>
        <v>-5.347239466931546</v>
      </c>
      <c r="Y25" s="52">
        <f>(M25-L25)/L25*100</f>
        <v>0.874508089199825</v>
      </c>
      <c r="Z25" s="52">
        <f>(N25-M25)/M25*100</f>
        <v>0.4984828781967924</v>
      </c>
    </row>
    <row r="26" spans="1:26" s="22" customFormat="1" ht="12.75">
      <c r="A26" s="325" t="s">
        <v>27</v>
      </c>
      <c r="B26" s="153">
        <v>35219</v>
      </c>
      <c r="C26" s="153">
        <v>34047</v>
      </c>
      <c r="D26" s="153">
        <v>37602</v>
      </c>
      <c r="E26" s="153">
        <v>37289</v>
      </c>
      <c r="F26" s="153">
        <v>36168</v>
      </c>
      <c r="G26" s="153">
        <v>36386</v>
      </c>
      <c r="H26" s="153">
        <v>31581</v>
      </c>
      <c r="I26" s="153">
        <v>32284</v>
      </c>
      <c r="J26" s="153">
        <v>26954</v>
      </c>
      <c r="K26" s="153">
        <v>27750</v>
      </c>
      <c r="L26" s="153">
        <v>28293</v>
      </c>
      <c r="M26" s="153">
        <v>29724</v>
      </c>
      <c r="N26" s="153">
        <v>24561</v>
      </c>
      <c r="O26" s="52">
        <f t="shared" si="3"/>
        <v>-3.327749226269911</v>
      </c>
      <c r="P26" s="52">
        <f t="shared" si="3"/>
        <v>10.441448585778483</v>
      </c>
      <c r="Q26" s="52">
        <f t="shared" si="3"/>
        <v>-0.8324025317802245</v>
      </c>
      <c r="R26" s="52">
        <f t="shared" si="3"/>
        <v>-3.0062484915122423</v>
      </c>
      <c r="S26" s="52">
        <f t="shared" si="3"/>
        <v>0.6027427560274276</v>
      </c>
      <c r="T26" s="52">
        <f t="shared" si="3"/>
        <v>-13.205628538448854</v>
      </c>
      <c r="U26" s="52">
        <f t="shared" si="3"/>
        <v>2.226021975238276</v>
      </c>
      <c r="V26" s="52">
        <f t="shared" si="3"/>
        <v>-16.50972618015116</v>
      </c>
      <c r="W26" s="52">
        <f aca="true" t="shared" si="4" ref="W26:X29">(K26-J26)/J26*100</f>
        <v>2.9531794909846405</v>
      </c>
      <c r="X26" s="52">
        <f t="shared" si="4"/>
        <v>1.9567567567567568</v>
      </c>
      <c r="Y26" s="52">
        <f aca="true" t="shared" si="5" ref="Y26:Y35">(M26-L26)/L26*100</f>
        <v>5.05778814547768</v>
      </c>
      <c r="Z26" s="52">
        <f>(N26-M26)/M26*100</f>
        <v>-17.36980218005652</v>
      </c>
    </row>
    <row r="27" spans="1:26" s="22" customFormat="1" ht="12.75">
      <c r="A27" s="325" t="s">
        <v>28</v>
      </c>
      <c r="B27" s="153">
        <v>47559</v>
      </c>
      <c r="C27" s="153">
        <v>53545</v>
      </c>
      <c r="D27" s="153">
        <v>47428</v>
      </c>
      <c r="E27" s="153">
        <v>58192</v>
      </c>
      <c r="F27" s="153">
        <v>61621</v>
      </c>
      <c r="G27" s="153">
        <v>58537</v>
      </c>
      <c r="H27" s="153">
        <v>50238</v>
      </c>
      <c r="I27" s="153">
        <v>54948</v>
      </c>
      <c r="J27" s="153">
        <v>43347</v>
      </c>
      <c r="K27" s="153">
        <v>50201</v>
      </c>
      <c r="L27" s="254">
        <v>41872</v>
      </c>
      <c r="M27" s="254">
        <v>43914</v>
      </c>
      <c r="N27" s="254">
        <v>52540</v>
      </c>
      <c r="O27" s="52">
        <f t="shared" si="3"/>
        <v>12.586471540612711</v>
      </c>
      <c r="P27" s="52">
        <f t="shared" si="3"/>
        <v>-11.424035857689793</v>
      </c>
      <c r="Q27" s="52">
        <f t="shared" si="3"/>
        <v>22.69545416209834</v>
      </c>
      <c r="R27" s="52">
        <f t="shared" si="3"/>
        <v>5.892562551553478</v>
      </c>
      <c r="S27" s="52">
        <f t="shared" si="3"/>
        <v>-5.004787328994985</v>
      </c>
      <c r="T27" s="52">
        <f t="shared" si="3"/>
        <v>-14.177357910381469</v>
      </c>
      <c r="U27" s="52">
        <f t="shared" si="3"/>
        <v>9.375373223456346</v>
      </c>
      <c r="V27" s="52">
        <f t="shared" si="3"/>
        <v>-21.11268835990391</v>
      </c>
      <c r="W27" s="52">
        <f t="shared" si="4"/>
        <v>15.811936235494958</v>
      </c>
      <c r="X27" s="52">
        <f t="shared" si="4"/>
        <v>-16.59130296209239</v>
      </c>
      <c r="Y27" s="52">
        <f t="shared" si="5"/>
        <v>4.8767672907909825</v>
      </c>
      <c r="Z27" s="52">
        <f>(N27-M27)/M27*100</f>
        <v>19.642938470647174</v>
      </c>
    </row>
    <row r="28" spans="1:26" s="22" customFormat="1" ht="12.75">
      <c r="A28" s="325" t="s">
        <v>29</v>
      </c>
      <c r="B28" s="153">
        <v>62696</v>
      </c>
      <c r="C28" s="153">
        <v>55224</v>
      </c>
      <c r="D28" s="153">
        <v>70820</v>
      </c>
      <c r="E28" s="153">
        <v>73408</v>
      </c>
      <c r="F28" s="153">
        <v>69542</v>
      </c>
      <c r="G28" s="153">
        <v>85092</v>
      </c>
      <c r="H28" s="153">
        <v>74811</v>
      </c>
      <c r="I28" s="153">
        <v>74826</v>
      </c>
      <c r="J28" s="153">
        <v>66402</v>
      </c>
      <c r="K28" s="153">
        <v>52505</v>
      </c>
      <c r="L28" s="153">
        <v>72796</v>
      </c>
      <c r="M28" s="153">
        <v>91688</v>
      </c>
      <c r="N28" s="153"/>
      <c r="O28" s="52">
        <f t="shared" si="3"/>
        <v>-11.917825698609162</v>
      </c>
      <c r="P28" s="52">
        <f t="shared" si="3"/>
        <v>28.24134434303926</v>
      </c>
      <c r="Q28" s="52">
        <f t="shared" si="3"/>
        <v>3.654334933634566</v>
      </c>
      <c r="R28" s="52">
        <f t="shared" si="3"/>
        <v>-5.2664559721011335</v>
      </c>
      <c r="S28" s="52">
        <f t="shared" si="3"/>
        <v>22.360587846193667</v>
      </c>
      <c r="T28" s="52">
        <f t="shared" si="3"/>
        <v>-12.082216894655197</v>
      </c>
      <c r="U28" s="52">
        <f t="shared" si="3"/>
        <v>0.02005052732886875</v>
      </c>
      <c r="V28" s="52">
        <f>(J28-I28)/I28*100</f>
        <v>-11.258118835698822</v>
      </c>
      <c r="W28" s="52">
        <f t="shared" si="4"/>
        <v>-20.928586488358782</v>
      </c>
      <c r="X28" s="52">
        <f t="shared" si="4"/>
        <v>38.64584325302352</v>
      </c>
      <c r="Y28" s="52">
        <f t="shared" si="5"/>
        <v>25.951975383262816</v>
      </c>
      <c r="Z28" s="52"/>
    </row>
    <row r="29" spans="1:26" s="22" customFormat="1" ht="12.75">
      <c r="A29" s="325" t="s">
        <v>30</v>
      </c>
      <c r="B29" s="153">
        <v>89284</v>
      </c>
      <c r="C29" s="153">
        <v>79226</v>
      </c>
      <c r="D29" s="153">
        <v>71993</v>
      </c>
      <c r="E29" s="153">
        <v>87364</v>
      </c>
      <c r="F29" s="153">
        <v>94942</v>
      </c>
      <c r="G29" s="153">
        <v>103844</v>
      </c>
      <c r="H29" s="153">
        <v>97115</v>
      </c>
      <c r="I29" s="153">
        <v>93546</v>
      </c>
      <c r="J29" s="153">
        <v>87102</v>
      </c>
      <c r="K29" s="153">
        <v>89830</v>
      </c>
      <c r="L29" s="153">
        <v>95027</v>
      </c>
      <c r="M29" s="153">
        <v>132859</v>
      </c>
      <c r="N29" s="153"/>
      <c r="O29" s="52">
        <f t="shared" si="3"/>
        <v>-11.265176291384794</v>
      </c>
      <c r="P29" s="52">
        <f t="shared" si="3"/>
        <v>-9.129578673667735</v>
      </c>
      <c r="Q29" s="52">
        <f t="shared" si="3"/>
        <v>21.35068687233481</v>
      </c>
      <c r="R29" s="52">
        <f t="shared" si="3"/>
        <v>8.674053385833982</v>
      </c>
      <c r="S29" s="52">
        <f t="shared" si="3"/>
        <v>9.376250763624107</v>
      </c>
      <c r="T29" s="52">
        <f t="shared" si="3"/>
        <v>-6.479912175956241</v>
      </c>
      <c r="U29" s="52">
        <f t="shared" si="3"/>
        <v>-3.675024455542398</v>
      </c>
      <c r="V29" s="52">
        <f t="shared" si="3"/>
        <v>-6.8885895709062925</v>
      </c>
      <c r="W29" s="52">
        <f t="shared" si="4"/>
        <v>3.1319602305343164</v>
      </c>
      <c r="X29" s="52">
        <f t="shared" si="4"/>
        <v>5.785372370032283</v>
      </c>
      <c r="Y29" s="52">
        <f t="shared" si="5"/>
        <v>39.81184294989845</v>
      </c>
      <c r="Z29" s="52"/>
    </row>
    <row r="30" spans="1:26" s="22" customFormat="1" ht="12.75">
      <c r="A30" s="325" t="s">
        <v>31</v>
      </c>
      <c r="B30" s="153">
        <v>82773</v>
      </c>
      <c r="C30" s="153">
        <v>80146</v>
      </c>
      <c r="D30" s="153">
        <v>74774</v>
      </c>
      <c r="E30" s="153">
        <v>87599</v>
      </c>
      <c r="F30" s="153">
        <v>95238</v>
      </c>
      <c r="G30" s="153">
        <v>96121</v>
      </c>
      <c r="H30" s="153">
        <v>92729</v>
      </c>
      <c r="I30" s="153">
        <v>99772</v>
      </c>
      <c r="J30" s="141">
        <v>85893</v>
      </c>
      <c r="K30" s="141">
        <v>90492</v>
      </c>
      <c r="L30" s="141">
        <v>103654</v>
      </c>
      <c r="M30" s="141">
        <v>134762</v>
      </c>
      <c r="N30" s="141"/>
      <c r="O30" s="52">
        <f t="shared" si="3"/>
        <v>-3.1737402293018255</v>
      </c>
      <c r="P30" s="52">
        <f t="shared" si="3"/>
        <v>-6.702767449404837</v>
      </c>
      <c r="Q30" s="52">
        <f t="shared" si="3"/>
        <v>17.15168374033755</v>
      </c>
      <c r="R30" s="52">
        <f t="shared" si="3"/>
        <v>8.720419182867383</v>
      </c>
      <c r="S30" s="52">
        <f t="shared" si="3"/>
        <v>0.9271509271509273</v>
      </c>
      <c r="T30" s="52">
        <f t="shared" si="3"/>
        <v>-3.528885467275621</v>
      </c>
      <c r="U30" s="52">
        <f t="shared" si="3"/>
        <v>7.595250676703082</v>
      </c>
      <c r="V30" s="52">
        <f t="shared" si="3"/>
        <v>-13.910716433468306</v>
      </c>
      <c r="W30" s="52">
        <f t="shared" si="3"/>
        <v>5.354336209004226</v>
      </c>
      <c r="X30" s="52">
        <f aca="true" t="shared" si="6" ref="X30:X37">(L30-K30)/K30*100</f>
        <v>14.544932148698228</v>
      </c>
      <c r="Y30" s="52">
        <f t="shared" si="5"/>
        <v>30.011384027630385</v>
      </c>
      <c r="Z30" s="52"/>
    </row>
    <row r="31" spans="1:26" s="22" customFormat="1" ht="12.75">
      <c r="A31" s="325" t="s">
        <v>32</v>
      </c>
      <c r="B31" s="153">
        <v>92877</v>
      </c>
      <c r="C31" s="153">
        <v>93229</v>
      </c>
      <c r="D31" s="153">
        <v>97031</v>
      </c>
      <c r="E31" s="153">
        <v>92323</v>
      </c>
      <c r="F31" s="153">
        <v>108621</v>
      </c>
      <c r="G31" s="153">
        <v>112261</v>
      </c>
      <c r="H31" s="153">
        <v>108758</v>
      </c>
      <c r="I31" s="153">
        <v>116564</v>
      </c>
      <c r="J31" s="141">
        <v>101353</v>
      </c>
      <c r="K31" s="141">
        <v>98254</v>
      </c>
      <c r="L31" s="141">
        <v>119837</v>
      </c>
      <c r="M31" s="141">
        <v>150257</v>
      </c>
      <c r="N31" s="141"/>
      <c r="O31" s="52">
        <f t="shared" si="3"/>
        <v>0.3789958762664599</v>
      </c>
      <c r="P31" s="52">
        <f t="shared" si="3"/>
        <v>4.078130195540015</v>
      </c>
      <c r="Q31" s="52">
        <f t="shared" si="3"/>
        <v>-4.852057589842421</v>
      </c>
      <c r="R31" s="52">
        <f t="shared" si="3"/>
        <v>17.65323917117078</v>
      </c>
      <c r="S31" s="52">
        <f t="shared" si="3"/>
        <v>3.3511015365352925</v>
      </c>
      <c r="T31" s="52">
        <f t="shared" si="3"/>
        <v>-3.120406908899796</v>
      </c>
      <c r="U31" s="52">
        <f t="shared" si="3"/>
        <v>7.17740304161533</v>
      </c>
      <c r="V31" s="52">
        <f>(J31-I31)/I31*100</f>
        <v>-13.049483545520058</v>
      </c>
      <c r="W31" s="52">
        <f t="shared" si="3"/>
        <v>-3.057630262547729</v>
      </c>
      <c r="X31" s="52">
        <f t="shared" si="6"/>
        <v>21.966535713558734</v>
      </c>
      <c r="Y31" s="52">
        <f t="shared" si="5"/>
        <v>25.38448058612949</v>
      </c>
      <c r="Z31" s="52"/>
    </row>
    <row r="32" spans="1:26" s="22" customFormat="1" ht="12.75">
      <c r="A32" s="325" t="s">
        <v>33</v>
      </c>
      <c r="B32" s="153">
        <v>94285</v>
      </c>
      <c r="C32" s="153">
        <v>82615</v>
      </c>
      <c r="D32" s="153">
        <v>90515</v>
      </c>
      <c r="E32" s="153">
        <v>92805</v>
      </c>
      <c r="F32" s="153">
        <v>110873</v>
      </c>
      <c r="G32" s="153">
        <v>113206</v>
      </c>
      <c r="H32" s="153">
        <v>108303</v>
      </c>
      <c r="I32" s="153">
        <v>119285</v>
      </c>
      <c r="J32" s="153">
        <v>100007</v>
      </c>
      <c r="K32" s="153">
        <v>104040</v>
      </c>
      <c r="L32" s="153">
        <v>120310</v>
      </c>
      <c r="M32" s="153">
        <v>152647</v>
      </c>
      <c r="N32" s="153"/>
      <c r="O32" s="52">
        <f t="shared" si="3"/>
        <v>-12.377366495200722</v>
      </c>
      <c r="P32" s="52">
        <f t="shared" si="3"/>
        <v>9.56242813048478</v>
      </c>
      <c r="Q32" s="52">
        <f t="shared" si="3"/>
        <v>2.529967408716787</v>
      </c>
      <c r="R32" s="52">
        <f t="shared" si="3"/>
        <v>19.468778621841494</v>
      </c>
      <c r="S32" s="52">
        <f>(G32-F32)/F32*100</f>
        <v>2.10420932057399</v>
      </c>
      <c r="T32" s="52">
        <f t="shared" si="3"/>
        <v>-4.331042524247832</v>
      </c>
      <c r="U32" s="52">
        <f t="shared" si="3"/>
        <v>10.14006998882764</v>
      </c>
      <c r="V32" s="52">
        <f>(J32-I32)/I32*100</f>
        <v>-16.161294379008257</v>
      </c>
      <c r="W32" s="52">
        <f aca="true" t="shared" si="7" ref="W32:W37">(K32-J32)/J32*100</f>
        <v>4.032717709760317</v>
      </c>
      <c r="X32" s="52">
        <f t="shared" si="6"/>
        <v>15.638216070742022</v>
      </c>
      <c r="Y32" s="52">
        <f t="shared" si="5"/>
        <v>26.87806499875322</v>
      </c>
      <c r="Z32" s="52"/>
    </row>
    <row r="33" spans="1:26" s="22" customFormat="1" ht="12.75">
      <c r="A33" s="325" t="s">
        <v>34</v>
      </c>
      <c r="B33" s="153">
        <v>86766</v>
      </c>
      <c r="C33" s="153">
        <v>84180</v>
      </c>
      <c r="D33" s="153">
        <v>88817</v>
      </c>
      <c r="E33" s="153">
        <v>100440</v>
      </c>
      <c r="F33" s="153">
        <v>99827</v>
      </c>
      <c r="G33" s="153">
        <v>103729</v>
      </c>
      <c r="H33" s="153">
        <v>106486</v>
      </c>
      <c r="I33" s="153">
        <v>100397</v>
      </c>
      <c r="J33" s="153">
        <v>96411</v>
      </c>
      <c r="K33" s="153">
        <v>100748</v>
      </c>
      <c r="L33" s="153">
        <v>107000</v>
      </c>
      <c r="M33" s="153">
        <v>148512</v>
      </c>
      <c r="N33" s="153"/>
      <c r="O33" s="52">
        <f t="shared" si="3"/>
        <v>-2.9804301223981744</v>
      </c>
      <c r="P33" s="52">
        <f t="shared" si="3"/>
        <v>5.508434307436446</v>
      </c>
      <c r="Q33" s="52">
        <f t="shared" si="3"/>
        <v>13.086458673452153</v>
      </c>
      <c r="R33" s="52">
        <f t="shared" si="3"/>
        <v>-0.6103146156909598</v>
      </c>
      <c r="S33" s="52">
        <f>(G33-F33)/F33*100</f>
        <v>3.9087621585342647</v>
      </c>
      <c r="T33" s="52">
        <f t="shared" si="3"/>
        <v>2.657887379614187</v>
      </c>
      <c r="U33" s="52">
        <f t="shared" si="3"/>
        <v>-5.718122570103112</v>
      </c>
      <c r="V33" s="52">
        <f>(J33-I33)/I33*100</f>
        <v>-3.97023815452653</v>
      </c>
      <c r="W33" s="52">
        <f t="shared" si="7"/>
        <v>4.498449347066206</v>
      </c>
      <c r="X33" s="52">
        <f t="shared" si="6"/>
        <v>6.20558224480883</v>
      </c>
      <c r="Y33" s="52">
        <f t="shared" si="5"/>
        <v>38.796261682242985</v>
      </c>
      <c r="Z33" s="52"/>
    </row>
    <row r="34" spans="1:26" s="22" customFormat="1" ht="12.75">
      <c r="A34" s="325" t="s">
        <v>35</v>
      </c>
      <c r="B34" s="153">
        <v>76825</v>
      </c>
      <c r="C34" s="153">
        <v>83140</v>
      </c>
      <c r="D34" s="153">
        <v>86074</v>
      </c>
      <c r="E34" s="153">
        <v>93595</v>
      </c>
      <c r="F34" s="153">
        <v>98949</v>
      </c>
      <c r="G34" s="153">
        <v>97352</v>
      </c>
      <c r="H34" s="153">
        <v>98236</v>
      </c>
      <c r="I34" s="153">
        <v>93452</v>
      </c>
      <c r="J34" s="153">
        <v>83678</v>
      </c>
      <c r="K34" s="153">
        <v>91468</v>
      </c>
      <c r="L34" s="153">
        <v>93895</v>
      </c>
      <c r="M34" s="153">
        <v>127489</v>
      </c>
      <c r="N34" s="153"/>
      <c r="O34" s="52">
        <f t="shared" si="3"/>
        <v>8.219980475105759</v>
      </c>
      <c r="P34" s="52">
        <f t="shared" si="3"/>
        <v>3.5289872504209763</v>
      </c>
      <c r="Q34" s="52">
        <f t="shared" si="3"/>
        <v>8.737830239096592</v>
      </c>
      <c r="R34" s="52">
        <f t="shared" si="3"/>
        <v>5.720391046530263</v>
      </c>
      <c r="S34" s="52">
        <f>(G34-F34)/F34*100</f>
        <v>-1.6139627484865944</v>
      </c>
      <c r="T34" s="52">
        <f t="shared" si="3"/>
        <v>0.9080450324595283</v>
      </c>
      <c r="U34" s="52">
        <f t="shared" si="3"/>
        <v>-4.869905126430229</v>
      </c>
      <c r="V34" s="52">
        <f t="shared" si="3"/>
        <v>-10.458845182553612</v>
      </c>
      <c r="W34" s="52">
        <f t="shared" si="7"/>
        <v>9.3094959248548</v>
      </c>
      <c r="X34" s="52">
        <f t="shared" si="6"/>
        <v>2.6533869768662264</v>
      </c>
      <c r="Y34" s="52">
        <f t="shared" si="5"/>
        <v>35.77826295329889</v>
      </c>
      <c r="Z34" s="52"/>
    </row>
    <row r="35" spans="1:26" s="22" customFormat="1" ht="12.75">
      <c r="A35" s="325" t="s">
        <v>36</v>
      </c>
      <c r="B35" s="153">
        <v>41764</v>
      </c>
      <c r="C35" s="153">
        <v>49735</v>
      </c>
      <c r="D35" s="153">
        <v>57639</v>
      </c>
      <c r="E35" s="153">
        <v>52792</v>
      </c>
      <c r="F35" s="153">
        <v>51876</v>
      </c>
      <c r="G35" s="153">
        <v>44591</v>
      </c>
      <c r="H35" s="153">
        <v>43503</v>
      </c>
      <c r="I35" s="153">
        <v>44458</v>
      </c>
      <c r="J35" s="141">
        <v>39977</v>
      </c>
      <c r="K35" s="141">
        <v>35750</v>
      </c>
      <c r="L35" s="141">
        <v>43211</v>
      </c>
      <c r="M35" s="141">
        <v>41959</v>
      </c>
      <c r="N35" s="141"/>
      <c r="O35" s="52">
        <f t="shared" si="3"/>
        <v>19.08581553491045</v>
      </c>
      <c r="P35" s="52">
        <f t="shared" si="3"/>
        <v>15.892228812707348</v>
      </c>
      <c r="Q35" s="52">
        <f t="shared" si="3"/>
        <v>-8.409236801471225</v>
      </c>
      <c r="R35" s="52">
        <f t="shared" si="3"/>
        <v>-1.7351113805121987</v>
      </c>
      <c r="S35" s="52">
        <f>(G35-F35)/F35*100</f>
        <v>-14.043102783560798</v>
      </c>
      <c r="T35" s="52">
        <f t="shared" si="3"/>
        <v>-2.4399542508577965</v>
      </c>
      <c r="U35" s="52">
        <f t="shared" si="3"/>
        <v>2.1952509022366273</v>
      </c>
      <c r="V35" s="52">
        <f t="shared" si="3"/>
        <v>-10.079175851365333</v>
      </c>
      <c r="W35" s="52">
        <f t="shared" si="7"/>
        <v>-10.573579808389825</v>
      </c>
      <c r="X35" s="52">
        <f t="shared" si="6"/>
        <v>20.86993006993007</v>
      </c>
      <c r="Y35" s="52">
        <f t="shared" si="5"/>
        <v>-2.8974103816157926</v>
      </c>
      <c r="Z35" s="52"/>
    </row>
    <row r="36" spans="1:26" s="22" customFormat="1" ht="12.75">
      <c r="A36" s="325" t="s">
        <v>37</v>
      </c>
      <c r="B36" s="153">
        <v>27576</v>
      </c>
      <c r="C36" s="153">
        <v>34190</v>
      </c>
      <c r="D36" s="153">
        <v>39536</v>
      </c>
      <c r="E36" s="153">
        <v>35093</v>
      </c>
      <c r="F36" s="153">
        <v>35080</v>
      </c>
      <c r="G36" s="153">
        <v>34531</v>
      </c>
      <c r="H36" s="206">
        <v>34326</v>
      </c>
      <c r="I36" s="141">
        <v>33549</v>
      </c>
      <c r="J36" s="141">
        <v>32236</v>
      </c>
      <c r="K36" s="141">
        <v>24773</v>
      </c>
      <c r="L36" s="250">
        <v>29898</v>
      </c>
      <c r="M36" s="250">
        <v>30980</v>
      </c>
      <c r="N36" s="250"/>
      <c r="O36" s="52">
        <f t="shared" si="3"/>
        <v>23.984624310995066</v>
      </c>
      <c r="P36" s="52">
        <f t="shared" si="3"/>
        <v>15.636150921322024</v>
      </c>
      <c r="Q36" s="52">
        <f t="shared" si="3"/>
        <v>-11.237859166329422</v>
      </c>
      <c r="R36" s="52">
        <f t="shared" si="3"/>
        <v>-0.03704442481406548</v>
      </c>
      <c r="S36" s="52">
        <f>(G36-F36)/F36*100</f>
        <v>-1.5649942987457242</v>
      </c>
      <c r="T36" s="52">
        <f t="shared" si="3"/>
        <v>-0.5936694564304538</v>
      </c>
      <c r="U36" s="52">
        <f t="shared" si="3"/>
        <v>-2.2635902814193325</v>
      </c>
      <c r="V36" s="52">
        <f t="shared" si="3"/>
        <v>-3.913678500104325</v>
      </c>
      <c r="W36" s="52">
        <f t="shared" si="7"/>
        <v>-23.151135376597594</v>
      </c>
      <c r="X36" s="52">
        <f t="shared" si="6"/>
        <v>20.68784563839664</v>
      </c>
      <c r="Y36" s="52">
        <f>(M36-L36)/L36*100</f>
        <v>3.618971168640043</v>
      </c>
      <c r="Z36" s="52"/>
    </row>
    <row r="37" spans="1:26" s="22" customFormat="1" ht="12.75">
      <c r="A37" s="139" t="s">
        <v>38</v>
      </c>
      <c r="B37" s="30">
        <f aca="true" t="shared" si="8" ref="B37:K37">SUM(B25:B36)</f>
        <v>766383</v>
      </c>
      <c r="C37" s="30">
        <f t="shared" si="8"/>
        <v>756312</v>
      </c>
      <c r="D37" s="30">
        <f t="shared" si="8"/>
        <v>791325</v>
      </c>
      <c r="E37" s="30">
        <f t="shared" si="8"/>
        <v>838062</v>
      </c>
      <c r="F37" s="30">
        <f t="shared" si="8"/>
        <v>891796</v>
      </c>
      <c r="G37" s="30">
        <f t="shared" si="8"/>
        <v>915137</v>
      </c>
      <c r="H37" s="30">
        <f t="shared" si="8"/>
        <v>872295</v>
      </c>
      <c r="I37" s="207">
        <f t="shared" si="8"/>
        <v>889048</v>
      </c>
      <c r="J37" s="207">
        <f t="shared" si="8"/>
        <v>787934</v>
      </c>
      <c r="K37" s="207">
        <f t="shared" si="8"/>
        <v>789973</v>
      </c>
      <c r="L37" s="207">
        <f>SUM(L25:L36)</f>
        <v>878663</v>
      </c>
      <c r="M37" s="207">
        <f>SUM(M25:M36)</f>
        <v>1107861</v>
      </c>
      <c r="N37" s="207"/>
      <c r="O37" s="43">
        <f t="shared" si="3"/>
        <v>-1.3140949107691586</v>
      </c>
      <c r="P37" s="43">
        <f t="shared" si="3"/>
        <v>4.6294386443689906</v>
      </c>
      <c r="Q37" s="43">
        <f t="shared" si="3"/>
        <v>5.906170031276656</v>
      </c>
      <c r="R37" s="43">
        <f t="shared" si="3"/>
        <v>6.411697463910785</v>
      </c>
      <c r="S37" s="43">
        <f t="shared" si="3"/>
        <v>2.617302611808082</v>
      </c>
      <c r="T37" s="43">
        <f t="shared" si="3"/>
        <v>-4.68148484871664</v>
      </c>
      <c r="U37" s="43">
        <f t="shared" si="3"/>
        <v>1.9205658636126541</v>
      </c>
      <c r="V37" s="43">
        <f t="shared" si="3"/>
        <v>-11.373289181236558</v>
      </c>
      <c r="W37" s="43">
        <f t="shared" si="7"/>
        <v>0.25877801947878887</v>
      </c>
      <c r="X37" s="43">
        <f t="shared" si="6"/>
        <v>11.22696598491341</v>
      </c>
      <c r="Y37" s="43">
        <f>(M37-L37)/L37*100</f>
        <v>26.084858472474657</v>
      </c>
      <c r="Z37" s="215"/>
    </row>
    <row r="38" spans="1:15" s="22" customFormat="1" ht="12.75">
      <c r="A38" s="271"/>
      <c r="B38" s="30"/>
      <c r="C38" s="30"/>
      <c r="D38" s="30"/>
      <c r="E38" s="30"/>
      <c r="F38" s="30"/>
      <c r="G38" s="30"/>
      <c r="H38" s="30"/>
      <c r="I38" s="207"/>
      <c r="J38" s="30"/>
      <c r="K38" s="30"/>
      <c r="L38" s="30"/>
      <c r="M38" s="30"/>
      <c r="N38" s="30"/>
      <c r="O38" s="143"/>
    </row>
    <row r="39" spans="1:14" s="22" customFormat="1" ht="12.75">
      <c r="A39" s="268"/>
      <c r="K39" s="47"/>
      <c r="L39" s="47"/>
      <c r="M39" s="47"/>
      <c r="N39" s="47"/>
    </row>
    <row r="40" spans="1:14" s="22" customFormat="1" ht="14.25">
      <c r="A40" s="271" t="s">
        <v>94</v>
      </c>
      <c r="B40" s="249"/>
      <c r="C40" s="249"/>
      <c r="D40" s="249"/>
      <c r="E40" s="249"/>
      <c r="F40" s="249"/>
      <c r="G40" s="30"/>
      <c r="H40" s="30"/>
      <c r="I40" s="203"/>
      <c r="J40" s="26"/>
      <c r="K40" s="218"/>
      <c r="L40" s="218"/>
      <c r="M40" s="218"/>
      <c r="N40" s="350"/>
    </row>
    <row r="41" spans="1:15" s="22" customFormat="1" ht="12.75">
      <c r="A41" s="271"/>
      <c r="B41" s="30"/>
      <c r="C41" s="30"/>
      <c r="D41" s="30"/>
      <c r="E41" s="30"/>
      <c r="F41" s="30"/>
      <c r="G41" s="30"/>
      <c r="H41" s="30"/>
      <c r="I41" s="207"/>
      <c r="J41" s="30"/>
      <c r="K41" s="30"/>
      <c r="L41" s="30"/>
      <c r="M41" s="30"/>
      <c r="N41" s="30"/>
      <c r="O41" s="143"/>
    </row>
    <row r="42" spans="1:26" s="208" customFormat="1" ht="35.25" customHeight="1">
      <c r="A42" s="269" t="s">
        <v>75</v>
      </c>
      <c r="B42" s="138">
        <v>2001</v>
      </c>
      <c r="C42" s="138">
        <v>2002</v>
      </c>
      <c r="D42" s="138">
        <v>2003</v>
      </c>
      <c r="E42" s="138">
        <v>2004</v>
      </c>
      <c r="F42" s="138">
        <v>2005</v>
      </c>
      <c r="G42" s="138">
        <v>2006</v>
      </c>
      <c r="H42" s="138">
        <v>2007</v>
      </c>
      <c r="I42" s="205">
        <v>2008</v>
      </c>
      <c r="J42" s="138">
        <v>2009</v>
      </c>
      <c r="K42" s="138">
        <v>2010</v>
      </c>
      <c r="L42" s="138">
        <v>2011</v>
      </c>
      <c r="M42" s="138">
        <v>2012</v>
      </c>
      <c r="N42" s="138">
        <v>2013</v>
      </c>
      <c r="O42" s="211" t="s">
        <v>76</v>
      </c>
      <c r="P42" s="211" t="s">
        <v>77</v>
      </c>
      <c r="Q42" s="211" t="s">
        <v>78</v>
      </c>
      <c r="R42" s="211" t="s">
        <v>79</v>
      </c>
      <c r="S42" s="211" t="s">
        <v>80</v>
      </c>
      <c r="T42" s="211" t="s">
        <v>81</v>
      </c>
      <c r="U42" s="211" t="s">
        <v>82</v>
      </c>
      <c r="V42" s="211" t="s">
        <v>95</v>
      </c>
      <c r="W42" s="211" t="s">
        <v>108</v>
      </c>
      <c r="X42" s="211" t="s">
        <v>109</v>
      </c>
      <c r="Y42" s="211" t="s">
        <v>112</v>
      </c>
      <c r="Z42" s="211" t="s">
        <v>116</v>
      </c>
    </row>
    <row r="43" spans="1:26" s="22" customFormat="1" ht="12.75">
      <c r="A43" s="325" t="s">
        <v>26</v>
      </c>
      <c r="B43" s="31">
        <f aca="true" t="shared" si="9" ref="B43:L54">B7+B25</f>
        <v>110928</v>
      </c>
      <c r="C43" s="31">
        <f t="shared" si="9"/>
        <v>101830</v>
      </c>
      <c r="D43" s="31">
        <f t="shared" si="9"/>
        <v>116884</v>
      </c>
      <c r="E43" s="31">
        <f aca="true" t="shared" si="10" ref="E43:M43">E7+E25</f>
        <v>115378</v>
      </c>
      <c r="F43" s="31">
        <f t="shared" si="10"/>
        <v>124187</v>
      </c>
      <c r="G43" s="31">
        <f t="shared" si="10"/>
        <v>124404</v>
      </c>
      <c r="H43" s="31">
        <f t="shared" si="10"/>
        <v>125825</v>
      </c>
      <c r="I43" s="209">
        <f t="shared" si="10"/>
        <v>130218</v>
      </c>
      <c r="J43" s="31">
        <f t="shared" si="10"/>
        <v>126743</v>
      </c>
      <c r="K43" s="31">
        <f t="shared" si="10"/>
        <v>131515</v>
      </c>
      <c r="L43" s="31">
        <f t="shared" si="10"/>
        <v>133057</v>
      </c>
      <c r="M43" s="31">
        <f t="shared" si="10"/>
        <v>124860</v>
      </c>
      <c r="N43" s="31">
        <f>N7+N25</f>
        <v>107938</v>
      </c>
      <c r="O43" s="52">
        <f aca="true" t="shared" si="11" ref="O43:W55">(C43-B43)/B43*100</f>
        <v>-8.201716428674455</v>
      </c>
      <c r="P43" s="52">
        <f t="shared" si="11"/>
        <v>14.783462633801433</v>
      </c>
      <c r="Q43" s="52">
        <f t="shared" si="11"/>
        <v>-1.2884569316587384</v>
      </c>
      <c r="R43" s="52">
        <f t="shared" si="11"/>
        <v>7.6349044011856675</v>
      </c>
      <c r="S43" s="52">
        <f t="shared" si="11"/>
        <v>0.17473648610563103</v>
      </c>
      <c r="T43" s="52">
        <f t="shared" si="11"/>
        <v>1.142246230024758</v>
      </c>
      <c r="U43" s="52">
        <f>(I43-H43)/H43*100</f>
        <v>3.4913570435128154</v>
      </c>
      <c r="V43" s="52">
        <f>(J43-I43)/I43*100</f>
        <v>-2.668601882996206</v>
      </c>
      <c r="W43" s="52">
        <f>(K43-J43)/J43*100</f>
        <v>3.765099453224241</v>
      </c>
      <c r="X43" s="52">
        <f>(L43-K43)/K43*100</f>
        <v>1.1724898300574078</v>
      </c>
      <c r="Y43" s="52">
        <f>(M43-L43)/L43*100</f>
        <v>-6.160517672877037</v>
      </c>
      <c r="Z43" s="52">
        <f>(N43-M43)/M43*100</f>
        <v>-13.55277911260612</v>
      </c>
    </row>
    <row r="44" spans="1:26" s="22" customFormat="1" ht="12.75">
      <c r="A44" s="325" t="s">
        <v>27</v>
      </c>
      <c r="B44" s="31">
        <f t="shared" si="9"/>
        <v>126190</v>
      </c>
      <c r="C44" s="31">
        <f t="shared" si="9"/>
        <v>119015</v>
      </c>
      <c r="D44" s="31">
        <f t="shared" si="9"/>
        <v>131689</v>
      </c>
      <c r="E44" s="31">
        <f t="shared" si="9"/>
        <v>132218</v>
      </c>
      <c r="F44" s="31">
        <f aca="true" t="shared" si="12" ref="F44:N45">F8+F26</f>
        <v>129273</v>
      </c>
      <c r="G44" s="31">
        <f t="shared" si="12"/>
        <v>124356</v>
      </c>
      <c r="H44" s="31">
        <f t="shared" si="12"/>
        <v>135386</v>
      </c>
      <c r="I44" s="209">
        <f t="shared" si="12"/>
        <v>149050</v>
      </c>
      <c r="J44" s="31">
        <f t="shared" si="12"/>
        <v>129331</v>
      </c>
      <c r="K44" s="31">
        <f t="shared" si="12"/>
        <v>133451</v>
      </c>
      <c r="L44" s="31">
        <f t="shared" si="12"/>
        <v>135327</v>
      </c>
      <c r="M44" s="31">
        <f t="shared" si="12"/>
        <v>131887</v>
      </c>
      <c r="N44" s="31">
        <f>N8+N26</f>
        <v>105590</v>
      </c>
      <c r="O44" s="52">
        <f t="shared" si="11"/>
        <v>-5.685870512718916</v>
      </c>
      <c r="P44" s="52">
        <f t="shared" si="11"/>
        <v>10.649077847330169</v>
      </c>
      <c r="Q44" s="52">
        <f t="shared" si="11"/>
        <v>0.401704014762053</v>
      </c>
      <c r="R44" s="52">
        <f t="shared" si="11"/>
        <v>-2.2273820508554056</v>
      </c>
      <c r="S44" s="52">
        <f t="shared" si="11"/>
        <v>-3.8035784734631357</v>
      </c>
      <c r="T44" s="52">
        <f t="shared" si="11"/>
        <v>8.869696677281354</v>
      </c>
      <c r="U44" s="52">
        <f t="shared" si="11"/>
        <v>10.092624052708551</v>
      </c>
      <c r="V44" s="52">
        <f>(J44-I44)/I44*100</f>
        <v>-13.229788661522978</v>
      </c>
      <c r="W44" s="52">
        <f>(K44-J44)/J44*100</f>
        <v>3.185624482915929</v>
      </c>
      <c r="X44" s="52">
        <f>(L44-K44)/K44*100</f>
        <v>1.4057594173142203</v>
      </c>
      <c r="Y44" s="52">
        <f>(M44-L44)/L44*100</f>
        <v>-2.541990881346664</v>
      </c>
      <c r="Z44" s="52">
        <f>(N44-M44)/M44*100</f>
        <v>-19.939038722542783</v>
      </c>
    </row>
    <row r="45" spans="1:26" s="22" customFormat="1" ht="12.75">
      <c r="A45" s="325" t="s">
        <v>28</v>
      </c>
      <c r="B45" s="31">
        <f t="shared" si="9"/>
        <v>178774</v>
      </c>
      <c r="C45" s="31">
        <f t="shared" si="9"/>
        <v>195795</v>
      </c>
      <c r="D45" s="31">
        <f t="shared" si="9"/>
        <v>147035</v>
      </c>
      <c r="E45" s="31">
        <f t="shared" si="9"/>
        <v>188159</v>
      </c>
      <c r="F45" s="31">
        <f t="shared" si="9"/>
        <v>191588</v>
      </c>
      <c r="G45" s="31">
        <f t="shared" si="9"/>
        <v>176533</v>
      </c>
      <c r="H45" s="31">
        <f t="shared" si="9"/>
        <v>197118</v>
      </c>
      <c r="I45" s="209">
        <f t="shared" si="9"/>
        <v>202445</v>
      </c>
      <c r="J45" s="31">
        <f t="shared" si="9"/>
        <v>178904</v>
      </c>
      <c r="K45" s="31">
        <f t="shared" si="9"/>
        <v>209276</v>
      </c>
      <c r="L45" s="31">
        <f t="shared" si="9"/>
        <v>183456</v>
      </c>
      <c r="M45" s="31">
        <f t="shared" si="12"/>
        <v>177611</v>
      </c>
      <c r="N45" s="31">
        <f>N9+N27</f>
        <v>169886</v>
      </c>
      <c r="O45" s="52">
        <f t="shared" si="11"/>
        <v>9.520959423629833</v>
      </c>
      <c r="P45" s="52">
        <f>(D45-C45)/C45*100</f>
        <v>-24.903598151127454</v>
      </c>
      <c r="Q45" s="52">
        <f>(E45-D45)/D45*100</f>
        <v>27.968850953854524</v>
      </c>
      <c r="R45" s="52">
        <f>(F45-E45)/E45*100</f>
        <v>1.8223948894286215</v>
      </c>
      <c r="S45" s="52">
        <f t="shared" si="11"/>
        <v>-7.858007808422239</v>
      </c>
      <c r="T45" s="52">
        <f t="shared" si="11"/>
        <v>11.66070932913393</v>
      </c>
      <c r="U45" s="52">
        <f t="shared" si="11"/>
        <v>2.702442191986526</v>
      </c>
      <c r="V45" s="52">
        <f t="shared" si="11"/>
        <v>-11.628343500703894</v>
      </c>
      <c r="W45" s="52">
        <f aca="true" t="shared" si="13" ref="W45:X55">(K45-J45)/J45*100</f>
        <v>16.976702589098064</v>
      </c>
      <c r="X45" s="52">
        <f t="shared" si="13"/>
        <v>-12.337774040023701</v>
      </c>
      <c r="Y45" s="52">
        <f aca="true" t="shared" si="14" ref="Y45:Y53">(M45-L45)/L45*100</f>
        <v>-3.186050061050061</v>
      </c>
      <c r="Z45" s="52">
        <f>(N45-M45)/M45*100</f>
        <v>-4.349392774096199</v>
      </c>
    </row>
    <row r="46" spans="1:26" s="22" customFormat="1" ht="12.75">
      <c r="A46" s="325" t="s">
        <v>29</v>
      </c>
      <c r="B46" s="31">
        <f t="shared" si="9"/>
        <v>287658</v>
      </c>
      <c r="C46" s="31">
        <f t="shared" si="9"/>
        <v>232633</v>
      </c>
      <c r="D46" s="31">
        <f t="shared" si="9"/>
        <v>230215</v>
      </c>
      <c r="E46" s="31">
        <f t="shared" si="9"/>
        <v>262328</v>
      </c>
      <c r="F46" s="31">
        <f t="shared" si="9"/>
        <v>264503</v>
      </c>
      <c r="G46" s="31">
        <f t="shared" si="9"/>
        <v>293562</v>
      </c>
      <c r="H46" s="31">
        <f t="shared" si="9"/>
        <v>274061</v>
      </c>
      <c r="I46" s="209">
        <f t="shared" si="9"/>
        <v>278433</v>
      </c>
      <c r="J46" s="31">
        <f t="shared" si="9"/>
        <v>290865</v>
      </c>
      <c r="K46" s="31">
        <f t="shared" si="9"/>
        <v>234796</v>
      </c>
      <c r="L46" s="31">
        <f>L10+L28</f>
        <v>309412</v>
      </c>
      <c r="M46" s="31">
        <f>M10+M28</f>
        <v>294001</v>
      </c>
      <c r="N46" s="31"/>
      <c r="O46" s="52">
        <f t="shared" si="11"/>
        <v>-19.12861801166663</v>
      </c>
      <c r="P46" s="52">
        <f t="shared" si="11"/>
        <v>-1.0394054153967838</v>
      </c>
      <c r="Q46" s="52">
        <f t="shared" si="11"/>
        <v>13.949134504702126</v>
      </c>
      <c r="R46" s="52">
        <f t="shared" si="11"/>
        <v>0.8291146961056388</v>
      </c>
      <c r="S46" s="52">
        <f t="shared" si="11"/>
        <v>10.986264806070253</v>
      </c>
      <c r="T46" s="52">
        <f t="shared" si="11"/>
        <v>-6.642889747310619</v>
      </c>
      <c r="U46" s="52">
        <f t="shared" si="11"/>
        <v>1.5952652876549382</v>
      </c>
      <c r="V46" s="52">
        <f t="shared" si="11"/>
        <v>4.464987986337826</v>
      </c>
      <c r="W46" s="52">
        <f t="shared" si="13"/>
        <v>-19.27664036580544</v>
      </c>
      <c r="X46" s="52">
        <f t="shared" si="13"/>
        <v>31.7790763045367</v>
      </c>
      <c r="Y46" s="52">
        <f t="shared" si="14"/>
        <v>-4.98073765723372</v>
      </c>
      <c r="Z46" s="52"/>
    </row>
    <row r="47" spans="1:26" s="22" customFormat="1" ht="12.75">
      <c r="A47" s="325" t="s">
        <v>30</v>
      </c>
      <c r="B47" s="31">
        <f t="shared" si="9"/>
        <v>361594</v>
      </c>
      <c r="C47" s="31">
        <f t="shared" si="9"/>
        <v>325279</v>
      </c>
      <c r="D47" s="31">
        <f t="shared" si="9"/>
        <v>286263</v>
      </c>
      <c r="E47" s="31">
        <f>E11+E29</f>
        <v>326431</v>
      </c>
      <c r="F47" s="31">
        <f>F11+F29</f>
        <v>358587</v>
      </c>
      <c r="G47" s="31">
        <f>G11+G29</f>
        <v>355161</v>
      </c>
      <c r="H47" s="31">
        <f t="shared" si="9"/>
        <v>346716</v>
      </c>
      <c r="I47" s="209">
        <f t="shared" si="9"/>
        <v>366501</v>
      </c>
      <c r="J47" s="209">
        <f t="shared" si="9"/>
        <v>337457</v>
      </c>
      <c r="K47" s="209">
        <f t="shared" si="9"/>
        <v>356975</v>
      </c>
      <c r="L47" s="31">
        <f>L11+L29</f>
        <v>362292</v>
      </c>
      <c r="M47" s="31">
        <f>M11+M29</f>
        <v>370611</v>
      </c>
      <c r="N47" s="31"/>
      <c r="O47" s="52">
        <f t="shared" si="11"/>
        <v>-10.043031687472691</v>
      </c>
      <c r="P47" s="52">
        <f t="shared" si="11"/>
        <v>-11.994626151703615</v>
      </c>
      <c r="Q47" s="52">
        <f t="shared" si="11"/>
        <v>14.031851828563244</v>
      </c>
      <c r="R47" s="52">
        <f t="shared" si="11"/>
        <v>9.850780103605356</v>
      </c>
      <c r="S47" s="52">
        <f t="shared" si="11"/>
        <v>-0.9554166771243799</v>
      </c>
      <c r="T47" s="52">
        <f t="shared" si="11"/>
        <v>-2.3777948592328553</v>
      </c>
      <c r="U47" s="52">
        <f t="shared" si="11"/>
        <v>5.706399473921018</v>
      </c>
      <c r="V47" s="52">
        <f t="shared" si="11"/>
        <v>-7.924671419723276</v>
      </c>
      <c r="W47" s="52">
        <f t="shared" si="13"/>
        <v>5.783848016191693</v>
      </c>
      <c r="X47" s="52">
        <f t="shared" si="13"/>
        <v>1.4894600462217242</v>
      </c>
      <c r="Y47" s="52">
        <f t="shared" si="14"/>
        <v>2.2962141035407906</v>
      </c>
      <c r="Z47" s="52"/>
    </row>
    <row r="48" spans="1:26" s="22" customFormat="1" ht="12.75">
      <c r="A48" s="325" t="s">
        <v>31</v>
      </c>
      <c r="B48" s="31">
        <f t="shared" si="9"/>
        <v>370388</v>
      </c>
      <c r="C48" s="31">
        <f t="shared" si="9"/>
        <v>337982</v>
      </c>
      <c r="D48" s="31">
        <f t="shared" si="9"/>
        <v>320997</v>
      </c>
      <c r="E48" s="31">
        <f t="shared" si="9"/>
        <v>323379</v>
      </c>
      <c r="F48" s="31">
        <f t="shared" si="9"/>
        <v>361292</v>
      </c>
      <c r="G48" s="31">
        <f t="shared" si="9"/>
        <v>360859</v>
      </c>
      <c r="H48" s="31">
        <f t="shared" si="9"/>
        <v>365807</v>
      </c>
      <c r="I48" s="209">
        <f t="shared" si="9"/>
        <v>408689</v>
      </c>
      <c r="J48" s="209">
        <f t="shared" si="9"/>
        <v>362661</v>
      </c>
      <c r="K48" s="209">
        <f t="shared" si="9"/>
        <v>382169</v>
      </c>
      <c r="L48" s="209">
        <f t="shared" si="9"/>
        <v>408514</v>
      </c>
      <c r="M48" s="31">
        <f aca="true" t="shared" si="15" ref="M48:M53">M12+M30</f>
        <v>438797</v>
      </c>
      <c r="N48" s="31"/>
      <c r="O48" s="52">
        <f t="shared" si="11"/>
        <v>-8.749203537911596</v>
      </c>
      <c r="P48" s="52">
        <f t="shared" si="11"/>
        <v>-5.02541555467451</v>
      </c>
      <c r="Q48" s="52">
        <f t="shared" si="11"/>
        <v>0.7420630099346723</v>
      </c>
      <c r="R48" s="52">
        <f t="shared" si="11"/>
        <v>11.724014237164441</v>
      </c>
      <c r="S48" s="52">
        <f t="shared" si="11"/>
        <v>-0.11984765785016</v>
      </c>
      <c r="T48" s="52">
        <f t="shared" si="11"/>
        <v>1.3711726740915426</v>
      </c>
      <c r="U48" s="52">
        <f t="shared" si="11"/>
        <v>11.722575019067431</v>
      </c>
      <c r="V48" s="52">
        <f t="shared" si="11"/>
        <v>-11.262353525541426</v>
      </c>
      <c r="W48" s="52">
        <f t="shared" si="11"/>
        <v>5.379128166524661</v>
      </c>
      <c r="X48" s="52">
        <f t="shared" si="13"/>
        <v>6.893547095656634</v>
      </c>
      <c r="Y48" s="52">
        <f t="shared" si="14"/>
        <v>7.4129650391418656</v>
      </c>
      <c r="Z48" s="52"/>
    </row>
    <row r="49" spans="1:26" s="22" customFormat="1" ht="12.75">
      <c r="A49" s="325" t="s">
        <v>32</v>
      </c>
      <c r="B49" s="31">
        <f t="shared" si="9"/>
        <v>441130</v>
      </c>
      <c r="C49" s="31">
        <f t="shared" si="9"/>
        <v>400601</v>
      </c>
      <c r="D49" s="31">
        <f t="shared" si="9"/>
        <v>398931</v>
      </c>
      <c r="E49" s="31">
        <f t="shared" si="9"/>
        <v>400929</v>
      </c>
      <c r="F49" s="31">
        <f t="shared" si="9"/>
        <v>444775</v>
      </c>
      <c r="G49" s="31">
        <f t="shared" si="9"/>
        <v>440308</v>
      </c>
      <c r="H49" s="31">
        <f t="shared" si="9"/>
        <v>468183</v>
      </c>
      <c r="I49" s="209">
        <f>I13+I31</f>
        <v>475097</v>
      </c>
      <c r="J49" s="209">
        <f t="shared" si="9"/>
        <v>439361</v>
      </c>
      <c r="K49" s="209">
        <f t="shared" si="9"/>
        <v>451728</v>
      </c>
      <c r="L49" s="209">
        <f t="shared" si="9"/>
        <v>493051</v>
      </c>
      <c r="M49" s="31">
        <f t="shared" si="15"/>
        <v>501601</v>
      </c>
      <c r="N49" s="31"/>
      <c r="O49" s="52">
        <f t="shared" si="11"/>
        <v>-9.187541087661234</v>
      </c>
      <c r="P49" s="52">
        <f t="shared" si="11"/>
        <v>-0.4168736473448643</v>
      </c>
      <c r="Q49" s="52">
        <f t="shared" si="11"/>
        <v>0.5008384908668416</v>
      </c>
      <c r="R49" s="52">
        <f t="shared" si="11"/>
        <v>10.936100905646635</v>
      </c>
      <c r="S49" s="52">
        <f t="shared" si="11"/>
        <v>-1.0043280310269238</v>
      </c>
      <c r="T49" s="52">
        <f t="shared" si="11"/>
        <v>6.330795715726264</v>
      </c>
      <c r="U49" s="52">
        <f t="shared" si="11"/>
        <v>1.4767729712526938</v>
      </c>
      <c r="V49" s="52">
        <f t="shared" si="11"/>
        <v>-7.521832383702696</v>
      </c>
      <c r="W49" s="52">
        <f t="shared" si="11"/>
        <v>2.8147696313509845</v>
      </c>
      <c r="X49" s="52">
        <f t="shared" si="13"/>
        <v>9.147761484787306</v>
      </c>
      <c r="Y49" s="52">
        <f t="shared" si="14"/>
        <v>1.7341005291541849</v>
      </c>
      <c r="Z49" s="52"/>
    </row>
    <row r="50" spans="1:26" s="22" customFormat="1" ht="12.75">
      <c r="A50" s="325" t="s">
        <v>33</v>
      </c>
      <c r="B50" s="31">
        <f t="shared" si="9"/>
        <v>445502</v>
      </c>
      <c r="C50" s="31">
        <f t="shared" si="9"/>
        <v>403171</v>
      </c>
      <c r="D50" s="31">
        <f t="shared" si="9"/>
        <v>421169</v>
      </c>
      <c r="E50" s="31">
        <f t="shared" si="9"/>
        <v>431389</v>
      </c>
      <c r="F50" s="31">
        <f t="shared" si="9"/>
        <v>479453</v>
      </c>
      <c r="G50" s="31">
        <f t="shared" si="9"/>
        <v>436059</v>
      </c>
      <c r="H50" s="31">
        <f t="shared" si="9"/>
        <v>482626</v>
      </c>
      <c r="I50" s="209">
        <f>I14+I32</f>
        <v>507665</v>
      </c>
      <c r="J50" s="209">
        <f>J14+J32</f>
        <v>454389</v>
      </c>
      <c r="K50" s="209">
        <f>K14+K32</f>
        <v>483495</v>
      </c>
      <c r="L50" s="209">
        <f>L14+L32</f>
        <v>503359</v>
      </c>
      <c r="M50" s="209">
        <f t="shared" si="15"/>
        <v>515474</v>
      </c>
      <c r="N50" s="209"/>
      <c r="O50" s="52">
        <f t="shared" si="11"/>
        <v>-9.501865311491306</v>
      </c>
      <c r="P50" s="52">
        <f t="shared" si="11"/>
        <v>4.464110761934762</v>
      </c>
      <c r="Q50" s="52">
        <f t="shared" si="11"/>
        <v>2.426579354131002</v>
      </c>
      <c r="R50" s="52">
        <f t="shared" si="11"/>
        <v>11.14168418758939</v>
      </c>
      <c r="S50" s="52">
        <f t="shared" si="11"/>
        <v>-9.05073072855942</v>
      </c>
      <c r="T50" s="52">
        <f t="shared" si="11"/>
        <v>10.679059485069681</v>
      </c>
      <c r="U50" s="52">
        <f t="shared" si="11"/>
        <v>5.188075238383345</v>
      </c>
      <c r="V50" s="52">
        <f t="shared" si="11"/>
        <v>-10.49432204307959</v>
      </c>
      <c r="W50" s="52">
        <f t="shared" si="11"/>
        <v>6.405524781629837</v>
      </c>
      <c r="X50" s="52">
        <f t="shared" si="13"/>
        <v>4.108418908158306</v>
      </c>
      <c r="Y50" s="52">
        <f t="shared" si="14"/>
        <v>2.4068309099469762</v>
      </c>
      <c r="Z50" s="52"/>
    </row>
    <row r="51" spans="1:26" s="22" customFormat="1" ht="12.75">
      <c r="A51" s="325" t="s">
        <v>34</v>
      </c>
      <c r="B51" s="31">
        <f t="shared" si="9"/>
        <v>378818</v>
      </c>
      <c r="C51" s="31">
        <f t="shared" si="9"/>
        <v>367134</v>
      </c>
      <c r="D51" s="31">
        <f t="shared" si="9"/>
        <v>346417</v>
      </c>
      <c r="E51" s="31">
        <f t="shared" si="9"/>
        <v>372787</v>
      </c>
      <c r="F51" s="31">
        <f t="shared" si="9"/>
        <v>373223</v>
      </c>
      <c r="G51" s="31">
        <f t="shared" si="9"/>
        <v>377376</v>
      </c>
      <c r="H51" s="31">
        <f t="shared" si="9"/>
        <v>416632</v>
      </c>
      <c r="I51" s="209">
        <f t="shared" si="9"/>
        <v>413193</v>
      </c>
      <c r="J51" s="209">
        <f t="shared" si="9"/>
        <v>387393</v>
      </c>
      <c r="K51" s="209">
        <f>K15+K33</f>
        <v>408935</v>
      </c>
      <c r="L51" s="209">
        <f>L15+L33</f>
        <v>417123</v>
      </c>
      <c r="M51" s="209">
        <f t="shared" si="15"/>
        <v>453888</v>
      </c>
      <c r="N51" s="209"/>
      <c r="O51" s="52">
        <f t="shared" si="11"/>
        <v>-3.0843307340200306</v>
      </c>
      <c r="P51" s="52">
        <f t="shared" si="11"/>
        <v>-5.642898778102818</v>
      </c>
      <c r="Q51" s="52">
        <f t="shared" si="11"/>
        <v>7.612213026496968</v>
      </c>
      <c r="R51" s="52">
        <f t="shared" si="11"/>
        <v>0.11695686813113118</v>
      </c>
      <c r="S51" s="52">
        <f t="shared" si="11"/>
        <v>1.1127395685689254</v>
      </c>
      <c r="T51" s="52">
        <f t="shared" si="11"/>
        <v>10.402357330619859</v>
      </c>
      <c r="U51" s="52">
        <f t="shared" si="11"/>
        <v>-0.8254286756658155</v>
      </c>
      <c r="V51" s="52">
        <f t="shared" si="11"/>
        <v>-6.244055441403896</v>
      </c>
      <c r="W51" s="52">
        <f t="shared" si="11"/>
        <v>5.560761294086367</v>
      </c>
      <c r="X51" s="52">
        <f t="shared" si="13"/>
        <v>2.0022742000562435</v>
      </c>
      <c r="Y51" s="52">
        <f t="shared" si="14"/>
        <v>8.813946965283622</v>
      </c>
      <c r="Z51" s="52"/>
    </row>
    <row r="52" spans="1:26" s="22" customFormat="1" ht="12.75">
      <c r="A52" s="325" t="s">
        <v>35</v>
      </c>
      <c r="B52" s="31">
        <f t="shared" si="9"/>
        <v>307005</v>
      </c>
      <c r="C52" s="31">
        <f t="shared" si="9"/>
        <v>326760</v>
      </c>
      <c r="D52" s="31">
        <f t="shared" si="9"/>
        <v>326614</v>
      </c>
      <c r="E52" s="31">
        <f t="shared" si="9"/>
        <v>343144</v>
      </c>
      <c r="F52" s="31">
        <f t="shared" si="9"/>
        <v>357206</v>
      </c>
      <c r="G52" s="31">
        <f t="shared" si="9"/>
        <v>350929</v>
      </c>
      <c r="H52" s="31">
        <f t="shared" si="9"/>
        <v>365588</v>
      </c>
      <c r="I52" s="209">
        <f t="shared" si="9"/>
        <v>361486</v>
      </c>
      <c r="J52" s="209">
        <f t="shared" si="9"/>
        <v>333139</v>
      </c>
      <c r="K52" s="209">
        <f t="shared" si="9"/>
        <v>356914</v>
      </c>
      <c r="L52" s="209">
        <f t="shared" si="9"/>
        <v>360894</v>
      </c>
      <c r="M52" s="209">
        <f t="shared" si="15"/>
        <v>379730</v>
      </c>
      <c r="N52" s="209"/>
      <c r="O52" s="52">
        <f t="shared" si="11"/>
        <v>6.43474861972932</v>
      </c>
      <c r="P52" s="52">
        <f t="shared" si="11"/>
        <v>-0.044681111519157796</v>
      </c>
      <c r="Q52" s="52">
        <f t="shared" si="11"/>
        <v>5.061020042006772</v>
      </c>
      <c r="R52" s="52">
        <f t="shared" si="11"/>
        <v>4.0979880166927005</v>
      </c>
      <c r="S52" s="52">
        <f t="shared" si="11"/>
        <v>-1.757249318320521</v>
      </c>
      <c r="T52" s="52">
        <f t="shared" si="11"/>
        <v>4.177198236680354</v>
      </c>
      <c r="U52" s="52">
        <f t="shared" si="11"/>
        <v>-1.122028075319759</v>
      </c>
      <c r="V52" s="52">
        <f t="shared" si="11"/>
        <v>-7.841797469334912</v>
      </c>
      <c r="W52" s="52">
        <f t="shared" si="11"/>
        <v>7.13666067317246</v>
      </c>
      <c r="X52" s="52">
        <f t="shared" si="13"/>
        <v>1.1151145654135168</v>
      </c>
      <c r="Y52" s="52">
        <f t="shared" si="14"/>
        <v>5.219261057263352</v>
      </c>
      <c r="Z52" s="52"/>
    </row>
    <row r="53" spans="1:26" s="47" customFormat="1" ht="12.75">
      <c r="A53" s="325" t="s">
        <v>36</v>
      </c>
      <c r="B53" s="31">
        <f t="shared" si="9"/>
        <v>138947</v>
      </c>
      <c r="C53" s="31">
        <f t="shared" si="9"/>
        <v>155655</v>
      </c>
      <c r="D53" s="31">
        <f t="shared" si="9"/>
        <v>165193</v>
      </c>
      <c r="E53" s="31">
        <f t="shared" si="9"/>
        <v>161851</v>
      </c>
      <c r="F53" s="31">
        <f t="shared" si="9"/>
        <v>158553</v>
      </c>
      <c r="G53" s="31">
        <f t="shared" si="9"/>
        <v>156400</v>
      </c>
      <c r="H53" s="31">
        <f aca="true" t="shared" si="16" ref="H53:L55">H17+H35</f>
        <v>163728</v>
      </c>
      <c r="I53" s="209">
        <f t="shared" si="16"/>
        <v>174280</v>
      </c>
      <c r="J53" s="209">
        <f t="shared" si="16"/>
        <v>166188</v>
      </c>
      <c r="K53" s="209">
        <f>K17+K35</f>
        <v>169752</v>
      </c>
      <c r="L53" s="209">
        <f>L17+L35</f>
        <v>163609</v>
      </c>
      <c r="M53" s="209">
        <f t="shared" si="15"/>
        <v>150408</v>
      </c>
      <c r="N53" s="209"/>
      <c r="O53" s="52">
        <f t="shared" si="11"/>
        <v>12.024728853447717</v>
      </c>
      <c r="P53" s="52">
        <f t="shared" si="11"/>
        <v>6.127654106838842</v>
      </c>
      <c r="Q53" s="52">
        <f t="shared" si="11"/>
        <v>-2.023088145381463</v>
      </c>
      <c r="R53" s="52">
        <f t="shared" si="11"/>
        <v>-2.0376766285039944</v>
      </c>
      <c r="S53" s="52">
        <f t="shared" si="11"/>
        <v>-1.3579055583937232</v>
      </c>
      <c r="T53" s="52">
        <f t="shared" si="11"/>
        <v>4.68542199488491</v>
      </c>
      <c r="U53" s="52">
        <f t="shared" si="11"/>
        <v>6.444835336655917</v>
      </c>
      <c r="V53" s="52">
        <f t="shared" si="11"/>
        <v>-4.643103052559101</v>
      </c>
      <c r="W53" s="52">
        <f t="shared" si="11"/>
        <v>2.144559173947578</v>
      </c>
      <c r="X53" s="52">
        <f t="shared" si="13"/>
        <v>-3.61880861492059</v>
      </c>
      <c r="Y53" s="52">
        <f t="shared" si="14"/>
        <v>-8.068627031520272</v>
      </c>
      <c r="Z53" s="52"/>
    </row>
    <row r="54" spans="1:26" s="55" customFormat="1" ht="12.75">
      <c r="A54" s="325" t="s">
        <v>37</v>
      </c>
      <c r="B54" s="31">
        <f t="shared" si="9"/>
        <v>125445</v>
      </c>
      <c r="C54" s="31">
        <f t="shared" si="9"/>
        <v>142991</v>
      </c>
      <c r="D54" s="31">
        <f t="shared" si="9"/>
        <v>151913</v>
      </c>
      <c r="E54" s="31">
        <f>E18+E36</f>
        <v>149995</v>
      </c>
      <c r="F54" s="31">
        <f t="shared" si="9"/>
        <v>147127</v>
      </c>
      <c r="G54" s="31">
        <f t="shared" si="9"/>
        <v>156079</v>
      </c>
      <c r="H54" s="31">
        <f t="shared" si="16"/>
        <v>171010</v>
      </c>
      <c r="I54" s="210">
        <f t="shared" si="16"/>
        <v>167912</v>
      </c>
      <c r="J54" s="210">
        <f t="shared" si="16"/>
        <v>161670</v>
      </c>
      <c r="K54" s="209">
        <f t="shared" si="16"/>
        <v>153073</v>
      </c>
      <c r="L54" s="209">
        <f t="shared" si="16"/>
        <v>148574</v>
      </c>
      <c r="M54" s="291">
        <f>M18+M36</f>
        <v>139090</v>
      </c>
      <c r="N54" s="291"/>
      <c r="O54" s="52">
        <f t="shared" si="11"/>
        <v>13.98700625772251</v>
      </c>
      <c r="P54" s="52">
        <f t="shared" si="11"/>
        <v>6.23955353833458</v>
      </c>
      <c r="Q54" s="52">
        <f t="shared" si="11"/>
        <v>-1.262564757459862</v>
      </c>
      <c r="R54" s="52">
        <f t="shared" si="11"/>
        <v>-1.9120637354578487</v>
      </c>
      <c r="S54" s="52">
        <f t="shared" si="11"/>
        <v>6.0845392076233455</v>
      </c>
      <c r="T54" s="52">
        <f t="shared" si="11"/>
        <v>9.566309368973403</v>
      </c>
      <c r="U54" s="52">
        <f t="shared" si="11"/>
        <v>-1.8115899654990937</v>
      </c>
      <c r="V54" s="52">
        <f t="shared" si="11"/>
        <v>-3.7174234122635665</v>
      </c>
      <c r="W54" s="52">
        <f t="shared" si="11"/>
        <v>-5.317622317065627</v>
      </c>
      <c r="X54" s="52">
        <f t="shared" si="13"/>
        <v>-2.939120550325662</v>
      </c>
      <c r="Y54" s="52">
        <f>(M54-L54)/L54*100</f>
        <v>-6.383351057385546</v>
      </c>
      <c r="Z54" s="52"/>
    </row>
    <row r="55" spans="1:26" s="55" customFormat="1" ht="12.75">
      <c r="A55" s="139" t="s">
        <v>38</v>
      </c>
      <c r="B55" s="49">
        <f>SUM(B43:B54)</f>
        <v>3272379</v>
      </c>
      <c r="C55" s="49">
        <f>SUM(C43:C54)</f>
        <v>3108846</v>
      </c>
      <c r="D55" s="49">
        <f>SUM(D43:D54)</f>
        <v>3043320</v>
      </c>
      <c r="E55" s="30">
        <f>E19+E37</f>
        <v>3207988</v>
      </c>
      <c r="F55" s="30">
        <f>F19+F37</f>
        <v>3389767</v>
      </c>
      <c r="G55" s="30">
        <f>G19+G37</f>
        <v>3352026</v>
      </c>
      <c r="H55" s="30">
        <f t="shared" si="16"/>
        <v>3512680</v>
      </c>
      <c r="I55" s="207">
        <f t="shared" si="16"/>
        <v>3634969</v>
      </c>
      <c r="J55" s="207">
        <f t="shared" si="16"/>
        <v>3368101</v>
      </c>
      <c r="K55" s="207">
        <f t="shared" si="16"/>
        <v>3472079</v>
      </c>
      <c r="L55" s="207">
        <f>L19+L37</f>
        <v>3618668</v>
      </c>
      <c r="M55" s="207">
        <f>M19+M37</f>
        <v>3677958</v>
      </c>
      <c r="N55" s="228"/>
      <c r="O55" s="144">
        <f t="shared" si="11"/>
        <v>-4.997373470493486</v>
      </c>
      <c r="P55" s="144">
        <f>(D55-C55)/C55*100</f>
        <v>-2.1077274332662346</v>
      </c>
      <c r="Q55" s="43">
        <f t="shared" si="11"/>
        <v>5.410801361670807</v>
      </c>
      <c r="R55" s="43">
        <f t="shared" si="11"/>
        <v>5.6664488769908115</v>
      </c>
      <c r="S55" s="43">
        <f>(G55-F55)/F55*100</f>
        <v>-1.1133803591810292</v>
      </c>
      <c r="T55" s="43">
        <f t="shared" si="11"/>
        <v>4.792743254378099</v>
      </c>
      <c r="U55" s="43">
        <f t="shared" si="11"/>
        <v>3.481358962387693</v>
      </c>
      <c r="V55" s="43">
        <f>(J55-I55)/I55*100</f>
        <v>-7.341685720015769</v>
      </c>
      <c r="W55" s="43">
        <f>(K55-J55)/J55*100</f>
        <v>3.0871402015557137</v>
      </c>
      <c r="X55" s="43">
        <f t="shared" si="13"/>
        <v>4.221937346471667</v>
      </c>
      <c r="Y55" s="43">
        <f>(M55-L55)/L55*100</f>
        <v>1.638448180380184</v>
      </c>
      <c r="Z55" s="215"/>
    </row>
    <row r="56" spans="1:17" s="55" customFormat="1" ht="12.75">
      <c r="A56" s="271"/>
      <c r="B56" s="30"/>
      <c r="C56" s="30"/>
      <c r="D56" s="30"/>
      <c r="E56" s="30"/>
      <c r="F56" s="30"/>
      <c r="G56" s="30"/>
      <c r="H56" s="30"/>
      <c r="I56" s="207"/>
      <c r="J56" s="30"/>
      <c r="K56" s="30"/>
      <c r="L56" s="30"/>
      <c r="M56" s="30"/>
      <c r="N56" s="30"/>
      <c r="O56" s="143"/>
      <c r="P56" s="22"/>
      <c r="Q56" s="22"/>
    </row>
    <row r="57" spans="1:17" s="55" customFormat="1" ht="12.75">
      <c r="A57" s="271"/>
      <c r="B57" s="30"/>
      <c r="C57" s="30"/>
      <c r="D57" s="30"/>
      <c r="E57" s="30"/>
      <c r="F57" s="30"/>
      <c r="G57" s="30"/>
      <c r="H57" s="30"/>
      <c r="I57" s="207"/>
      <c r="J57" s="30"/>
      <c r="K57" s="30"/>
      <c r="L57" s="30"/>
      <c r="M57" s="47"/>
      <c r="N57" s="47"/>
      <c r="O57" s="143"/>
      <c r="P57" s="22"/>
      <c r="Q57" s="22"/>
    </row>
    <row r="58" spans="1:17" s="142" customFormat="1" ht="14.25">
      <c r="A58" s="272"/>
      <c r="B58"/>
      <c r="C58"/>
      <c r="D58"/>
      <c r="E58"/>
      <c r="F58"/>
      <c r="G58"/>
      <c r="H58"/>
      <c r="I58" s="159"/>
      <c r="J58"/>
      <c r="K58"/>
      <c r="L58"/>
      <c r="M58" s="218"/>
      <c r="N58" s="350"/>
      <c r="O58"/>
      <c r="P58"/>
      <c r="Q58"/>
    </row>
    <row r="59" spans="1:9" s="142" customFormat="1" ht="12.75" customHeight="1">
      <c r="A59" s="273"/>
      <c r="B59" s="145"/>
      <c r="I59" s="160"/>
    </row>
    <row r="60" spans="1:9" s="142" customFormat="1" ht="12.75" customHeight="1">
      <c r="A60" s="273"/>
      <c r="B60" s="145"/>
      <c r="I60" s="160"/>
    </row>
    <row r="61" spans="1:9" s="142" customFormat="1" ht="12.75">
      <c r="A61" s="273"/>
      <c r="B61" s="145"/>
      <c r="I61" s="160"/>
    </row>
    <row r="62" spans="1:9" s="142" customFormat="1" ht="12.75">
      <c r="A62" s="273"/>
      <c r="B62" s="145"/>
      <c r="I62" s="160"/>
    </row>
    <row r="63" spans="1:9" s="142" customFormat="1" ht="12" customHeight="1">
      <c r="A63" s="273"/>
      <c r="B63" s="145"/>
      <c r="I63" s="160"/>
    </row>
    <row r="64" spans="1:2" ht="12.75">
      <c r="A64" s="274"/>
      <c r="B64" s="29"/>
    </row>
    <row r="65" spans="1:2" ht="12.75">
      <c r="A65" s="274"/>
      <c r="B65" s="29"/>
    </row>
    <row r="66" spans="1:2" ht="12.75">
      <c r="A66" s="274"/>
      <c r="B66" s="29"/>
    </row>
    <row r="67" spans="1:2" ht="12.75">
      <c r="A67" s="274"/>
      <c r="B67" s="29"/>
    </row>
    <row r="68" spans="1:2" ht="12.75">
      <c r="A68" s="274"/>
      <c r="B68" s="29"/>
    </row>
    <row r="69" spans="1:2" ht="12.75">
      <c r="A69" s="274"/>
      <c r="B69" s="29"/>
    </row>
    <row r="70" spans="1:2" ht="12.75">
      <c r="A70" s="274"/>
      <c r="B70" s="29"/>
    </row>
    <row r="71" spans="1:2" ht="12.75">
      <c r="A71" s="274"/>
      <c r="B71" s="29"/>
    </row>
    <row r="72" spans="1:2" ht="12.75">
      <c r="A72" s="274"/>
      <c r="B72" s="29"/>
    </row>
    <row r="73" spans="1:2" ht="12.75">
      <c r="A73" s="274"/>
      <c r="B73" s="29"/>
    </row>
    <row r="76" ht="12.75">
      <c r="A76" s="270"/>
    </row>
    <row r="77" ht="12.75">
      <c r="A77" s="270"/>
    </row>
  </sheetData>
  <sheetProtection/>
  <printOptions/>
  <pageMargins left="0.75" right="0.75" top="0.39" bottom="0.47" header="0.5" footer="0.5"/>
  <pageSetup horizontalDpi="600" verticalDpi="600" orientation="landscape" paperSize="9" scale="69" r:id="rId1"/>
  <colBreaks count="1" manualBreakCount="1">
    <brk id="14" max="65535" man="1"/>
  </colBreaks>
  <ignoredErrors>
    <ignoredError sqref="B37:M37 B19:M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177"/>
  <sheetViews>
    <sheetView view="pageBreakPreview" zoomScale="70" zoomScaleNormal="70" zoomScaleSheetLayoutView="70" zoomScalePageLayoutView="0" workbookViewId="0" topLeftCell="A1">
      <pane xSplit="1" ySplit="2" topLeftCell="B129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13" customWidth="1"/>
    <col min="4" max="4" width="9.00390625" style="0" customWidth="1"/>
    <col min="5" max="5" width="9.00390625" style="113" customWidth="1"/>
    <col min="6" max="6" width="9.00390625" style="0" customWidth="1"/>
    <col min="7" max="7" width="9.00390625" style="113" customWidth="1"/>
    <col min="8" max="8" width="9.00390625" style="0" customWidth="1"/>
    <col min="9" max="9" width="9.00390625" style="113" customWidth="1"/>
    <col min="10" max="10" width="9.00390625" style="0" customWidth="1"/>
    <col min="11" max="11" width="9.00390625" style="113" customWidth="1"/>
    <col min="12" max="12" width="9.00390625" style="0" customWidth="1"/>
    <col min="13" max="13" width="9.00390625" style="113" customWidth="1"/>
    <col min="14" max="14" width="9.00390625" style="0" customWidth="1"/>
    <col min="15" max="15" width="9.00390625" style="113" customWidth="1"/>
    <col min="16" max="16" width="9.00390625" style="0" customWidth="1"/>
    <col min="17" max="17" width="9.00390625" style="113" customWidth="1"/>
    <col min="18" max="18" width="9.00390625" style="0" customWidth="1"/>
    <col min="19" max="19" width="9.00390625" style="113" customWidth="1"/>
    <col min="20" max="20" width="9.00390625" style="0" customWidth="1"/>
    <col min="21" max="21" width="9.00390625" style="113" customWidth="1"/>
    <col min="22" max="22" width="9.00390625" style="0" customWidth="1"/>
    <col min="23" max="23" width="9.00390625" style="113" customWidth="1"/>
    <col min="24" max="24" width="9.00390625" style="0" customWidth="1"/>
    <col min="25" max="25" width="9.00390625" style="113" customWidth="1"/>
    <col min="26" max="32" width="10.7109375" style="0" customWidth="1"/>
    <col min="35" max="38" width="0" style="0" hidden="1" customWidth="1"/>
  </cols>
  <sheetData>
    <row r="2" spans="1:42" s="66" customFormat="1" ht="18" customHeight="1">
      <c r="A2" s="197" t="s">
        <v>125</v>
      </c>
      <c r="B2" s="198"/>
      <c r="C2" s="212"/>
      <c r="D2" s="213"/>
      <c r="E2" s="112"/>
      <c r="G2" s="112"/>
      <c r="I2" s="112"/>
      <c r="K2" s="112"/>
      <c r="M2" s="112"/>
      <c r="O2" s="112"/>
      <c r="Q2" s="112"/>
      <c r="S2" s="112"/>
      <c r="U2" s="112"/>
      <c r="W2" s="112"/>
      <c r="Y2" s="112"/>
      <c r="AM2" s="48"/>
      <c r="AN2" s="48"/>
      <c r="AO2" s="48"/>
      <c r="AP2" s="48"/>
    </row>
    <row r="3" spans="1:42" s="66" customFormat="1" ht="15.75">
      <c r="A3" s="67"/>
      <c r="C3" s="112"/>
      <c r="E3" s="112"/>
      <c r="G3" s="112"/>
      <c r="I3" s="112"/>
      <c r="K3" s="112"/>
      <c r="M3" s="112"/>
      <c r="O3" s="112"/>
      <c r="Q3" s="112"/>
      <c r="R3" s="340"/>
      <c r="S3" s="340"/>
      <c r="T3" s="340"/>
      <c r="U3" s="340"/>
      <c r="V3" s="340"/>
      <c r="W3" s="340"/>
      <c r="X3" s="342"/>
      <c r="Y3" s="342"/>
      <c r="AM3" s="48"/>
      <c r="AN3" s="48"/>
      <c r="AO3" s="48"/>
      <c r="AP3" s="48"/>
    </row>
    <row r="4" spans="1:42" s="66" customFormat="1" ht="16.5" thickBot="1">
      <c r="A4" s="67"/>
      <c r="B4" s="340">
        <v>2001</v>
      </c>
      <c r="C4" s="340"/>
      <c r="D4" s="340"/>
      <c r="E4" s="340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3"/>
      <c r="S4" s="343"/>
      <c r="T4" s="343"/>
      <c r="U4" s="343"/>
      <c r="V4" s="343"/>
      <c r="W4" s="343"/>
      <c r="X4" s="343"/>
      <c r="Y4" s="117"/>
      <c r="AM4" s="48"/>
      <c r="AN4" s="48"/>
      <c r="AO4" s="48"/>
      <c r="AP4" s="48"/>
    </row>
    <row r="5" spans="1:42" s="70" customFormat="1" ht="16.5" thickBot="1">
      <c r="A5" s="108"/>
      <c r="B5" s="341" t="s">
        <v>83</v>
      </c>
      <c r="C5" s="338"/>
      <c r="D5" s="338" t="s">
        <v>84</v>
      </c>
      <c r="E5" s="338"/>
      <c r="F5" s="338" t="s">
        <v>85</v>
      </c>
      <c r="G5" s="338"/>
      <c r="H5" s="338" t="s">
        <v>86</v>
      </c>
      <c r="I5" s="338"/>
      <c r="J5" s="338" t="s">
        <v>87</v>
      </c>
      <c r="K5" s="338"/>
      <c r="L5" s="338" t="s">
        <v>97</v>
      </c>
      <c r="M5" s="338"/>
      <c r="N5" s="338" t="s">
        <v>98</v>
      </c>
      <c r="O5" s="338"/>
      <c r="P5" s="338" t="s">
        <v>88</v>
      </c>
      <c r="Q5" s="338"/>
      <c r="R5" s="338" t="s">
        <v>89</v>
      </c>
      <c r="S5" s="338"/>
      <c r="T5" s="338" t="s">
        <v>90</v>
      </c>
      <c r="U5" s="338"/>
      <c r="V5" s="338" t="s">
        <v>91</v>
      </c>
      <c r="W5" s="338"/>
      <c r="X5" s="338" t="s">
        <v>92</v>
      </c>
      <c r="Y5" s="339"/>
      <c r="AI5" s="70" t="s">
        <v>51</v>
      </c>
      <c r="AJ5" s="70" t="s">
        <v>52</v>
      </c>
      <c r="AK5" s="70" t="s">
        <v>53</v>
      </c>
      <c r="AL5" s="70" t="s">
        <v>54</v>
      </c>
      <c r="AM5" s="54"/>
      <c r="AN5" s="54"/>
      <c r="AO5" s="54"/>
      <c r="AP5" s="54"/>
    </row>
    <row r="6" spans="1:42" s="30" customFormat="1" ht="15.75">
      <c r="A6" s="68"/>
      <c r="B6" s="109" t="s">
        <v>70</v>
      </c>
      <c r="C6" s="107" t="s">
        <v>71</v>
      </c>
      <c r="D6" s="109" t="s">
        <v>70</v>
      </c>
      <c r="E6" s="107" t="s">
        <v>71</v>
      </c>
      <c r="F6" s="109" t="s">
        <v>70</v>
      </c>
      <c r="G6" s="107" t="s">
        <v>71</v>
      </c>
      <c r="H6" s="109" t="s">
        <v>70</v>
      </c>
      <c r="I6" s="107" t="s">
        <v>71</v>
      </c>
      <c r="J6" s="109" t="s">
        <v>70</v>
      </c>
      <c r="K6" s="107" t="s">
        <v>71</v>
      </c>
      <c r="L6" s="109" t="s">
        <v>70</v>
      </c>
      <c r="M6" s="107" t="s">
        <v>71</v>
      </c>
      <c r="N6" s="109" t="s">
        <v>70</v>
      </c>
      <c r="O6" s="107" t="s">
        <v>71</v>
      </c>
      <c r="P6" s="109" t="s">
        <v>70</v>
      </c>
      <c r="Q6" s="107" t="s">
        <v>71</v>
      </c>
      <c r="R6" s="109" t="s">
        <v>70</v>
      </c>
      <c r="S6" s="107" t="s">
        <v>71</v>
      </c>
      <c r="T6" s="109" t="s">
        <v>70</v>
      </c>
      <c r="U6" s="107" t="s">
        <v>71</v>
      </c>
      <c r="V6" s="109" t="s">
        <v>70</v>
      </c>
      <c r="W6" s="107" t="s">
        <v>71</v>
      </c>
      <c r="X6" s="109" t="s">
        <v>70</v>
      </c>
      <c r="Y6" s="107" t="s">
        <v>71</v>
      </c>
      <c r="AM6" s="49"/>
      <c r="AN6" s="49"/>
      <c r="AO6" s="49"/>
      <c r="AP6" s="49"/>
    </row>
    <row r="7" spans="1:42" ht="15">
      <c r="A7" s="11" t="s">
        <v>101</v>
      </c>
      <c r="B7" s="27">
        <v>153.9</v>
      </c>
      <c r="C7" s="103">
        <f>+B7/Index!$B$13</f>
        <v>262.9537618277935</v>
      </c>
      <c r="D7" s="27">
        <v>140.15</v>
      </c>
      <c r="E7" s="103">
        <f>+D7/Index!$B$13</f>
        <v>239.46049200887109</v>
      </c>
      <c r="F7" s="27">
        <v>147.23</v>
      </c>
      <c r="G7" s="103">
        <f>+F7/Index!$B$13</f>
        <v>251.5573902138144</v>
      </c>
      <c r="H7" s="27">
        <v>176.77</v>
      </c>
      <c r="I7" s="103">
        <f>+H7/Index!$B$13</f>
        <v>302.02947679206665</v>
      </c>
      <c r="J7" s="27">
        <v>177.33</v>
      </c>
      <c r="K7" s="103">
        <f>+J7/Index!$B$13</f>
        <v>302.98629359923734</v>
      </c>
      <c r="L7" s="27">
        <v>203.55</v>
      </c>
      <c r="M7" s="103">
        <f>+L7/Index!$B$13</f>
        <v>347.7858233921207</v>
      </c>
      <c r="N7" s="27">
        <v>211.83</v>
      </c>
      <c r="O7" s="103">
        <f>+N7/Index!$B$13</f>
        <v>361.9330433267154</v>
      </c>
      <c r="P7" s="27">
        <v>220.25</v>
      </c>
      <c r="Q7" s="103">
        <f>+P7/Index!$B$13</f>
        <v>376.3194674631028</v>
      </c>
      <c r="R7" s="27">
        <v>208.53</v>
      </c>
      <c r="S7" s="103">
        <f>+R7/Index!$B$13</f>
        <v>356.294658570174</v>
      </c>
      <c r="T7" s="29">
        <v>188</v>
      </c>
      <c r="U7" s="103">
        <f>+T7/Index!$B$13</f>
        <v>321.2170709787211</v>
      </c>
      <c r="V7" s="27">
        <v>167.43</v>
      </c>
      <c r="W7" s="103">
        <f>+V7/Index!$B$13</f>
        <v>286.0711393296132</v>
      </c>
      <c r="X7" s="27">
        <v>119.27</v>
      </c>
      <c r="Y7" s="103">
        <f>+X7/Index!$B$13</f>
        <v>203.78489391293652</v>
      </c>
      <c r="AI7" s="27">
        <v>149.73</v>
      </c>
      <c r="AJ7" s="27">
        <v>152.63</v>
      </c>
      <c r="AK7" s="27">
        <v>169.82</v>
      </c>
      <c r="AL7" s="27">
        <v>156.17</v>
      </c>
      <c r="AM7" s="32"/>
      <c r="AN7" s="32"/>
      <c r="AO7" s="32"/>
      <c r="AP7" s="32"/>
    </row>
    <row r="8" spans="1:38" ht="15">
      <c r="A8" s="11" t="s">
        <v>102</v>
      </c>
      <c r="B8" s="27">
        <v>239.05</v>
      </c>
      <c r="C8" s="103">
        <f>+B8/Index!$B$13</f>
        <v>408.4411745609749</v>
      </c>
      <c r="D8" s="27">
        <v>201.11</v>
      </c>
      <c r="E8" s="103">
        <f>+D8/Index!$B$13</f>
        <v>343.6168358751628</v>
      </c>
      <c r="F8" s="27">
        <v>208.32</v>
      </c>
      <c r="G8" s="103">
        <f>+F8/Index!$B$13</f>
        <v>355.93585226748496</v>
      </c>
      <c r="H8" s="27">
        <v>201.59</v>
      </c>
      <c r="I8" s="103">
        <f>+H8/Index!$B$13</f>
        <v>344.4369645670233</v>
      </c>
      <c r="J8" s="27">
        <v>238.33</v>
      </c>
      <c r="K8" s="103">
        <f>+J8/Index!$B$13</f>
        <v>407.21098152318405</v>
      </c>
      <c r="L8" s="27">
        <v>268.82</v>
      </c>
      <c r="M8" s="103">
        <f>+L8/Index!$B$13</f>
        <v>459.30623947074366</v>
      </c>
      <c r="N8" s="27">
        <v>286.14</v>
      </c>
      <c r="O8" s="103">
        <f>+N8/Index!$B$13</f>
        <v>488.899216435379</v>
      </c>
      <c r="P8" s="27">
        <v>307.42</v>
      </c>
      <c r="Q8" s="103">
        <f>+P8/Index!$B$13</f>
        <v>525.2582551078641</v>
      </c>
      <c r="R8" s="27">
        <v>315.81</v>
      </c>
      <c r="S8" s="103">
        <f>+R8/Index!$B$13</f>
        <v>539.5934212010102</v>
      </c>
      <c r="T8" s="27">
        <v>286.03</v>
      </c>
      <c r="U8" s="103">
        <f>+T8/Index!$B$13</f>
        <v>488.7112702768276</v>
      </c>
      <c r="V8" s="27">
        <v>293.5</v>
      </c>
      <c r="W8" s="103">
        <f>+V8/Index!$B$13</f>
        <v>501.47452304390765</v>
      </c>
      <c r="X8" s="27">
        <v>265.95</v>
      </c>
      <c r="Y8" s="103">
        <f>+X8/Index!$B$13</f>
        <v>454.402553333994</v>
      </c>
      <c r="AB8" s="164"/>
      <c r="AC8" s="164"/>
      <c r="AD8" s="164"/>
      <c r="AI8" s="27">
        <v>280.98</v>
      </c>
      <c r="AJ8" s="27">
        <v>250.43</v>
      </c>
      <c r="AK8" s="27">
        <v>243.05</v>
      </c>
      <c r="AL8" s="27">
        <v>238.54</v>
      </c>
    </row>
    <row r="9" spans="1:38" s="222" customFormat="1" ht="15.75">
      <c r="A9" s="5" t="s">
        <v>99</v>
      </c>
      <c r="B9" s="259">
        <f aca="true" t="shared" si="0" ref="B9:X9">B7+B8</f>
        <v>392.95000000000005</v>
      </c>
      <c r="C9" s="216">
        <f>+B9/Index!$B$13</f>
        <v>671.3949363887684</v>
      </c>
      <c r="D9" s="259">
        <f t="shared" si="0"/>
        <v>341.26</v>
      </c>
      <c r="E9" s="216">
        <f>+D9/Index!$B$13</f>
        <v>583.0773278840338</v>
      </c>
      <c r="F9" s="259">
        <f t="shared" si="0"/>
        <v>355.54999999999995</v>
      </c>
      <c r="G9" s="216">
        <f>+F9/Index!$B$13</f>
        <v>607.4932424812994</v>
      </c>
      <c r="H9" s="259">
        <f t="shared" si="0"/>
        <v>378.36</v>
      </c>
      <c r="I9" s="216">
        <f>+H9/Index!$B$13</f>
        <v>646.46644135909</v>
      </c>
      <c r="J9" s="259">
        <f t="shared" si="0"/>
        <v>415.66</v>
      </c>
      <c r="K9" s="216">
        <f>+J9/Index!$B$13</f>
        <v>710.1972751224214</v>
      </c>
      <c r="L9" s="259">
        <f t="shared" si="0"/>
        <v>472.37</v>
      </c>
      <c r="M9" s="216">
        <f>+L9/Index!$B$13</f>
        <v>807.0920628628643</v>
      </c>
      <c r="N9" s="259">
        <f t="shared" si="0"/>
        <v>497.97</v>
      </c>
      <c r="O9" s="216">
        <f>+N9/Index!$B$13</f>
        <v>850.8322597620944</v>
      </c>
      <c r="P9" s="259">
        <f t="shared" si="0"/>
        <v>527.6700000000001</v>
      </c>
      <c r="Q9" s="216">
        <f>+P9/Index!$B$13</f>
        <v>901.5777225709669</v>
      </c>
      <c r="R9" s="259">
        <f t="shared" si="0"/>
        <v>524.34</v>
      </c>
      <c r="S9" s="216">
        <f>+R9/Index!$B$13</f>
        <v>895.8880797711842</v>
      </c>
      <c r="T9" s="259">
        <f t="shared" si="0"/>
        <v>474.03</v>
      </c>
      <c r="U9" s="216">
        <f>+T9/Index!$B$13</f>
        <v>809.9283412555487</v>
      </c>
      <c r="V9" s="259">
        <f t="shared" si="0"/>
        <v>460.93</v>
      </c>
      <c r="W9" s="216">
        <f>+V9/Index!$B$13</f>
        <v>787.5456623735208</v>
      </c>
      <c r="X9" s="259">
        <f t="shared" si="0"/>
        <v>385.21999999999997</v>
      </c>
      <c r="Y9" s="216">
        <f>+X9/Index!$B$13</f>
        <v>658.1874472469304</v>
      </c>
      <c r="AB9" s="285"/>
      <c r="AC9" s="285"/>
      <c r="AD9" s="285"/>
      <c r="AI9" s="216">
        <v>430.7</v>
      </c>
      <c r="AJ9" s="259">
        <v>403.06</v>
      </c>
      <c r="AK9" s="222">
        <v>412.87</v>
      </c>
      <c r="AL9" s="259">
        <v>394.71</v>
      </c>
    </row>
    <row r="10" spans="1:38" ht="15">
      <c r="A10" s="11" t="s">
        <v>100</v>
      </c>
      <c r="B10" s="27">
        <v>35.11</v>
      </c>
      <c r="C10" s="103">
        <f>+B10/Index!$B$13</f>
        <v>59.98899660671754</v>
      </c>
      <c r="D10" s="27">
        <v>33.57</v>
      </c>
      <c r="E10" s="103">
        <f>+D10/Index!$B$13</f>
        <v>57.357750386998234</v>
      </c>
      <c r="F10" s="27">
        <v>35.48</v>
      </c>
      <c r="G10" s="103">
        <f>+F10/Index!$B$13</f>
        <v>60.62117914002672</v>
      </c>
      <c r="H10" s="27">
        <v>40.82</v>
      </c>
      <c r="I10" s="103">
        <f>+H10/Index!$B$13</f>
        <v>69.74511083697551</v>
      </c>
      <c r="J10" s="27">
        <v>44.29</v>
      </c>
      <c r="K10" s="103">
        <f>+J10/Index!$B$13</f>
        <v>75.67395783855083</v>
      </c>
      <c r="L10" s="27">
        <v>46.8</v>
      </c>
      <c r="M10" s="103">
        <f>+L10/Index!$B$13</f>
        <v>79.96254745640503</v>
      </c>
      <c r="N10" s="27">
        <v>45.85</v>
      </c>
      <c r="O10" s="103">
        <f>+N10/Index!$B$13</f>
        <v>78.33937608709768</v>
      </c>
      <c r="P10" s="27">
        <v>48.25</v>
      </c>
      <c r="Q10" s="103">
        <f>+P10/Index!$B$13</f>
        <v>82.44001954640049</v>
      </c>
      <c r="R10" s="27">
        <v>48.64</v>
      </c>
      <c r="S10" s="103">
        <f>+R10/Index!$B$13</f>
        <v>83.10637410853721</v>
      </c>
      <c r="T10" s="27">
        <v>47.31</v>
      </c>
      <c r="U10" s="103">
        <f>+T10/Index!$B$13</f>
        <v>80.8339341915069</v>
      </c>
      <c r="V10" s="27">
        <v>45.55</v>
      </c>
      <c r="W10" s="103">
        <f>+V10/Index!$B$13</f>
        <v>77.82679565468482</v>
      </c>
      <c r="X10" s="27">
        <v>35.41</v>
      </c>
      <c r="Y10" s="103">
        <f>+X10/Index!$B$13</f>
        <v>60.50157703913039</v>
      </c>
      <c r="Z10" s="27"/>
      <c r="AA10" s="27"/>
      <c r="AB10" s="164"/>
      <c r="AC10" s="165"/>
      <c r="AD10" s="165"/>
      <c r="AE10" s="41"/>
      <c r="AF10" s="42"/>
      <c r="AG10" s="41"/>
      <c r="AH10" s="41"/>
      <c r="AI10" s="41"/>
      <c r="AJ10" s="41"/>
      <c r="AK10" s="41"/>
      <c r="AL10" s="41"/>
    </row>
    <row r="11" spans="1:38" ht="15">
      <c r="A11" s="11"/>
      <c r="B11" s="27"/>
      <c r="C11" s="103"/>
      <c r="D11" s="27"/>
      <c r="E11" s="103"/>
      <c r="F11" s="27"/>
      <c r="G11" s="103"/>
      <c r="H11" s="27"/>
      <c r="I11" s="103"/>
      <c r="J11" s="27"/>
      <c r="K11" s="103"/>
      <c r="L11" s="27"/>
      <c r="M11" s="103"/>
      <c r="N11" s="27"/>
      <c r="O11" s="103"/>
      <c r="P11" s="27"/>
      <c r="Q11" s="103"/>
      <c r="R11" s="27"/>
      <c r="S11" s="103"/>
      <c r="T11" s="27"/>
      <c r="U11" s="103"/>
      <c r="V11" s="27"/>
      <c r="W11" s="103"/>
      <c r="X11" s="27"/>
      <c r="Y11" s="118"/>
      <c r="Z11" s="27"/>
      <c r="AA11" s="27"/>
      <c r="AB11" s="164"/>
      <c r="AC11" s="165"/>
      <c r="AD11" s="165"/>
      <c r="AE11" s="41"/>
      <c r="AF11" s="42"/>
      <c r="AG11" s="41"/>
      <c r="AH11" s="41"/>
      <c r="AI11" s="41"/>
      <c r="AJ11" s="41"/>
      <c r="AK11" s="41"/>
      <c r="AL11" s="41"/>
    </row>
    <row r="12" spans="1:38" s="7" customFormat="1" ht="13.5" thickBot="1">
      <c r="A12" s="51"/>
      <c r="B12" s="340">
        <v>2002</v>
      </c>
      <c r="C12" s="340"/>
      <c r="D12" s="340"/>
      <c r="E12" s="340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3"/>
      <c r="S12" s="343"/>
      <c r="T12" s="343"/>
      <c r="U12" s="343"/>
      <c r="V12" s="343"/>
      <c r="W12" s="343"/>
      <c r="X12" s="343"/>
      <c r="Y12" s="118"/>
      <c r="Z12" s="28"/>
      <c r="AA12" s="28"/>
      <c r="AB12" s="166"/>
      <c r="AC12" s="165"/>
      <c r="AD12" s="165"/>
      <c r="AE12" s="41"/>
      <c r="AF12" s="42"/>
      <c r="AG12" s="41"/>
      <c r="AH12" s="41"/>
      <c r="AI12" s="41"/>
      <c r="AJ12" s="41"/>
      <c r="AK12" s="41"/>
      <c r="AL12" s="41"/>
    </row>
    <row r="13" spans="1:42" s="70" customFormat="1" ht="16.5" thickBot="1">
      <c r="A13" s="108"/>
      <c r="B13" s="341" t="s">
        <v>83</v>
      </c>
      <c r="C13" s="338"/>
      <c r="D13" s="338" t="s">
        <v>84</v>
      </c>
      <c r="E13" s="338"/>
      <c r="F13" s="338" t="s">
        <v>85</v>
      </c>
      <c r="G13" s="338"/>
      <c r="H13" s="338" t="s">
        <v>86</v>
      </c>
      <c r="I13" s="338"/>
      <c r="J13" s="338" t="s">
        <v>87</v>
      </c>
      <c r="K13" s="338"/>
      <c r="L13" s="338" t="s">
        <v>97</v>
      </c>
      <c r="M13" s="338"/>
      <c r="N13" s="338" t="s">
        <v>98</v>
      </c>
      <c r="O13" s="338"/>
      <c r="P13" s="338" t="s">
        <v>88</v>
      </c>
      <c r="Q13" s="338"/>
      <c r="R13" s="338" t="s">
        <v>89</v>
      </c>
      <c r="S13" s="338"/>
      <c r="T13" s="338" t="s">
        <v>90</v>
      </c>
      <c r="U13" s="338"/>
      <c r="V13" s="338" t="s">
        <v>91</v>
      </c>
      <c r="W13" s="338"/>
      <c r="X13" s="338" t="s">
        <v>92</v>
      </c>
      <c r="Y13" s="339"/>
      <c r="AB13" s="167"/>
      <c r="AC13" s="167"/>
      <c r="AD13" s="167"/>
      <c r="AI13" s="70" t="s">
        <v>51</v>
      </c>
      <c r="AJ13" s="70" t="s">
        <v>52</v>
      </c>
      <c r="AK13" s="70" t="s">
        <v>53</v>
      </c>
      <c r="AL13" s="70" t="s">
        <v>54</v>
      </c>
      <c r="AM13" s="54"/>
      <c r="AN13" s="54"/>
      <c r="AO13" s="54"/>
      <c r="AP13" s="54"/>
    </row>
    <row r="14" spans="1:42" s="30" customFormat="1" ht="15.75">
      <c r="A14" s="68"/>
      <c r="B14" s="109" t="s">
        <v>70</v>
      </c>
      <c r="C14" s="107" t="s">
        <v>71</v>
      </c>
      <c r="D14" s="109" t="s">
        <v>70</v>
      </c>
      <c r="E14" s="107" t="s">
        <v>71</v>
      </c>
      <c r="F14" s="109" t="s">
        <v>70</v>
      </c>
      <c r="G14" s="107" t="s">
        <v>71</v>
      </c>
      <c r="H14" s="109" t="s">
        <v>70</v>
      </c>
      <c r="I14" s="107" t="s">
        <v>71</v>
      </c>
      <c r="J14" s="109" t="s">
        <v>70</v>
      </c>
      <c r="K14" s="107" t="s">
        <v>71</v>
      </c>
      <c r="L14" s="109" t="s">
        <v>70</v>
      </c>
      <c r="M14" s="107" t="s">
        <v>71</v>
      </c>
      <c r="N14" s="109" t="s">
        <v>70</v>
      </c>
      <c r="O14" s="107" t="s">
        <v>71</v>
      </c>
      <c r="P14" s="109" t="s">
        <v>70</v>
      </c>
      <c r="Q14" s="107" t="s">
        <v>71</v>
      </c>
      <c r="R14" s="109" t="s">
        <v>70</v>
      </c>
      <c r="S14" s="107" t="s">
        <v>71</v>
      </c>
      <c r="T14" s="109" t="s">
        <v>70</v>
      </c>
      <c r="U14" s="107" t="s">
        <v>71</v>
      </c>
      <c r="V14" s="109" t="s">
        <v>70</v>
      </c>
      <c r="W14" s="107" t="s">
        <v>71</v>
      </c>
      <c r="X14" s="109" t="s">
        <v>70</v>
      </c>
      <c r="Y14" s="107" t="s">
        <v>71</v>
      </c>
      <c r="AB14" s="168"/>
      <c r="AC14" s="168"/>
      <c r="AD14" s="168"/>
      <c r="AM14" s="49"/>
      <c r="AN14" s="49"/>
      <c r="AO14" s="49"/>
      <c r="AP14" s="49"/>
    </row>
    <row r="15" spans="1:38" ht="15">
      <c r="A15" s="11" t="s">
        <v>101</v>
      </c>
      <c r="B15" s="28">
        <v>113.87</v>
      </c>
      <c r="C15" s="103">
        <f>+B15/Index!$B$13</f>
        <v>194.55844612950517</v>
      </c>
      <c r="D15" s="27">
        <v>116.19</v>
      </c>
      <c r="E15" s="103">
        <f>+D15/Index!$B$13</f>
        <v>198.5224014734979</v>
      </c>
      <c r="F15" s="27">
        <v>131.82</v>
      </c>
      <c r="G15" s="103">
        <f>+F15/Index!$B$13</f>
        <v>225.22784200220752</v>
      </c>
      <c r="H15" s="27">
        <v>191.35</v>
      </c>
      <c r="I15" s="103">
        <f>+H15/Index!$B$13</f>
        <v>326.94088580733126</v>
      </c>
      <c r="J15" s="27">
        <v>160.42</v>
      </c>
      <c r="K15" s="103">
        <f>+J15/Index!$B$13</f>
        <v>274.09384322556616</v>
      </c>
      <c r="L15" s="27">
        <v>187.81</v>
      </c>
      <c r="M15" s="103">
        <f>+L15/Index!$B$13</f>
        <v>320.8924367048596</v>
      </c>
      <c r="N15" s="27">
        <v>184.71</v>
      </c>
      <c r="O15" s="103">
        <f>+N15/Index!$B$13</f>
        <v>315.5957722365935</v>
      </c>
      <c r="P15" s="27">
        <v>198.39</v>
      </c>
      <c r="Q15" s="103">
        <f>+P15/Index!$B$13</f>
        <v>338.96943995461953</v>
      </c>
      <c r="R15" s="27">
        <v>189.67</v>
      </c>
      <c r="S15" s="103">
        <f>+R15/Index!$B$13</f>
        <v>324.0704353858193</v>
      </c>
      <c r="T15" s="27">
        <v>178.67</v>
      </c>
      <c r="U15" s="103">
        <f>+T15/Index!$B$13</f>
        <v>305.27581953068136</v>
      </c>
      <c r="V15" s="27">
        <v>182.26</v>
      </c>
      <c r="W15" s="103">
        <f>+V15/Index!$B$13</f>
        <v>311.40969870522184</v>
      </c>
      <c r="X15" s="27">
        <v>159.01</v>
      </c>
      <c r="Y15" s="103">
        <f>+X15/Index!$B$13</f>
        <v>271.6847151932257</v>
      </c>
      <c r="Z15" s="27"/>
      <c r="AA15" s="27"/>
      <c r="AB15" s="164"/>
      <c r="AC15" s="165"/>
      <c r="AD15" s="165"/>
      <c r="AE15" s="41"/>
      <c r="AF15" s="42"/>
      <c r="AG15" s="41"/>
      <c r="AH15" s="41"/>
      <c r="AI15" s="41"/>
      <c r="AJ15" s="41"/>
      <c r="AK15" s="41"/>
      <c r="AL15" s="41"/>
    </row>
    <row r="16" spans="1:38" ht="15">
      <c r="A16" s="11" t="s">
        <v>102</v>
      </c>
      <c r="B16" s="28">
        <v>281.52</v>
      </c>
      <c r="C16" s="103">
        <f>+B16/Index!$B$13</f>
        <v>481.005477776221</v>
      </c>
      <c r="D16" s="27">
        <v>279.85</v>
      </c>
      <c r="E16" s="103">
        <f>+D16/Index!$B$13</f>
        <v>478.1521133691229</v>
      </c>
      <c r="F16" s="27">
        <v>295.74</v>
      </c>
      <c r="G16" s="103">
        <f>+F16/Index!$B$13</f>
        <v>505.3017902725903</v>
      </c>
      <c r="H16" s="27">
        <v>238.03</v>
      </c>
      <c r="I16" s="103">
        <f>+H16/Index!$B$13</f>
        <v>406.6984010907712</v>
      </c>
      <c r="J16" s="27">
        <v>267.95</v>
      </c>
      <c r="K16" s="103">
        <f>+J16/Index!$B$13</f>
        <v>457.8197562167463</v>
      </c>
      <c r="L16" s="27">
        <v>287.36</v>
      </c>
      <c r="M16" s="103">
        <f>+L16/Index!$B$13</f>
        <v>490.983710193858</v>
      </c>
      <c r="N16" s="27">
        <v>306.08</v>
      </c>
      <c r="O16" s="103">
        <f>+N16/Index!$B$13</f>
        <v>522.96872917642</v>
      </c>
      <c r="P16" s="27">
        <v>311.23</v>
      </c>
      <c r="Q16" s="103">
        <f>+P16/Index!$B$13</f>
        <v>531.7680265995073</v>
      </c>
      <c r="R16" s="27">
        <v>323.37</v>
      </c>
      <c r="S16" s="103">
        <f>+R16/Index!$B$13</f>
        <v>552.5104480978141</v>
      </c>
      <c r="T16" s="27">
        <v>285.52</v>
      </c>
      <c r="U16" s="103">
        <f>+T16/Index!$B$13</f>
        <v>487.8398835417258</v>
      </c>
      <c r="V16" s="27">
        <v>279.52</v>
      </c>
      <c r="W16" s="103">
        <f>+V16/Index!$B$13</f>
        <v>477.5882748934687</v>
      </c>
      <c r="X16" s="27">
        <v>298.21</v>
      </c>
      <c r="Y16" s="103">
        <f>+X16/Index!$B$13</f>
        <v>509.5220358327894</v>
      </c>
      <c r="Z16" s="27"/>
      <c r="AA16" s="27"/>
      <c r="AB16" s="164"/>
      <c r="AC16" s="165"/>
      <c r="AD16" s="165"/>
      <c r="AE16" s="41"/>
      <c r="AF16" s="42"/>
      <c r="AG16" s="41"/>
      <c r="AH16" s="41"/>
      <c r="AI16" s="41"/>
      <c r="AJ16" s="41"/>
      <c r="AK16" s="41"/>
      <c r="AL16" s="41"/>
    </row>
    <row r="17" spans="1:38" s="222" customFormat="1" ht="15.75">
      <c r="A17" s="5" t="s">
        <v>99</v>
      </c>
      <c r="B17" s="109">
        <f>B15+B16</f>
        <v>395.39</v>
      </c>
      <c r="C17" s="216">
        <f>+B17/Index!$B$13</f>
        <v>675.5639239057263</v>
      </c>
      <c r="D17" s="109">
        <f aca="true" t="shared" si="1" ref="D17:X17">D15+D16</f>
        <v>396.04</v>
      </c>
      <c r="E17" s="216">
        <f>+D17/Index!$B$13</f>
        <v>676.6745148426209</v>
      </c>
      <c r="F17" s="109">
        <f t="shared" si="1"/>
        <v>427.56</v>
      </c>
      <c r="G17" s="216">
        <f>+F17/Index!$B$13</f>
        <v>730.5296322747978</v>
      </c>
      <c r="H17" s="109">
        <f t="shared" si="1"/>
        <v>429.38</v>
      </c>
      <c r="I17" s="216">
        <f>+H17/Index!$B$13</f>
        <v>733.6392868981025</v>
      </c>
      <c r="J17" s="109">
        <f t="shared" si="1"/>
        <v>428.37</v>
      </c>
      <c r="K17" s="216">
        <f>+J17/Index!$B$13</f>
        <v>731.9135994423126</v>
      </c>
      <c r="L17" s="109">
        <f t="shared" si="1"/>
        <v>475.17</v>
      </c>
      <c r="M17" s="216">
        <f>+L17/Index!$B$13</f>
        <v>811.8761468987176</v>
      </c>
      <c r="N17" s="109">
        <f t="shared" si="1"/>
        <v>490.78999999999996</v>
      </c>
      <c r="O17" s="216">
        <f>+N17/Index!$B$13</f>
        <v>838.5645014130134</v>
      </c>
      <c r="P17" s="109">
        <f t="shared" si="1"/>
        <v>509.62</v>
      </c>
      <c r="Q17" s="216">
        <f>+P17/Index!$B$13</f>
        <v>870.7374665541269</v>
      </c>
      <c r="R17" s="109">
        <f t="shared" si="1"/>
        <v>513.04</v>
      </c>
      <c r="S17" s="216">
        <f>+R17/Index!$B$13</f>
        <v>876.5808834836333</v>
      </c>
      <c r="T17" s="109">
        <f t="shared" si="1"/>
        <v>464.18999999999994</v>
      </c>
      <c r="U17" s="216">
        <f>+T17/Index!$B$13</f>
        <v>793.1157030724071</v>
      </c>
      <c r="V17" s="109">
        <f t="shared" si="1"/>
        <v>461.78</v>
      </c>
      <c r="W17" s="216">
        <f>+V17/Index!$B$13</f>
        <v>788.9979735986906</v>
      </c>
      <c r="X17" s="109">
        <f t="shared" si="1"/>
        <v>457.21999999999997</v>
      </c>
      <c r="Y17" s="216">
        <f>+X17/Index!$B$13</f>
        <v>781.2067510260151</v>
      </c>
      <c r="Z17" s="259"/>
      <c r="AA17" s="259"/>
      <c r="AB17" s="285"/>
      <c r="AC17" s="286"/>
      <c r="AD17" s="286"/>
      <c r="AE17" s="287"/>
      <c r="AF17" s="288"/>
      <c r="AG17" s="287"/>
      <c r="AH17" s="287"/>
      <c r="AI17" s="287"/>
      <c r="AJ17" s="287"/>
      <c r="AK17" s="287"/>
      <c r="AL17" s="287"/>
    </row>
    <row r="18" spans="1:30" ht="14.25" customHeight="1">
      <c r="A18" s="11" t="s">
        <v>100</v>
      </c>
      <c r="B18" s="27">
        <v>37.31</v>
      </c>
      <c r="C18" s="103">
        <f>+B18/Index!$B$13</f>
        <v>63.74791977774513</v>
      </c>
      <c r="D18" s="27">
        <v>40.08</v>
      </c>
      <c r="E18" s="103">
        <f>+D18/Index!$B$13</f>
        <v>68.48074577035713</v>
      </c>
      <c r="F18" s="27">
        <v>41.46</v>
      </c>
      <c r="G18" s="103">
        <f>+F18/Index!$B$13</f>
        <v>70.83861575945626</v>
      </c>
      <c r="H18" s="27">
        <v>38.9</v>
      </c>
      <c r="I18" s="103">
        <f>+H18/Index!$B$13</f>
        <v>66.46459606953324</v>
      </c>
      <c r="J18" s="27">
        <v>42.84</v>
      </c>
      <c r="K18" s="103">
        <f>+J18/Index!$B$13</f>
        <v>73.19648574855539</v>
      </c>
      <c r="L18" s="27">
        <v>42.35</v>
      </c>
      <c r="M18" s="103">
        <f>+L18/Index!$B$13</f>
        <v>72.35927104228107</v>
      </c>
      <c r="N18" s="27">
        <v>42.02</v>
      </c>
      <c r="O18" s="103">
        <f>+N18/Index!$B$13</f>
        <v>71.79543256662693</v>
      </c>
      <c r="P18" s="27">
        <v>40.47</v>
      </c>
      <c r="Q18" s="103">
        <f>+P18/Index!$B$13</f>
        <v>69.14710033249385</v>
      </c>
      <c r="R18" s="27">
        <v>45.42</v>
      </c>
      <c r="S18" s="103">
        <f>+R18/Index!$B$13</f>
        <v>77.60467746730592</v>
      </c>
      <c r="T18" s="27">
        <v>45.09</v>
      </c>
      <c r="U18" s="103">
        <f>+T18/Index!$B$13</f>
        <v>77.04083899165178</v>
      </c>
      <c r="V18" s="27">
        <v>43.51</v>
      </c>
      <c r="W18" s="103">
        <f>+V18/Index!$B$13</f>
        <v>74.34124871427741</v>
      </c>
      <c r="X18" s="27">
        <v>36.17</v>
      </c>
      <c r="Y18" s="103">
        <f>+X18/Index!$B$13</f>
        <v>61.80011413457629</v>
      </c>
      <c r="AB18" s="164"/>
      <c r="AC18" s="164"/>
      <c r="AD18" s="164"/>
    </row>
    <row r="19" ht="14.25" customHeight="1">
      <c r="A19" s="11"/>
    </row>
    <row r="20" spans="1:25" s="71" customFormat="1" ht="14.25" customHeight="1" thickBot="1">
      <c r="A20" s="72"/>
      <c r="B20" s="345">
        <v>2003</v>
      </c>
      <c r="C20" s="345"/>
      <c r="D20" s="345"/>
      <c r="E20" s="345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7"/>
      <c r="S20" s="347"/>
      <c r="T20" s="347"/>
      <c r="U20" s="347"/>
      <c r="V20" s="347"/>
      <c r="W20" s="347"/>
      <c r="X20" s="347"/>
      <c r="Y20" s="119"/>
    </row>
    <row r="21" spans="1:42" s="70" customFormat="1" ht="16.5" thickBot="1">
      <c r="A21" s="108"/>
      <c r="B21" s="341" t="s">
        <v>83</v>
      </c>
      <c r="C21" s="338"/>
      <c r="D21" s="338" t="s">
        <v>84</v>
      </c>
      <c r="E21" s="338"/>
      <c r="F21" s="338" t="s">
        <v>85</v>
      </c>
      <c r="G21" s="338"/>
      <c r="H21" s="338" t="s">
        <v>86</v>
      </c>
      <c r="I21" s="338"/>
      <c r="J21" s="338" t="s">
        <v>87</v>
      </c>
      <c r="K21" s="338"/>
      <c r="L21" s="338" t="s">
        <v>97</v>
      </c>
      <c r="M21" s="338"/>
      <c r="N21" s="338" t="s">
        <v>98</v>
      </c>
      <c r="O21" s="338"/>
      <c r="P21" s="338" t="s">
        <v>88</v>
      </c>
      <c r="Q21" s="338"/>
      <c r="R21" s="338" t="s">
        <v>89</v>
      </c>
      <c r="S21" s="338"/>
      <c r="T21" s="338" t="s">
        <v>90</v>
      </c>
      <c r="U21" s="338"/>
      <c r="V21" s="338" t="s">
        <v>91</v>
      </c>
      <c r="W21" s="338"/>
      <c r="X21" s="338" t="s">
        <v>92</v>
      </c>
      <c r="Y21" s="339"/>
      <c r="AI21" s="70" t="s">
        <v>51</v>
      </c>
      <c r="AJ21" s="70" t="s">
        <v>52</v>
      </c>
      <c r="AK21" s="70" t="s">
        <v>53</v>
      </c>
      <c r="AL21" s="70" t="s">
        <v>54</v>
      </c>
      <c r="AM21" s="54"/>
      <c r="AN21" s="54"/>
      <c r="AO21" s="54"/>
      <c r="AP21" s="54"/>
    </row>
    <row r="22" spans="1:42" s="30" customFormat="1" ht="15.75">
      <c r="A22" s="68"/>
      <c r="B22" s="109" t="s">
        <v>70</v>
      </c>
      <c r="C22" s="107" t="s">
        <v>71</v>
      </c>
      <c r="D22" s="109" t="s">
        <v>70</v>
      </c>
      <c r="E22" s="107" t="s">
        <v>71</v>
      </c>
      <c r="F22" s="109" t="s">
        <v>70</v>
      </c>
      <c r="G22" s="107" t="s">
        <v>71</v>
      </c>
      <c r="H22" s="109" t="s">
        <v>70</v>
      </c>
      <c r="I22" s="107" t="s">
        <v>71</v>
      </c>
      <c r="J22" s="109" t="s">
        <v>70</v>
      </c>
      <c r="K22" s="107" t="s">
        <v>71</v>
      </c>
      <c r="L22" s="109" t="s">
        <v>70</v>
      </c>
      <c r="M22" s="107" t="s">
        <v>71</v>
      </c>
      <c r="N22" s="109" t="s">
        <v>70</v>
      </c>
      <c r="O22" s="107" t="s">
        <v>71</v>
      </c>
      <c r="P22" s="109" t="s">
        <v>70</v>
      </c>
      <c r="Q22" s="107" t="s">
        <v>71</v>
      </c>
      <c r="R22" s="109" t="s">
        <v>70</v>
      </c>
      <c r="S22" s="107" t="s">
        <v>71</v>
      </c>
      <c r="T22" s="109" t="s">
        <v>70</v>
      </c>
      <c r="U22" s="107" t="s">
        <v>71</v>
      </c>
      <c r="V22" s="109" t="s">
        <v>70</v>
      </c>
      <c r="W22" s="107" t="s">
        <v>71</v>
      </c>
      <c r="X22" s="109" t="s">
        <v>70</v>
      </c>
      <c r="Y22" s="107" t="s">
        <v>71</v>
      </c>
      <c r="AM22" s="49"/>
      <c r="AN22" s="49"/>
      <c r="AO22" s="49"/>
      <c r="AP22" s="49"/>
    </row>
    <row r="23" spans="1:25" ht="14.25" customHeight="1">
      <c r="A23" s="11" t="s">
        <v>101</v>
      </c>
      <c r="B23" s="28">
        <v>149.73</v>
      </c>
      <c r="C23" s="103">
        <f>+B23/Index!$B$13</f>
        <v>255.82889381725482</v>
      </c>
      <c r="D23" s="27">
        <v>152.63</v>
      </c>
      <c r="E23" s="103">
        <f>+D23/Index!$B$13</f>
        <v>260.78383799724577</v>
      </c>
      <c r="F23" s="27">
        <v>169.82</v>
      </c>
      <c r="G23" s="103">
        <f>+F23/Index!$B$13</f>
        <v>290.1546967745022</v>
      </c>
      <c r="H23" s="27">
        <v>156.17</v>
      </c>
      <c r="I23" s="103">
        <f>+H23/Index!$B$13</f>
        <v>266.8322870997174</v>
      </c>
      <c r="J23" s="27">
        <v>148.84</v>
      </c>
      <c r="K23" s="103">
        <f>+J23/Index!$B$13</f>
        <v>254.30823853443005</v>
      </c>
      <c r="L23" s="27">
        <v>163.95</v>
      </c>
      <c r="M23" s="103">
        <f>+L23/Index!$B$13</f>
        <v>280.12520631362406</v>
      </c>
      <c r="N23" s="27">
        <v>181.98</v>
      </c>
      <c r="O23" s="103">
        <f>+N23/Index!$B$13</f>
        <v>310.9312903016365</v>
      </c>
      <c r="P23" s="27">
        <v>209.45</v>
      </c>
      <c r="Q23" s="103">
        <f>+P23/Index!$B$13</f>
        <v>357.86657189624003</v>
      </c>
      <c r="R23" s="27">
        <v>179.04</v>
      </c>
      <c r="S23" s="103">
        <f>+R23/Index!$B$13</f>
        <v>305.9080020639905</v>
      </c>
      <c r="T23" s="27">
        <v>164.44</v>
      </c>
      <c r="U23" s="103">
        <f>+T23/Index!$B$13</f>
        <v>280.9624210198984</v>
      </c>
      <c r="V23" s="27">
        <v>159.23</v>
      </c>
      <c r="W23" s="103">
        <f>+V23/Index!$B$13</f>
        <v>272.0606075103285</v>
      </c>
      <c r="X23" s="27">
        <v>134.27</v>
      </c>
      <c r="Y23" s="103">
        <f>+X23/Index!$B$13</f>
        <v>229.41391553357917</v>
      </c>
    </row>
    <row r="24" spans="1:25" ht="14.25" customHeight="1">
      <c r="A24" s="11" t="s">
        <v>102</v>
      </c>
      <c r="B24" s="28">
        <v>280.98</v>
      </c>
      <c r="C24" s="103">
        <f>+B24/Index!$B$13</f>
        <v>480.082832997878</v>
      </c>
      <c r="D24" s="27">
        <v>250.43</v>
      </c>
      <c r="E24" s="103">
        <f>+D24/Index!$B$13</f>
        <v>427.8850589638358</v>
      </c>
      <c r="F24" s="27">
        <v>243.05</v>
      </c>
      <c r="G24" s="103">
        <f>+F24/Index!$B$13</f>
        <v>415.2755803264796</v>
      </c>
      <c r="H24" s="27">
        <v>238.54</v>
      </c>
      <c r="I24" s="103">
        <f>+H24/Index!$B$13</f>
        <v>407.56978782587305</v>
      </c>
      <c r="J24" s="27">
        <v>250.76</v>
      </c>
      <c r="K24" s="103">
        <f>+J24/Index!$B$13</f>
        <v>428.4488974394899</v>
      </c>
      <c r="L24" s="27">
        <v>273.99</v>
      </c>
      <c r="M24" s="103">
        <f>+L24/Index!$B$13</f>
        <v>468.1397089226585</v>
      </c>
      <c r="N24" s="27">
        <v>297.12</v>
      </c>
      <c r="O24" s="103">
        <f>+N24/Index!$B$13</f>
        <v>507.65966026168945</v>
      </c>
      <c r="P24" s="27">
        <v>298.54</v>
      </c>
      <c r="Q24" s="103">
        <f>+P24/Index!$B$13</f>
        <v>510.08587430844364</v>
      </c>
      <c r="R24" s="27">
        <v>287.65</v>
      </c>
      <c r="S24" s="103">
        <f>+R24/Index!$B$13</f>
        <v>491.479204611857</v>
      </c>
      <c r="T24" s="27">
        <v>248.99</v>
      </c>
      <c r="U24" s="103">
        <f>+T24/Index!$B$13</f>
        <v>425.42467288825407</v>
      </c>
      <c r="V24" s="27">
        <v>233.91</v>
      </c>
      <c r="W24" s="103">
        <f>+V24/Index!$B$13</f>
        <v>399.65896315230134</v>
      </c>
      <c r="X24" s="27">
        <v>257.31</v>
      </c>
      <c r="Y24" s="103">
        <f>+X24/Index!$B$13</f>
        <v>439.6402368805039</v>
      </c>
    </row>
    <row r="25" spans="1:25" s="222" customFormat="1" ht="14.25" customHeight="1">
      <c r="A25" s="5" t="s">
        <v>99</v>
      </c>
      <c r="B25" s="109">
        <f>B23+B24</f>
        <v>430.71000000000004</v>
      </c>
      <c r="C25" s="216">
        <f>+B25/Index!$B$13</f>
        <v>735.9117268151329</v>
      </c>
      <c r="D25" s="109">
        <f aca="true" t="shared" si="2" ref="D25:X25">D23+D24</f>
        <v>403.06</v>
      </c>
      <c r="E25" s="216">
        <f>+D25/Index!$B$13</f>
        <v>688.6688969610815</v>
      </c>
      <c r="F25" s="109">
        <f t="shared" si="2"/>
        <v>412.87</v>
      </c>
      <c r="G25" s="216">
        <f>+F25/Index!$B$13</f>
        <v>705.4302771009818</v>
      </c>
      <c r="H25" s="109">
        <f t="shared" si="2"/>
        <v>394.71</v>
      </c>
      <c r="I25" s="216">
        <f>+H25/Index!$B$13</f>
        <v>674.4020749255905</v>
      </c>
      <c r="J25" s="109">
        <f t="shared" si="2"/>
        <v>399.6</v>
      </c>
      <c r="K25" s="216">
        <f>+J25/Index!$B$13</f>
        <v>682.75713597392</v>
      </c>
      <c r="L25" s="109">
        <f t="shared" si="2"/>
        <v>437.94</v>
      </c>
      <c r="M25" s="216">
        <f>+L25/Index!$B$13</f>
        <v>748.2649152362825</v>
      </c>
      <c r="N25" s="109">
        <f t="shared" si="2"/>
        <v>479.1</v>
      </c>
      <c r="O25" s="216">
        <f>+N25/Index!$B$13</f>
        <v>818.590950563326</v>
      </c>
      <c r="P25" s="109">
        <f t="shared" si="2"/>
        <v>507.99</v>
      </c>
      <c r="Q25" s="216">
        <f>+P25/Index!$B$13</f>
        <v>867.9524462046837</v>
      </c>
      <c r="R25" s="109">
        <f t="shared" si="2"/>
        <v>466.68999999999994</v>
      </c>
      <c r="S25" s="216">
        <f>+R25/Index!$B$13</f>
        <v>797.3872066758476</v>
      </c>
      <c r="T25" s="109">
        <f t="shared" si="2"/>
        <v>413.43</v>
      </c>
      <c r="U25" s="216">
        <f>+T25/Index!$B$13</f>
        <v>706.3870939081525</v>
      </c>
      <c r="V25" s="109">
        <f t="shared" si="2"/>
        <v>393.14</v>
      </c>
      <c r="W25" s="216">
        <f>+V25/Index!$B$13</f>
        <v>671.7195706626298</v>
      </c>
      <c r="X25" s="109">
        <f t="shared" si="2"/>
        <v>391.58000000000004</v>
      </c>
      <c r="Y25" s="216">
        <f>+X25/Index!$B$13</f>
        <v>669.0541524140831</v>
      </c>
    </row>
    <row r="26" spans="1:25" s="22" customFormat="1" ht="14.25" customHeight="1">
      <c r="A26" s="11" t="s">
        <v>100</v>
      </c>
      <c r="B26" s="31">
        <v>34.86</v>
      </c>
      <c r="C26" s="103">
        <f>+B26/Index!$B$13</f>
        <v>59.5618462463735</v>
      </c>
      <c r="D26" s="31">
        <v>34.24</v>
      </c>
      <c r="E26" s="103">
        <f>+D26/Index!$B$13</f>
        <v>58.50251335272027</v>
      </c>
      <c r="F26" s="31">
        <v>36.62</v>
      </c>
      <c r="G26" s="103">
        <f>+F26/Index!$B$13</f>
        <v>62.56898478319556</v>
      </c>
      <c r="H26" s="31">
        <v>40.17</v>
      </c>
      <c r="I26" s="103">
        <f>+H26/Index!$B$13</f>
        <v>68.63451990008099</v>
      </c>
      <c r="J26" s="31">
        <v>41.75</v>
      </c>
      <c r="K26" s="103">
        <f>+J26/Index!$B$13</f>
        <v>71.33411017745534</v>
      </c>
      <c r="L26" s="31">
        <v>42.35</v>
      </c>
      <c r="M26" s="103">
        <f>+L26/Index!$B$13</f>
        <v>72.35927104228107</v>
      </c>
      <c r="N26" s="31">
        <v>43.58</v>
      </c>
      <c r="O26" s="103">
        <f>+N26/Index!$B$13</f>
        <v>74.46085081517376</v>
      </c>
      <c r="P26" s="31">
        <v>39.9</v>
      </c>
      <c r="Q26" s="103">
        <f>+P26/Index!$B$13</f>
        <v>68.17319751090942</v>
      </c>
      <c r="R26" s="31">
        <v>42.46</v>
      </c>
      <c r="S26" s="103">
        <f>+R26/Index!$B$13</f>
        <v>72.54721720083243</v>
      </c>
      <c r="T26" s="31">
        <v>40.18</v>
      </c>
      <c r="U26" s="103">
        <f>+T26/Index!$B$13</f>
        <v>68.65160591449475</v>
      </c>
      <c r="V26" s="31">
        <v>35.84</v>
      </c>
      <c r="W26" s="103">
        <f>+V26/Index!$B$13</f>
        <v>61.23627565892215</v>
      </c>
      <c r="X26" s="31">
        <v>31.75</v>
      </c>
      <c r="Y26" s="103">
        <f>+X26/Index!$B$13</f>
        <v>54.24809576369359</v>
      </c>
    </row>
    <row r="27" spans="1:24" ht="14.25" customHeight="1">
      <c r="A27" s="9"/>
      <c r="B27" s="30"/>
      <c r="C27" s="107"/>
      <c r="D27" s="30"/>
      <c r="E27" s="107"/>
      <c r="F27" s="30"/>
      <c r="G27" s="107"/>
      <c r="H27" s="30"/>
      <c r="I27" s="107"/>
      <c r="J27" s="30"/>
      <c r="K27" s="107"/>
      <c r="L27" s="30"/>
      <c r="M27" s="107"/>
      <c r="N27" s="30"/>
      <c r="O27" s="107"/>
      <c r="P27" s="30"/>
      <c r="Q27" s="107"/>
      <c r="R27" s="30"/>
      <c r="S27" s="107"/>
      <c r="T27" s="30"/>
      <c r="U27" s="107"/>
      <c r="V27" s="30"/>
      <c r="W27" s="107"/>
      <c r="X27" s="30"/>
    </row>
    <row r="28" spans="1:25" s="7" customFormat="1" ht="14.25" customHeight="1" thickBot="1">
      <c r="A28" s="51"/>
      <c r="B28" s="340">
        <v>2004</v>
      </c>
      <c r="C28" s="340"/>
      <c r="D28" s="340"/>
      <c r="E28" s="340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3"/>
      <c r="S28" s="343"/>
      <c r="T28" s="343"/>
      <c r="U28" s="343"/>
      <c r="V28" s="343"/>
      <c r="W28" s="343"/>
      <c r="X28" s="343"/>
      <c r="Y28" s="120"/>
    </row>
    <row r="29" spans="1:42" s="70" customFormat="1" ht="16.5" thickBot="1">
      <c r="A29" s="108"/>
      <c r="B29" s="341" t="s">
        <v>83</v>
      </c>
      <c r="C29" s="338"/>
      <c r="D29" s="338" t="s">
        <v>84</v>
      </c>
      <c r="E29" s="338"/>
      <c r="F29" s="338" t="s">
        <v>85</v>
      </c>
      <c r="G29" s="338"/>
      <c r="H29" s="338" t="s">
        <v>86</v>
      </c>
      <c r="I29" s="338"/>
      <c r="J29" s="338" t="s">
        <v>87</v>
      </c>
      <c r="K29" s="338"/>
      <c r="L29" s="338" t="s">
        <v>97</v>
      </c>
      <c r="M29" s="338"/>
      <c r="N29" s="338" t="s">
        <v>98</v>
      </c>
      <c r="O29" s="338"/>
      <c r="P29" s="338" t="s">
        <v>88</v>
      </c>
      <c r="Q29" s="338"/>
      <c r="R29" s="338" t="s">
        <v>89</v>
      </c>
      <c r="S29" s="338"/>
      <c r="T29" s="338" t="s">
        <v>90</v>
      </c>
      <c r="U29" s="338"/>
      <c r="V29" s="338" t="s">
        <v>91</v>
      </c>
      <c r="W29" s="338"/>
      <c r="X29" s="338" t="s">
        <v>92</v>
      </c>
      <c r="Y29" s="339"/>
      <c r="AI29" s="70" t="s">
        <v>51</v>
      </c>
      <c r="AJ29" s="70" t="s">
        <v>52</v>
      </c>
      <c r="AK29" s="70" t="s">
        <v>53</v>
      </c>
      <c r="AL29" s="70" t="s">
        <v>54</v>
      </c>
      <c r="AM29" s="54"/>
      <c r="AN29" s="54"/>
      <c r="AO29" s="54"/>
      <c r="AP29" s="54"/>
    </row>
    <row r="30" spans="1:42" s="30" customFormat="1" ht="15.75">
      <c r="A30" s="68"/>
      <c r="B30" s="109" t="s">
        <v>70</v>
      </c>
      <c r="C30" s="107" t="s">
        <v>71</v>
      </c>
      <c r="D30" s="109" t="s">
        <v>70</v>
      </c>
      <c r="E30" s="107" t="s">
        <v>71</v>
      </c>
      <c r="F30" s="109" t="s">
        <v>70</v>
      </c>
      <c r="G30" s="107" t="s">
        <v>71</v>
      </c>
      <c r="H30" s="109" t="s">
        <v>70</v>
      </c>
      <c r="I30" s="107" t="s">
        <v>71</v>
      </c>
      <c r="J30" s="109" t="s">
        <v>70</v>
      </c>
      <c r="K30" s="107" t="s">
        <v>71</v>
      </c>
      <c r="L30" s="109" t="s">
        <v>70</v>
      </c>
      <c r="M30" s="107" t="s">
        <v>71</v>
      </c>
      <c r="N30" s="109" t="s">
        <v>70</v>
      </c>
      <c r="O30" s="107" t="s">
        <v>71</v>
      </c>
      <c r="P30" s="109" t="s">
        <v>70</v>
      </c>
      <c r="Q30" s="107" t="s">
        <v>71</v>
      </c>
      <c r="R30" s="109" t="s">
        <v>70</v>
      </c>
      <c r="S30" s="107" t="s">
        <v>71</v>
      </c>
      <c r="T30" s="109" t="s">
        <v>70</v>
      </c>
      <c r="U30" s="107" t="s">
        <v>71</v>
      </c>
      <c r="V30" s="109" t="s">
        <v>70</v>
      </c>
      <c r="W30" s="107" t="s">
        <v>71</v>
      </c>
      <c r="X30" s="109" t="s">
        <v>70</v>
      </c>
      <c r="Y30" s="107" t="s">
        <v>71</v>
      </c>
      <c r="AM30" s="49"/>
      <c r="AN30" s="49"/>
      <c r="AO30" s="49"/>
      <c r="AP30" s="49"/>
    </row>
    <row r="31" spans="1:25" ht="14.25" customHeight="1">
      <c r="A31" s="11" t="s">
        <v>101</v>
      </c>
      <c r="B31" s="28">
        <v>126.44</v>
      </c>
      <c r="C31" s="103">
        <f>+B31/Index!$B$13</f>
        <v>216.0355662476037</v>
      </c>
      <c r="D31" s="27">
        <v>127.5</v>
      </c>
      <c r="E31" s="103">
        <f>+D31/Index!$B$13</f>
        <v>217.84668377546245</v>
      </c>
      <c r="F31" s="27">
        <v>153.33</v>
      </c>
      <c r="G31" s="103">
        <f>+F31/Index!$B$13</f>
        <v>261.9798590062091</v>
      </c>
      <c r="H31" s="27">
        <v>155.85</v>
      </c>
      <c r="I31" s="103">
        <f>+H31/Index!$B$13</f>
        <v>266.28553463847703</v>
      </c>
      <c r="J31" s="27">
        <v>152.24</v>
      </c>
      <c r="K31" s="103">
        <f>+J31/Index!$B$13</f>
        <v>260.1174834351091</v>
      </c>
      <c r="L31" s="27">
        <v>177.54</v>
      </c>
      <c r="M31" s="103">
        <f>+L31/Index!$B$13</f>
        <v>303.3450999019263</v>
      </c>
      <c r="N31" s="27">
        <v>190.93</v>
      </c>
      <c r="O31" s="103">
        <f>+N31/Index!$B$13</f>
        <v>326.2232732019533</v>
      </c>
      <c r="P31" s="27">
        <v>223.89</v>
      </c>
      <c r="Q31" s="103">
        <f>+P31/Index!$B$13</f>
        <v>382.538776709712</v>
      </c>
      <c r="R31" s="27">
        <v>201.63</v>
      </c>
      <c r="S31" s="103">
        <f>+R31/Index!$B$13</f>
        <v>344.5053086246784</v>
      </c>
      <c r="T31" s="27">
        <v>193.52</v>
      </c>
      <c r="U31" s="103">
        <f>+T31/Index!$B$13</f>
        <v>330.6485509351176</v>
      </c>
      <c r="V31" s="27">
        <v>157.94</v>
      </c>
      <c r="W31" s="103">
        <f>+V31/Index!$B$13</f>
        <v>269.8565116509532</v>
      </c>
      <c r="X31" s="27">
        <v>134.82</v>
      </c>
      <c r="Y31" s="103">
        <f>+X31/Index!$B$13</f>
        <v>230.35364632633605</v>
      </c>
    </row>
    <row r="32" spans="1:25" ht="14.25" customHeight="1">
      <c r="A32" s="11" t="s">
        <v>102</v>
      </c>
      <c r="B32" s="28">
        <v>259.13</v>
      </c>
      <c r="C32" s="103">
        <f>+B32/Index!$B$13</f>
        <v>442.7498915038085</v>
      </c>
      <c r="D32" s="27">
        <v>208.13</v>
      </c>
      <c r="E32" s="103">
        <f>+D32/Index!$B$13</f>
        <v>355.61121799362354</v>
      </c>
      <c r="F32" s="27">
        <v>222.34</v>
      </c>
      <c r="G32" s="103">
        <f>+F32/Index!$B$13</f>
        <v>379.890444475579</v>
      </c>
      <c r="H32" s="27">
        <v>220.97</v>
      </c>
      <c r="I32" s="103">
        <f>+H32/Index!$B$13</f>
        <v>377.5496605008936</v>
      </c>
      <c r="J32" s="27">
        <v>227.99</v>
      </c>
      <c r="K32" s="103">
        <f>+J32/Index!$B$13</f>
        <v>389.5440426193544</v>
      </c>
      <c r="L32" s="27">
        <v>235.2</v>
      </c>
      <c r="M32" s="103">
        <f>+L32/Index!$B$13</f>
        <v>401.86305901167657</v>
      </c>
      <c r="N32" s="27">
        <v>250.63</v>
      </c>
      <c r="O32" s="103">
        <f>+N32/Index!$B$13</f>
        <v>428.226779252111</v>
      </c>
      <c r="P32" s="27">
        <v>260.18</v>
      </c>
      <c r="Q32" s="103">
        <f>+P32/Index!$B$13</f>
        <v>444.5439230172535</v>
      </c>
      <c r="R32" s="27">
        <v>263.63</v>
      </c>
      <c r="S32" s="103">
        <f>+R32/Index!$B$13</f>
        <v>450.4385979900013</v>
      </c>
      <c r="T32" s="27">
        <v>222.02</v>
      </c>
      <c r="U32" s="103">
        <f>+T32/Index!$B$13</f>
        <v>379.3436920143386</v>
      </c>
      <c r="V32" s="27">
        <v>220.02</v>
      </c>
      <c r="W32" s="103">
        <f>+V32/Index!$B$13</f>
        <v>375.92648913158627</v>
      </c>
      <c r="X32" s="27">
        <v>231.03</v>
      </c>
      <c r="Y32" s="103">
        <f>+X32/Index!$B$13</f>
        <v>394.738191001138</v>
      </c>
    </row>
    <row r="33" spans="1:25" s="222" customFormat="1" ht="14.25" customHeight="1">
      <c r="A33" s="5" t="s">
        <v>99</v>
      </c>
      <c r="B33" s="109">
        <f aca="true" t="shared" si="3" ref="B33:X33">B31+B32</f>
        <v>385.57</v>
      </c>
      <c r="C33" s="216">
        <f>+B33/Index!$B$13</f>
        <v>658.7854577514122</v>
      </c>
      <c r="D33" s="109">
        <f t="shared" si="3"/>
        <v>335.63</v>
      </c>
      <c r="E33" s="216">
        <f>+D33/Index!$B$13</f>
        <v>573.457901769086</v>
      </c>
      <c r="F33" s="109">
        <f t="shared" si="3"/>
        <v>375.67</v>
      </c>
      <c r="G33" s="216">
        <f>+F33/Index!$B$13</f>
        <v>641.8703034817881</v>
      </c>
      <c r="H33" s="109">
        <f t="shared" si="3"/>
        <v>376.82</v>
      </c>
      <c r="I33" s="216">
        <f>+H33/Index!$B$13</f>
        <v>643.8351951393706</v>
      </c>
      <c r="J33" s="109">
        <f t="shared" si="3"/>
        <v>380.23</v>
      </c>
      <c r="K33" s="216">
        <f>+J33/Index!$B$13</f>
        <v>649.6615260544635</v>
      </c>
      <c r="L33" s="109">
        <f t="shared" si="3"/>
        <v>412.74</v>
      </c>
      <c r="M33" s="216">
        <f>+L33/Index!$B$13</f>
        <v>705.2081589136029</v>
      </c>
      <c r="N33" s="109">
        <f t="shared" si="3"/>
        <v>441.56</v>
      </c>
      <c r="O33" s="216">
        <f>+N33/Index!$B$13</f>
        <v>754.4500524540643</v>
      </c>
      <c r="P33" s="109">
        <f t="shared" si="3"/>
        <v>484.07</v>
      </c>
      <c r="Q33" s="216">
        <f>+P33/Index!$B$13</f>
        <v>827.0826997269655</v>
      </c>
      <c r="R33" s="109">
        <f t="shared" si="3"/>
        <v>465.26</v>
      </c>
      <c r="S33" s="216">
        <f>+R33/Index!$B$13</f>
        <v>794.9439066146797</v>
      </c>
      <c r="T33" s="109">
        <f t="shared" si="3"/>
        <v>415.54</v>
      </c>
      <c r="U33" s="216">
        <f>+T33/Index!$B$13</f>
        <v>709.9922429494562</v>
      </c>
      <c r="V33" s="109">
        <f t="shared" si="3"/>
        <v>377.96000000000004</v>
      </c>
      <c r="W33" s="216">
        <f>+V33/Index!$B$13</f>
        <v>645.7830007825396</v>
      </c>
      <c r="X33" s="109">
        <f t="shared" si="3"/>
        <v>365.85</v>
      </c>
      <c r="Y33" s="216">
        <f>+X33/Index!$B$13</f>
        <v>625.0918373274741</v>
      </c>
    </row>
    <row r="34" spans="1:25" ht="14.25" customHeight="1">
      <c r="A34" s="11" t="s">
        <v>100</v>
      </c>
      <c r="B34" s="31">
        <v>32.32</v>
      </c>
      <c r="C34" s="103">
        <f>+B34/Index!$B$13</f>
        <v>55.22199858527801</v>
      </c>
      <c r="D34" s="31">
        <v>31.75</v>
      </c>
      <c r="E34" s="103">
        <f>+D34/Index!$B$13</f>
        <v>54.24809576369359</v>
      </c>
      <c r="F34" s="31">
        <v>33.99</v>
      </c>
      <c r="G34" s="103">
        <f>+F34/Index!$B$13</f>
        <v>58.07536299237623</v>
      </c>
      <c r="H34" s="31">
        <v>37.23</v>
      </c>
      <c r="I34" s="103">
        <f>+H34/Index!$B$13</f>
        <v>63.61123166243503</v>
      </c>
      <c r="J34" s="31">
        <v>38.34</v>
      </c>
      <c r="K34" s="103">
        <f>+J34/Index!$B$13</f>
        <v>65.50777926236259</v>
      </c>
      <c r="L34" s="31">
        <v>39.65</v>
      </c>
      <c r="M34" s="103">
        <f>+L34/Index!$B$13</f>
        <v>67.74604715056537</v>
      </c>
      <c r="N34" s="31">
        <v>40.74</v>
      </c>
      <c r="O34" s="103">
        <f>+N34/Index!$B$13</f>
        <v>69.60842272166542</v>
      </c>
      <c r="P34" s="31">
        <v>40.67</v>
      </c>
      <c r="Q34" s="103">
        <f>+P34/Index!$B$13</f>
        <v>69.48882062076909</v>
      </c>
      <c r="R34" s="31">
        <v>42.99</v>
      </c>
      <c r="S34" s="103">
        <f>+R34/Index!$B$13</f>
        <v>73.45277596476181</v>
      </c>
      <c r="T34" s="31">
        <v>42.03</v>
      </c>
      <c r="U34" s="103">
        <f>+T34/Index!$B$13</f>
        <v>71.81251858104068</v>
      </c>
      <c r="V34" s="31">
        <v>35.87</v>
      </c>
      <c r="W34" s="103">
        <f>+V34/Index!$B$13</f>
        <v>61.28753370216343</v>
      </c>
      <c r="X34" s="31">
        <v>32.27</v>
      </c>
      <c r="Y34" s="103">
        <f>+X34/Index!$B$13</f>
        <v>55.136568513209205</v>
      </c>
    </row>
    <row r="35" spans="1:24" ht="14.25" customHeight="1">
      <c r="A35" s="11"/>
      <c r="B35" s="31"/>
      <c r="C35" s="104"/>
      <c r="D35" s="31"/>
      <c r="E35" s="104"/>
      <c r="F35" s="31"/>
      <c r="G35" s="104"/>
      <c r="H35" s="31"/>
      <c r="I35" s="104"/>
      <c r="J35" s="31"/>
      <c r="K35" s="104"/>
      <c r="L35" s="31"/>
      <c r="M35" s="104"/>
      <c r="N35" s="31"/>
      <c r="O35" s="104"/>
      <c r="P35" s="31"/>
      <c r="Q35" s="104"/>
      <c r="R35" s="31"/>
      <c r="S35" s="104"/>
      <c r="T35" s="31"/>
      <c r="U35" s="104"/>
      <c r="V35" s="31"/>
      <c r="W35" s="104"/>
      <c r="X35" s="31"/>
    </row>
    <row r="36" spans="1:25" s="7" customFormat="1" ht="14.25" customHeight="1" thickBot="1">
      <c r="A36" s="51"/>
      <c r="B36" s="340">
        <v>2005</v>
      </c>
      <c r="C36" s="340"/>
      <c r="D36" s="340"/>
      <c r="E36" s="340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3"/>
      <c r="S36" s="343"/>
      <c r="T36" s="343"/>
      <c r="U36" s="343"/>
      <c r="V36" s="343"/>
      <c r="W36" s="343"/>
      <c r="X36" s="343"/>
      <c r="Y36" s="120"/>
    </row>
    <row r="37" spans="1:42" s="70" customFormat="1" ht="16.5" thickBot="1">
      <c r="A37" s="108"/>
      <c r="B37" s="341" t="s">
        <v>83</v>
      </c>
      <c r="C37" s="338"/>
      <c r="D37" s="338" t="s">
        <v>84</v>
      </c>
      <c r="E37" s="338"/>
      <c r="F37" s="338" t="s">
        <v>85</v>
      </c>
      <c r="G37" s="338"/>
      <c r="H37" s="338" t="s">
        <v>86</v>
      </c>
      <c r="I37" s="338"/>
      <c r="J37" s="338" t="s">
        <v>87</v>
      </c>
      <c r="K37" s="338"/>
      <c r="L37" s="338" t="s">
        <v>97</v>
      </c>
      <c r="M37" s="338"/>
      <c r="N37" s="338" t="s">
        <v>98</v>
      </c>
      <c r="O37" s="338"/>
      <c r="P37" s="338" t="s">
        <v>88</v>
      </c>
      <c r="Q37" s="338"/>
      <c r="R37" s="338" t="s">
        <v>89</v>
      </c>
      <c r="S37" s="338"/>
      <c r="T37" s="338" t="s">
        <v>90</v>
      </c>
      <c r="U37" s="338"/>
      <c r="V37" s="338" t="s">
        <v>91</v>
      </c>
      <c r="W37" s="338"/>
      <c r="X37" s="338" t="s">
        <v>92</v>
      </c>
      <c r="Y37" s="339"/>
      <c r="AI37" s="70" t="s">
        <v>51</v>
      </c>
      <c r="AJ37" s="70" t="s">
        <v>52</v>
      </c>
      <c r="AK37" s="70" t="s">
        <v>53</v>
      </c>
      <c r="AL37" s="70" t="s">
        <v>54</v>
      </c>
      <c r="AM37" s="54"/>
      <c r="AN37" s="54"/>
      <c r="AO37" s="54"/>
      <c r="AP37" s="54"/>
    </row>
    <row r="38" spans="1:42" s="30" customFormat="1" ht="15.75">
      <c r="A38" s="68"/>
      <c r="B38" s="109" t="s">
        <v>70</v>
      </c>
      <c r="C38" s="107" t="s">
        <v>71</v>
      </c>
      <c r="D38" s="109" t="s">
        <v>70</v>
      </c>
      <c r="E38" s="107" t="s">
        <v>71</v>
      </c>
      <c r="F38" s="109" t="s">
        <v>70</v>
      </c>
      <c r="G38" s="107" t="s">
        <v>71</v>
      </c>
      <c r="H38" s="109" t="s">
        <v>70</v>
      </c>
      <c r="I38" s="107" t="s">
        <v>71</v>
      </c>
      <c r="J38" s="109" t="s">
        <v>70</v>
      </c>
      <c r="K38" s="107" t="s">
        <v>71</v>
      </c>
      <c r="L38" s="109" t="s">
        <v>70</v>
      </c>
      <c r="M38" s="107" t="s">
        <v>71</v>
      </c>
      <c r="N38" s="109" t="s">
        <v>70</v>
      </c>
      <c r="O38" s="107" t="s">
        <v>71</v>
      </c>
      <c r="P38" s="109" t="s">
        <v>70</v>
      </c>
      <c r="Q38" s="107" t="s">
        <v>71</v>
      </c>
      <c r="R38" s="109" t="s">
        <v>70</v>
      </c>
      <c r="S38" s="107" t="s">
        <v>71</v>
      </c>
      <c r="T38" s="109" t="s">
        <v>70</v>
      </c>
      <c r="U38" s="107" t="s">
        <v>71</v>
      </c>
      <c r="V38" s="109" t="s">
        <v>70</v>
      </c>
      <c r="W38" s="107" t="s">
        <v>71</v>
      </c>
      <c r="X38" s="109" t="s">
        <v>70</v>
      </c>
      <c r="Y38" s="107" t="s">
        <v>71</v>
      </c>
      <c r="AM38" s="49"/>
      <c r="AN38" s="49"/>
      <c r="AO38" s="49"/>
      <c r="AP38" s="49"/>
    </row>
    <row r="39" spans="1:25" ht="14.25" customHeight="1">
      <c r="A39" s="11" t="s">
        <v>101</v>
      </c>
      <c r="B39" s="28">
        <v>122.23</v>
      </c>
      <c r="C39" s="103">
        <f>+B39/Index!$B$13</f>
        <v>208.84235417941</v>
      </c>
      <c r="D39" s="27">
        <v>132.08</v>
      </c>
      <c r="E39" s="103">
        <f>+D39/Index!$B$13</f>
        <v>225.67207837696535</v>
      </c>
      <c r="F39" s="103">
        <v>146.3</v>
      </c>
      <c r="G39" s="103">
        <f>+F39/Index!$B$13</f>
        <v>249.96839087333458</v>
      </c>
      <c r="H39" s="27">
        <v>144.18</v>
      </c>
      <c r="I39" s="103">
        <f>+H39/Index!$B$13</f>
        <v>246.34615581761707</v>
      </c>
      <c r="J39" s="27">
        <v>153.5</v>
      </c>
      <c r="K39" s="103">
        <f>+J39/Index!$B$13</f>
        <v>262.27032125124305</v>
      </c>
      <c r="L39" s="27">
        <v>170.31</v>
      </c>
      <c r="M39" s="103">
        <f>+L39/Index!$B$13</f>
        <v>290.99191148077654</v>
      </c>
      <c r="N39" s="27">
        <v>179.84</v>
      </c>
      <c r="O39" s="103">
        <f>+N39/Index!$B$13</f>
        <v>307.2748832170915</v>
      </c>
      <c r="P39" s="27">
        <v>214.52</v>
      </c>
      <c r="Q39" s="103">
        <f>+P39/Index!$B$13</f>
        <v>366.52918120401733</v>
      </c>
      <c r="R39" s="103">
        <v>197</v>
      </c>
      <c r="S39" s="103">
        <f>+R39/Index!$B$13</f>
        <v>336.59448395110667</v>
      </c>
      <c r="T39" s="27">
        <v>186.12</v>
      </c>
      <c r="U39" s="103">
        <f>+T39/Index!$B$13</f>
        <v>318.0049002689339</v>
      </c>
      <c r="V39" s="27">
        <v>175.53</v>
      </c>
      <c r="W39" s="103">
        <f>+V39/Index!$B$13</f>
        <v>299.9108110047602</v>
      </c>
      <c r="X39" s="27">
        <v>122.39</v>
      </c>
      <c r="Y39" s="103">
        <f>+X39/Index!$B$13</f>
        <v>209.11573041003018</v>
      </c>
    </row>
    <row r="40" spans="1:25" ht="14.25" customHeight="1">
      <c r="A40" s="11" t="s">
        <v>102</v>
      </c>
      <c r="B40" s="28">
        <v>229.18</v>
      </c>
      <c r="C40" s="103">
        <f>+B40/Index!$B$13</f>
        <v>391.57727833459205</v>
      </c>
      <c r="D40" s="27">
        <v>191.27</v>
      </c>
      <c r="E40" s="103">
        <f>+D40/Index!$B$13</f>
        <v>326.8041976920212</v>
      </c>
      <c r="F40" s="103">
        <v>200.96</v>
      </c>
      <c r="G40" s="103">
        <f>+F40/Index!$B$13</f>
        <v>343.36054565895637</v>
      </c>
      <c r="H40" s="27">
        <v>193.38</v>
      </c>
      <c r="I40" s="103">
        <f>+H40/Index!$B$13</f>
        <v>330.4093467333249</v>
      </c>
      <c r="J40" s="27">
        <v>217.41</v>
      </c>
      <c r="K40" s="103">
        <f>+J40/Index!$B$13</f>
        <v>371.46703936959443</v>
      </c>
      <c r="L40" s="27">
        <v>230.62</v>
      </c>
      <c r="M40" s="103">
        <f>+L40/Index!$B$13</f>
        <v>394.0376644101737</v>
      </c>
      <c r="N40" s="27">
        <v>233.47</v>
      </c>
      <c r="O40" s="103">
        <f>+N40/Index!$B$13</f>
        <v>398.9071785180958</v>
      </c>
      <c r="P40" s="27">
        <v>264.75</v>
      </c>
      <c r="Q40" s="103">
        <f>+P40/Index!$B$13</f>
        <v>452.3522316043426</v>
      </c>
      <c r="R40" s="27">
        <v>258.36</v>
      </c>
      <c r="S40" s="103">
        <f>+R40/Index!$B$13</f>
        <v>441.43426839394886</v>
      </c>
      <c r="T40" s="27">
        <v>226.05</v>
      </c>
      <c r="U40" s="103">
        <f>+T40/Index!$B$13</f>
        <v>386.22935582308463</v>
      </c>
      <c r="V40" s="27">
        <v>235.59</v>
      </c>
      <c r="W40" s="103">
        <f>+V40/Index!$B$13</f>
        <v>402.5294135738133</v>
      </c>
      <c r="X40" s="27">
        <v>278.58</v>
      </c>
      <c r="Y40" s="103">
        <f>+X40/Index!$B$13</f>
        <v>475.9821895385751</v>
      </c>
    </row>
    <row r="41" spans="1:25" s="222" customFormat="1" ht="14.25" customHeight="1">
      <c r="A41" s="5" t="s">
        <v>99</v>
      </c>
      <c r="B41" s="109">
        <f>B39+B40</f>
        <v>351.41</v>
      </c>
      <c r="C41" s="216">
        <f>+B41/Index!$B$13</f>
        <v>600.419632514002</v>
      </c>
      <c r="D41" s="109">
        <f aca="true" t="shared" si="4" ref="D41:X41">D39+D40</f>
        <v>323.35</v>
      </c>
      <c r="E41" s="216">
        <f>+D41/Index!$B$13</f>
        <v>552.4762760689865</v>
      </c>
      <c r="F41" s="109">
        <f t="shared" si="4"/>
        <v>347.26</v>
      </c>
      <c r="G41" s="216">
        <f>+F41/Index!$B$13</f>
        <v>593.3289365322909</v>
      </c>
      <c r="H41" s="109">
        <f t="shared" si="4"/>
        <v>337.56</v>
      </c>
      <c r="I41" s="216">
        <f>+H41/Index!$B$13</f>
        <v>576.755502550942</v>
      </c>
      <c r="J41" s="109">
        <f t="shared" si="4"/>
        <v>370.90999999999997</v>
      </c>
      <c r="K41" s="216">
        <f>+J41/Index!$B$13</f>
        <v>633.7373606208374</v>
      </c>
      <c r="L41" s="109">
        <f t="shared" si="4"/>
        <v>400.93</v>
      </c>
      <c r="M41" s="216">
        <f>+L41/Index!$B$13</f>
        <v>685.0295758909502</v>
      </c>
      <c r="N41" s="109">
        <f t="shared" si="4"/>
        <v>413.31</v>
      </c>
      <c r="O41" s="216">
        <f>+N41/Index!$B$13</f>
        <v>706.1820617351873</v>
      </c>
      <c r="P41" s="109">
        <f t="shared" si="4"/>
        <v>479.27</v>
      </c>
      <c r="Q41" s="216">
        <f>+P41/Index!$B$13</f>
        <v>818.8814128083599</v>
      </c>
      <c r="R41" s="109">
        <f t="shared" si="4"/>
        <v>455.36</v>
      </c>
      <c r="S41" s="216">
        <f>+R41/Index!$B$13</f>
        <v>778.0287523450555</v>
      </c>
      <c r="T41" s="109">
        <f t="shared" si="4"/>
        <v>412.17</v>
      </c>
      <c r="U41" s="216">
        <f>+T41/Index!$B$13</f>
        <v>704.2342560920185</v>
      </c>
      <c r="V41" s="109">
        <f t="shared" si="4"/>
        <v>411.12</v>
      </c>
      <c r="W41" s="216">
        <f>+V41/Index!$B$13</f>
        <v>702.4402245785735</v>
      </c>
      <c r="X41" s="109">
        <f t="shared" si="4"/>
        <v>400.96999999999997</v>
      </c>
      <c r="Y41" s="216">
        <f>+X41/Index!$B$13</f>
        <v>685.0979199486053</v>
      </c>
    </row>
    <row r="42" spans="1:25" ht="14.25" customHeight="1">
      <c r="A42" s="11" t="s">
        <v>100</v>
      </c>
      <c r="B42" s="31">
        <v>30.11</v>
      </c>
      <c r="C42" s="103">
        <f>+B42/Index!$B$13</f>
        <v>51.44598939983666</v>
      </c>
      <c r="D42" s="31">
        <v>30.77</v>
      </c>
      <c r="E42" s="103">
        <f>+D42/Index!$B$13</f>
        <v>52.57366635114494</v>
      </c>
      <c r="F42" s="31">
        <v>36.02</v>
      </c>
      <c r="G42" s="103">
        <f>+F42/Index!$B$13</f>
        <v>61.54382391836987</v>
      </c>
      <c r="H42" s="31">
        <v>35.99</v>
      </c>
      <c r="I42" s="103">
        <f>+H42/Index!$B$13</f>
        <v>61.49256587512858</v>
      </c>
      <c r="J42" s="31">
        <v>38.91</v>
      </c>
      <c r="K42" s="103">
        <f>+J42/Index!$B$13</f>
        <v>66.481682083947</v>
      </c>
      <c r="L42" s="31">
        <v>40.41</v>
      </c>
      <c r="M42" s="103">
        <f>+L42/Index!$B$13</f>
        <v>69.04458424601127</v>
      </c>
      <c r="N42" s="31">
        <v>38.59</v>
      </c>
      <c r="O42" s="103">
        <f>+N42/Index!$B$13</f>
        <v>65.93492962270663</v>
      </c>
      <c r="P42" s="31">
        <v>39.51</v>
      </c>
      <c r="Q42" s="103">
        <f>+P42/Index!$B$13</f>
        <v>67.50684294877271</v>
      </c>
      <c r="R42" s="31">
        <v>43.06</v>
      </c>
      <c r="S42" s="103">
        <f>+R42/Index!$B$13</f>
        <v>73.57237806565814</v>
      </c>
      <c r="T42" s="104">
        <v>42.6</v>
      </c>
      <c r="U42" s="103">
        <f>+T42/Index!$B$13</f>
        <v>72.78642140262511</v>
      </c>
      <c r="V42" s="31">
        <v>38.99</v>
      </c>
      <c r="W42" s="103">
        <f>+V42/Index!$B$13</f>
        <v>66.61837019925711</v>
      </c>
      <c r="X42" s="31">
        <v>33.44</v>
      </c>
      <c r="Y42" s="103">
        <f>+X42/Index!$B$13</f>
        <v>57.13563219961932</v>
      </c>
    </row>
    <row r="43" spans="1:24" ht="14.25" customHeight="1">
      <c r="A43" s="11"/>
      <c r="B43" s="31"/>
      <c r="C43" s="104"/>
      <c r="D43" s="31"/>
      <c r="E43" s="104"/>
      <c r="F43" s="31"/>
      <c r="G43" s="104"/>
      <c r="H43" s="31"/>
      <c r="I43" s="104"/>
      <c r="J43" s="31"/>
      <c r="K43" s="104"/>
      <c r="L43" s="31"/>
      <c r="M43" s="104"/>
      <c r="N43" s="31"/>
      <c r="O43" s="104"/>
      <c r="P43" s="31"/>
      <c r="Q43" s="104"/>
      <c r="R43" s="31"/>
      <c r="S43" s="104"/>
      <c r="T43" s="104"/>
      <c r="U43" s="104"/>
      <c r="V43" s="31"/>
      <c r="W43" s="104"/>
      <c r="X43" s="31"/>
    </row>
    <row r="44" spans="1:24" ht="14.25" customHeight="1" thickBot="1">
      <c r="A44" s="51"/>
      <c r="B44" s="340">
        <v>2006</v>
      </c>
      <c r="C44" s="340"/>
      <c r="D44" s="340"/>
      <c r="E44" s="340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3"/>
      <c r="S44" s="343"/>
      <c r="T44" s="343"/>
      <c r="U44" s="343"/>
      <c r="V44" s="343"/>
      <c r="W44" s="343"/>
      <c r="X44" s="343"/>
    </row>
    <row r="45" spans="1:42" s="70" customFormat="1" ht="16.5" thickBot="1">
      <c r="A45" s="108"/>
      <c r="B45" s="341" t="s">
        <v>83</v>
      </c>
      <c r="C45" s="338"/>
      <c r="D45" s="338" t="s">
        <v>84</v>
      </c>
      <c r="E45" s="338"/>
      <c r="F45" s="338" t="s">
        <v>85</v>
      </c>
      <c r="G45" s="338"/>
      <c r="H45" s="338" t="s">
        <v>86</v>
      </c>
      <c r="I45" s="338"/>
      <c r="J45" s="338" t="s">
        <v>87</v>
      </c>
      <c r="K45" s="338"/>
      <c r="L45" s="338" t="s">
        <v>97</v>
      </c>
      <c r="M45" s="338"/>
      <c r="N45" s="338" t="s">
        <v>98</v>
      </c>
      <c r="O45" s="338"/>
      <c r="P45" s="338" t="s">
        <v>88</v>
      </c>
      <c r="Q45" s="338"/>
      <c r="R45" s="338" t="s">
        <v>89</v>
      </c>
      <c r="S45" s="338"/>
      <c r="T45" s="338" t="s">
        <v>90</v>
      </c>
      <c r="U45" s="338"/>
      <c r="V45" s="338" t="s">
        <v>91</v>
      </c>
      <c r="W45" s="338"/>
      <c r="X45" s="338" t="s">
        <v>92</v>
      </c>
      <c r="Y45" s="339"/>
      <c r="AI45" s="70" t="s">
        <v>51</v>
      </c>
      <c r="AJ45" s="70" t="s">
        <v>52</v>
      </c>
      <c r="AK45" s="70" t="s">
        <v>53</v>
      </c>
      <c r="AL45" s="70" t="s">
        <v>54</v>
      </c>
      <c r="AM45" s="54"/>
      <c r="AN45" s="54"/>
      <c r="AO45" s="54"/>
      <c r="AP45" s="54"/>
    </row>
    <row r="46" spans="1:42" s="30" customFormat="1" ht="15.75">
      <c r="A46" s="68"/>
      <c r="B46" s="109" t="s">
        <v>70</v>
      </c>
      <c r="C46" s="107" t="s">
        <v>71</v>
      </c>
      <c r="D46" s="109" t="s">
        <v>70</v>
      </c>
      <c r="E46" s="107" t="s">
        <v>71</v>
      </c>
      <c r="F46" s="109" t="s">
        <v>70</v>
      </c>
      <c r="G46" s="107" t="s">
        <v>71</v>
      </c>
      <c r="H46" s="109" t="s">
        <v>70</v>
      </c>
      <c r="I46" s="107" t="s">
        <v>71</v>
      </c>
      <c r="J46" s="109" t="s">
        <v>70</v>
      </c>
      <c r="K46" s="107" t="s">
        <v>71</v>
      </c>
      <c r="L46" s="109" t="s">
        <v>70</v>
      </c>
      <c r="M46" s="107" t="s">
        <v>71</v>
      </c>
      <c r="N46" s="109" t="s">
        <v>70</v>
      </c>
      <c r="O46" s="107" t="s">
        <v>71</v>
      </c>
      <c r="P46" s="109" t="s">
        <v>70</v>
      </c>
      <c r="Q46" s="107" t="s">
        <v>71</v>
      </c>
      <c r="R46" s="109" t="s">
        <v>70</v>
      </c>
      <c r="S46" s="107" t="s">
        <v>71</v>
      </c>
      <c r="T46" s="109" t="s">
        <v>70</v>
      </c>
      <c r="U46" s="107" t="s">
        <v>71</v>
      </c>
      <c r="V46" s="109" t="s">
        <v>70</v>
      </c>
      <c r="W46" s="107" t="s">
        <v>71</v>
      </c>
      <c r="X46" s="109" t="s">
        <v>70</v>
      </c>
      <c r="Y46" s="107" t="s">
        <v>71</v>
      </c>
      <c r="AM46" s="49"/>
      <c r="AN46" s="49"/>
      <c r="AO46" s="49"/>
      <c r="AP46" s="49"/>
    </row>
    <row r="47" spans="1:25" ht="14.25" customHeight="1">
      <c r="A47" s="11" t="s">
        <v>101</v>
      </c>
      <c r="B47" s="28">
        <v>121.02</v>
      </c>
      <c r="C47" s="103">
        <f>+B47/Index!$B$13</f>
        <v>206.77494643534482</v>
      </c>
      <c r="D47" s="27">
        <v>127.23</v>
      </c>
      <c r="E47" s="103">
        <f>+D47/Index!$B$13</f>
        <v>217.3853613862909</v>
      </c>
      <c r="F47" s="103">
        <v>141.67</v>
      </c>
      <c r="G47" s="103">
        <f>+F47/Index!$B$13</f>
        <v>242.05756619976285</v>
      </c>
      <c r="H47" s="27">
        <v>151.82</v>
      </c>
      <c r="I47" s="103">
        <f>+H47/Index!$B$13</f>
        <v>259.399870829731</v>
      </c>
      <c r="J47" s="27">
        <v>161.88</v>
      </c>
      <c r="K47" s="103">
        <f>+J47/Index!$B$13</f>
        <v>276.5884013299754</v>
      </c>
      <c r="L47" s="27">
        <v>185.13</v>
      </c>
      <c r="M47" s="103">
        <f>+L47/Index!$B$13</f>
        <v>316.31338484197147</v>
      </c>
      <c r="N47" s="27">
        <v>206.44</v>
      </c>
      <c r="O47" s="103">
        <f>+N47/Index!$B$13</f>
        <v>352.7236815576978</v>
      </c>
      <c r="P47" s="27">
        <v>228.88</v>
      </c>
      <c r="Q47" s="103">
        <f>+P47/Index!$B$13</f>
        <v>391.06469790217915</v>
      </c>
      <c r="R47" s="103">
        <v>220.02</v>
      </c>
      <c r="S47" s="103">
        <f>+R47/Index!$B$13</f>
        <v>375.92648913158627</v>
      </c>
      <c r="T47" s="27">
        <v>207.18</v>
      </c>
      <c r="U47" s="103">
        <f>+T47/Index!$B$13</f>
        <v>353.98804662431615</v>
      </c>
      <c r="V47" s="27">
        <v>162.15</v>
      </c>
      <c r="W47" s="103">
        <f>+V47/Index!$B$13</f>
        <v>277.049723719147</v>
      </c>
      <c r="X47" s="27">
        <v>134.8</v>
      </c>
      <c r="Y47" s="103">
        <f>+X47/Index!$B$13</f>
        <v>230.31947429750855</v>
      </c>
    </row>
    <row r="48" spans="1:25" ht="14.25" customHeight="1">
      <c r="A48" s="11" t="s">
        <v>102</v>
      </c>
      <c r="B48" s="28">
        <v>265.05</v>
      </c>
      <c r="C48" s="103">
        <f>+B48/Index!$B$13</f>
        <v>452.8648120367555</v>
      </c>
      <c r="D48" s="27">
        <v>221.54</v>
      </c>
      <c r="E48" s="103">
        <f>+D48/Index!$B$13</f>
        <v>378.523563322478</v>
      </c>
      <c r="F48" s="103">
        <v>221.6</v>
      </c>
      <c r="G48" s="103">
        <f>+F48/Index!$B$13</f>
        <v>378.6260794089606</v>
      </c>
      <c r="H48" s="27">
        <v>208.66</v>
      </c>
      <c r="I48" s="103">
        <f>+H48/Index!$B$13</f>
        <v>356.5167767575529</v>
      </c>
      <c r="J48" s="27">
        <v>232.68</v>
      </c>
      <c r="K48" s="103">
        <f>+J48/Index!$B$13</f>
        <v>397.55738337940863</v>
      </c>
      <c r="L48" s="27">
        <v>234.89</v>
      </c>
      <c r="M48" s="103">
        <f>+L48/Index!$B$13</f>
        <v>401.33339256485</v>
      </c>
      <c r="N48" s="27">
        <v>247.56</v>
      </c>
      <c r="O48" s="103">
        <f>+N48/Index!$B$13</f>
        <v>422.98137282708615</v>
      </c>
      <c r="P48" s="27">
        <v>263.38</v>
      </c>
      <c r="Q48" s="103">
        <f>+P48/Index!$B$13</f>
        <v>450.01144762965725</v>
      </c>
      <c r="R48" s="27">
        <v>255.17</v>
      </c>
      <c r="S48" s="103">
        <f>+R48/Index!$B$13</f>
        <v>435.9838297959588</v>
      </c>
      <c r="T48" s="27">
        <v>226.89</v>
      </c>
      <c r="U48" s="103">
        <f>+T48/Index!$B$13</f>
        <v>387.6645810338406</v>
      </c>
      <c r="V48" s="27">
        <v>230.96</v>
      </c>
      <c r="W48" s="103">
        <f>+V48/Index!$B$13</f>
        <v>394.61858890024166</v>
      </c>
      <c r="X48" s="27">
        <v>270.12</v>
      </c>
      <c r="Y48" s="103">
        <f>+X48/Index!$B$13</f>
        <v>461.5274213445327</v>
      </c>
    </row>
    <row r="49" spans="1:25" s="222" customFormat="1" ht="14.25" customHeight="1">
      <c r="A49" s="5" t="s">
        <v>99</v>
      </c>
      <c r="B49" s="109">
        <f aca="true" t="shared" si="5" ref="B49:X49">B47+B48</f>
        <v>386.07</v>
      </c>
      <c r="C49" s="216">
        <f>+B49/Index!$B$13</f>
        <v>659.6397584721003</v>
      </c>
      <c r="D49" s="109">
        <f t="shared" si="5"/>
        <v>348.77</v>
      </c>
      <c r="E49" s="216">
        <f>+D49/Index!$B$13</f>
        <v>595.9089247087688</v>
      </c>
      <c r="F49" s="109">
        <f t="shared" si="5"/>
        <v>363.27</v>
      </c>
      <c r="G49" s="216">
        <f>+F49/Index!$B$13</f>
        <v>620.6836456087234</v>
      </c>
      <c r="H49" s="109">
        <f t="shared" si="5"/>
        <v>360.48</v>
      </c>
      <c r="I49" s="216">
        <f>+H49/Index!$B$13</f>
        <v>615.9166475872839</v>
      </c>
      <c r="J49" s="109">
        <f t="shared" si="5"/>
        <v>394.56</v>
      </c>
      <c r="K49" s="216">
        <f>+J49/Index!$B$13</f>
        <v>674.145784709384</v>
      </c>
      <c r="L49" s="109">
        <f t="shared" si="5"/>
        <v>420.02</v>
      </c>
      <c r="M49" s="216">
        <f>+L49/Index!$B$13</f>
        <v>717.6467774068215</v>
      </c>
      <c r="N49" s="282">
        <f t="shared" si="5"/>
        <v>454</v>
      </c>
      <c r="O49" s="216">
        <f>+N49/Index!$B$13</f>
        <v>775.7050543847839</v>
      </c>
      <c r="P49" s="282">
        <f t="shared" si="5"/>
        <v>492.26</v>
      </c>
      <c r="Q49" s="216">
        <f>+P49/Index!$B$13</f>
        <v>841.0761455318365</v>
      </c>
      <c r="R49" s="282">
        <f t="shared" si="5"/>
        <v>475.19</v>
      </c>
      <c r="S49" s="216">
        <f>+R49/Index!$B$13</f>
        <v>811.9103189275451</v>
      </c>
      <c r="T49" s="282">
        <f t="shared" si="5"/>
        <v>434.07</v>
      </c>
      <c r="U49" s="216">
        <f>+T49/Index!$B$13</f>
        <v>741.6526276581567</v>
      </c>
      <c r="V49" s="282">
        <f t="shared" si="5"/>
        <v>393.11</v>
      </c>
      <c r="W49" s="216">
        <f>+V49/Index!$B$13</f>
        <v>671.6683126193886</v>
      </c>
      <c r="X49" s="282">
        <f t="shared" si="5"/>
        <v>404.92</v>
      </c>
      <c r="Y49" s="216">
        <f>+X49/Index!$B$13</f>
        <v>691.8468956420412</v>
      </c>
    </row>
    <row r="50" spans="1:25" ht="14.25" customHeight="1">
      <c r="A50" s="11" t="s">
        <v>100</v>
      </c>
      <c r="B50" s="31">
        <v>32.89</v>
      </c>
      <c r="C50" s="103">
        <f>+B50/Index!$B$13</f>
        <v>56.19590140686243</v>
      </c>
      <c r="D50" s="31">
        <v>32.95</v>
      </c>
      <c r="E50" s="103">
        <f>+D50/Index!$B$13</f>
        <v>56.298417493345006</v>
      </c>
      <c r="F50" s="31">
        <v>35.62</v>
      </c>
      <c r="G50" s="103">
        <f>+F50/Index!$B$13</f>
        <v>60.860383341819386</v>
      </c>
      <c r="H50" s="31">
        <v>39.15</v>
      </c>
      <c r="I50" s="103">
        <f>+H50/Index!$B$13</f>
        <v>66.89174642987729</v>
      </c>
      <c r="J50" s="31">
        <v>40.75</v>
      </c>
      <c r="K50" s="103">
        <f>+J50/Index!$B$13</f>
        <v>69.62550873607917</v>
      </c>
      <c r="L50" s="31">
        <v>42.44</v>
      </c>
      <c r="M50" s="103">
        <f>+L50/Index!$B$13</f>
        <v>72.51304517200491</v>
      </c>
      <c r="N50" s="31">
        <v>42.35</v>
      </c>
      <c r="O50" s="103">
        <f>+N50/Index!$B$13</f>
        <v>72.35927104228107</v>
      </c>
      <c r="P50" s="31">
        <v>41.01</v>
      </c>
      <c r="Q50" s="103">
        <f>+P50/Index!$B$13</f>
        <v>70.06974511083698</v>
      </c>
      <c r="R50" s="31">
        <v>46.16</v>
      </c>
      <c r="S50" s="103">
        <f>+R50/Index!$B$13</f>
        <v>78.86904253392429</v>
      </c>
      <c r="T50" s="104">
        <v>44.82</v>
      </c>
      <c r="U50" s="103">
        <f>+T50/Index!$B$13</f>
        <v>76.57951660248021</v>
      </c>
      <c r="V50" s="31">
        <v>37.91</v>
      </c>
      <c r="W50" s="103">
        <f>+V50/Index!$B$13</f>
        <v>64.77308064257083</v>
      </c>
      <c r="X50" s="31">
        <v>34.03</v>
      </c>
      <c r="Y50" s="103">
        <f>+X50/Index!$B$13</f>
        <v>58.143707050031274</v>
      </c>
    </row>
    <row r="51" spans="1:24" ht="14.25" customHeight="1">
      <c r="A51" s="11"/>
      <c r="B51" s="31"/>
      <c r="C51" s="104"/>
      <c r="D51" s="31"/>
      <c r="E51" s="104"/>
      <c r="F51" s="31"/>
      <c r="G51" s="104"/>
      <c r="H51" s="31"/>
      <c r="I51" s="104"/>
      <c r="J51" s="31"/>
      <c r="K51" s="104"/>
      <c r="L51" s="31"/>
      <c r="M51" s="104"/>
      <c r="N51" s="31"/>
      <c r="O51" s="104"/>
      <c r="P51" s="31"/>
      <c r="Q51" s="104"/>
      <c r="R51" s="31"/>
      <c r="S51" s="104"/>
      <c r="T51" s="104"/>
      <c r="U51" s="104"/>
      <c r="V51" s="31"/>
      <c r="W51" s="104"/>
      <c r="X51" s="31"/>
    </row>
    <row r="52" spans="1:24" ht="14.25" customHeight="1" thickBot="1">
      <c r="A52" s="51"/>
      <c r="B52" s="340">
        <v>2007</v>
      </c>
      <c r="C52" s="340"/>
      <c r="D52" s="340"/>
      <c r="E52" s="340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3"/>
      <c r="S52" s="343"/>
      <c r="T52" s="343"/>
      <c r="U52" s="343"/>
      <c r="V52" s="343"/>
      <c r="W52" s="343"/>
      <c r="X52" s="343"/>
    </row>
    <row r="53" spans="1:42" s="70" customFormat="1" ht="16.5" thickBot="1">
      <c r="A53" s="108"/>
      <c r="B53" s="341" t="s">
        <v>83</v>
      </c>
      <c r="C53" s="338"/>
      <c r="D53" s="338" t="s">
        <v>84</v>
      </c>
      <c r="E53" s="338"/>
      <c r="F53" s="338" t="s">
        <v>85</v>
      </c>
      <c r="G53" s="338"/>
      <c r="H53" s="338" t="s">
        <v>86</v>
      </c>
      <c r="I53" s="338"/>
      <c r="J53" s="338" t="s">
        <v>87</v>
      </c>
      <c r="K53" s="338"/>
      <c r="L53" s="338" t="s">
        <v>97</v>
      </c>
      <c r="M53" s="338"/>
      <c r="N53" s="338" t="s">
        <v>98</v>
      </c>
      <c r="O53" s="338"/>
      <c r="P53" s="338" t="s">
        <v>88</v>
      </c>
      <c r="Q53" s="338"/>
      <c r="R53" s="338" t="s">
        <v>89</v>
      </c>
      <c r="S53" s="338"/>
      <c r="T53" s="338" t="s">
        <v>90</v>
      </c>
      <c r="U53" s="338"/>
      <c r="V53" s="338" t="s">
        <v>91</v>
      </c>
      <c r="W53" s="338"/>
      <c r="X53" s="338" t="s">
        <v>92</v>
      </c>
      <c r="Y53" s="339"/>
      <c r="AI53" s="70" t="s">
        <v>51</v>
      </c>
      <c r="AJ53" s="70" t="s">
        <v>52</v>
      </c>
      <c r="AK53" s="70" t="s">
        <v>53</v>
      </c>
      <c r="AL53" s="70" t="s">
        <v>54</v>
      </c>
      <c r="AM53" s="54"/>
      <c r="AN53" s="54"/>
      <c r="AO53" s="54"/>
      <c r="AP53" s="54"/>
    </row>
    <row r="54" spans="1:42" s="30" customFormat="1" ht="15.75">
      <c r="A54" s="68"/>
      <c r="B54" s="109" t="s">
        <v>70</v>
      </c>
      <c r="C54" s="107" t="s">
        <v>71</v>
      </c>
      <c r="D54" s="109" t="s">
        <v>70</v>
      </c>
      <c r="E54" s="107" t="s">
        <v>71</v>
      </c>
      <c r="F54" s="109" t="s">
        <v>70</v>
      </c>
      <c r="G54" s="107" t="s">
        <v>71</v>
      </c>
      <c r="H54" s="109" t="s">
        <v>70</v>
      </c>
      <c r="I54" s="107" t="s">
        <v>71</v>
      </c>
      <c r="J54" s="109" t="s">
        <v>70</v>
      </c>
      <c r="K54" s="107" t="s">
        <v>71</v>
      </c>
      <c r="L54" s="109" t="s">
        <v>70</v>
      </c>
      <c r="M54" s="107" t="s">
        <v>71</v>
      </c>
      <c r="N54" s="109" t="s">
        <v>70</v>
      </c>
      <c r="O54" s="107" t="s">
        <v>71</v>
      </c>
      <c r="P54" s="109" t="s">
        <v>70</v>
      </c>
      <c r="Q54" s="107" t="s">
        <v>71</v>
      </c>
      <c r="R54" s="109" t="s">
        <v>70</v>
      </c>
      <c r="S54" s="107" t="s">
        <v>71</v>
      </c>
      <c r="T54" s="109" t="s">
        <v>70</v>
      </c>
      <c r="U54" s="107" t="s">
        <v>71</v>
      </c>
      <c r="V54" s="109" t="s">
        <v>70</v>
      </c>
      <c r="W54" s="107" t="s">
        <v>71</v>
      </c>
      <c r="X54" s="109" t="s">
        <v>70</v>
      </c>
      <c r="Y54" s="107" t="s">
        <v>71</v>
      </c>
      <c r="AM54" s="49"/>
      <c r="AN54" s="49"/>
      <c r="AO54" s="49"/>
      <c r="AP54" s="49"/>
    </row>
    <row r="55" spans="1:25" ht="14.25" customHeight="1">
      <c r="A55" s="11" t="s">
        <v>101</v>
      </c>
      <c r="B55" s="28">
        <v>128.22</v>
      </c>
      <c r="C55" s="103">
        <f>+B55/Index!$B$13</f>
        <v>219.07687681325328</v>
      </c>
      <c r="D55" s="27">
        <v>131.67</v>
      </c>
      <c r="E55" s="103">
        <f>+D55/Index!$B$13</f>
        <v>224.97155178600107</v>
      </c>
      <c r="F55" s="103">
        <v>159.6</v>
      </c>
      <c r="G55" s="103">
        <f>+F55/Index!$B$13</f>
        <v>272.6927900436377</v>
      </c>
      <c r="H55" s="27">
        <v>159.44</v>
      </c>
      <c r="I55" s="103">
        <f>+H55/Index!$B$13</f>
        <v>272.4194138130175</v>
      </c>
      <c r="J55" s="27">
        <v>177.41</v>
      </c>
      <c r="K55" s="103">
        <f>+J55/Index!$B$13</f>
        <v>303.1229817145474</v>
      </c>
      <c r="L55" s="27">
        <v>187.57</v>
      </c>
      <c r="M55" s="103">
        <f>+L55/Index!$B$13</f>
        <v>320.48237235892935</v>
      </c>
      <c r="N55" s="27">
        <v>213.05</v>
      </c>
      <c r="O55" s="103">
        <f>+N55/Index!$B$13</f>
        <v>364.0175370851943</v>
      </c>
      <c r="P55" s="27">
        <v>250.88</v>
      </c>
      <c r="Q55" s="103">
        <f>+P55/Index!$B$13</f>
        <v>428.65392961245504</v>
      </c>
      <c r="R55" s="103">
        <v>227.19</v>
      </c>
      <c r="S55" s="103">
        <f>+R55/Index!$B$13</f>
        <v>388.17716146625344</v>
      </c>
      <c r="T55" s="27">
        <v>209.68</v>
      </c>
      <c r="U55" s="103">
        <f>+T55/Index!$B$13</f>
        <v>358.2595502277566</v>
      </c>
      <c r="V55" s="27">
        <v>175.74</v>
      </c>
      <c r="W55" s="103">
        <f>+V55/Index!$B$13</f>
        <v>300.2696173074492</v>
      </c>
      <c r="X55" s="27">
        <v>140.58</v>
      </c>
      <c r="Y55" s="103">
        <f>+X55/Index!$B$13</f>
        <v>240.19519062866286</v>
      </c>
    </row>
    <row r="56" spans="1:25" ht="14.25" customHeight="1">
      <c r="A56" s="11" t="s">
        <v>102</v>
      </c>
      <c r="B56" s="28">
        <v>251.53</v>
      </c>
      <c r="C56" s="103">
        <f>+B56/Index!$B$13</f>
        <v>429.7645205493496</v>
      </c>
      <c r="D56" s="27">
        <v>225.75</v>
      </c>
      <c r="E56" s="103">
        <f>+D56/Index!$B$13</f>
        <v>385.7167753906717</v>
      </c>
      <c r="F56" s="103">
        <v>224.7</v>
      </c>
      <c r="G56" s="103">
        <f>+F56/Index!$B$13</f>
        <v>383.92274387722676</v>
      </c>
      <c r="H56" s="27">
        <v>209.04</v>
      </c>
      <c r="I56" s="103">
        <f>+H56/Index!$B$13</f>
        <v>357.1660453052758</v>
      </c>
      <c r="J56" s="27">
        <v>243.55</v>
      </c>
      <c r="K56" s="103">
        <f>+J56/Index!$B$13</f>
        <v>416.1298810471677</v>
      </c>
      <c r="L56" s="27">
        <v>225.44</v>
      </c>
      <c r="M56" s="103">
        <f>+L56/Index!$B$13</f>
        <v>385.18710894384515</v>
      </c>
      <c r="N56" s="27">
        <v>245.86</v>
      </c>
      <c r="O56" s="103">
        <f>+N56/Index!$B$13</f>
        <v>420.07675037674665</v>
      </c>
      <c r="P56" s="27">
        <v>254.59</v>
      </c>
      <c r="Q56" s="103">
        <f>+P56/Index!$B$13</f>
        <v>434.9928409599607</v>
      </c>
      <c r="R56" s="27">
        <v>243.83</v>
      </c>
      <c r="S56" s="103">
        <f>+R56/Index!$B$13</f>
        <v>416.60828945075303</v>
      </c>
      <c r="T56" s="27">
        <v>210.63</v>
      </c>
      <c r="U56" s="103">
        <f>+T56/Index!$B$13</f>
        <v>359.88272159706395</v>
      </c>
      <c r="V56" s="27">
        <v>224.93</v>
      </c>
      <c r="W56" s="103">
        <f>+V56/Index!$B$13</f>
        <v>384.3157222087433</v>
      </c>
      <c r="X56" s="27">
        <v>255.38</v>
      </c>
      <c r="Y56" s="103">
        <f>+X56/Index!$B$13</f>
        <v>436.34263609864786</v>
      </c>
    </row>
    <row r="57" spans="1:25" s="222" customFormat="1" ht="14.25" customHeight="1">
      <c r="A57" s="5" t="s">
        <v>99</v>
      </c>
      <c r="B57" s="109">
        <f>B55+B56</f>
        <v>379.75</v>
      </c>
      <c r="C57" s="216">
        <f>+B57/Index!$B$13</f>
        <v>648.8413973626028</v>
      </c>
      <c r="D57" s="109">
        <f>D55+D56</f>
        <v>357.41999999999996</v>
      </c>
      <c r="E57" s="216">
        <f>+D57/Index!$B$13</f>
        <v>610.6883271766728</v>
      </c>
      <c r="F57" s="109">
        <v>384.3</v>
      </c>
      <c r="G57" s="216">
        <f>+F57/Index!$B$13</f>
        <v>656.6155339208644</v>
      </c>
      <c r="H57" s="109">
        <v>382.3</v>
      </c>
      <c r="I57" s="216">
        <f>+H57/Index!$B$13</f>
        <v>653.1983310381121</v>
      </c>
      <c r="J57" s="109">
        <v>438.6</v>
      </c>
      <c r="K57" s="216">
        <f>+J57/Index!$B$13</f>
        <v>749.3925921875908</v>
      </c>
      <c r="L57" s="109">
        <v>429.8</v>
      </c>
      <c r="M57" s="216">
        <f>+L57/Index!$B$13</f>
        <v>734.3568995034805</v>
      </c>
      <c r="N57" s="282">
        <v>477.07</v>
      </c>
      <c r="O57" s="216">
        <f>+N57/Index!$B$13</f>
        <v>815.1224896373323</v>
      </c>
      <c r="P57" s="282">
        <v>525.9</v>
      </c>
      <c r="Q57" s="216">
        <f>+P57/Index!$B$13</f>
        <v>898.5534980197309</v>
      </c>
      <c r="R57" s="282">
        <v>488.06</v>
      </c>
      <c r="S57" s="216">
        <f>+R57/Index!$B$13</f>
        <v>833.9000194780565</v>
      </c>
      <c r="T57" s="282">
        <v>438.9</v>
      </c>
      <c r="U57" s="216">
        <f>+T57/Index!$B$13</f>
        <v>749.9051726200037</v>
      </c>
      <c r="V57" s="282">
        <v>418.7</v>
      </c>
      <c r="W57" s="215">
        <f>+V57/Index!$B$13</f>
        <v>715.3914235042049</v>
      </c>
      <c r="X57" s="282">
        <v>407.69</v>
      </c>
      <c r="Y57" s="215">
        <f>+X57/Index!$B$13</f>
        <v>696.5797216346532</v>
      </c>
    </row>
    <row r="58" spans="1:25" ht="14.25" customHeight="1">
      <c r="A58" s="11" t="s">
        <v>100</v>
      </c>
      <c r="B58" s="31">
        <v>34.08</v>
      </c>
      <c r="C58" s="103">
        <f>+B58/Index!$B$13</f>
        <v>58.22913712210008</v>
      </c>
      <c r="D58" s="31">
        <v>37.65</v>
      </c>
      <c r="E58" s="103">
        <f>+D58/Index!$B$13</f>
        <v>64.32884426781303</v>
      </c>
      <c r="F58" s="124">
        <v>42.2</v>
      </c>
      <c r="G58" s="103">
        <f>+F58/Index!$B$13</f>
        <v>72.10298082607463</v>
      </c>
      <c r="H58" s="31">
        <v>40.7</v>
      </c>
      <c r="I58" s="103">
        <f>+H58/Index!$B$13</f>
        <v>69.54007866401037</v>
      </c>
      <c r="J58" s="31">
        <v>48.7</v>
      </c>
      <c r="K58" s="103">
        <f>+J58/Index!$B$13</f>
        <v>83.20889019501978</v>
      </c>
      <c r="L58" s="31">
        <v>45.1</v>
      </c>
      <c r="M58" s="103">
        <f>+L58/Index!$B$13</f>
        <v>77.05792500606555</v>
      </c>
      <c r="N58" s="31">
        <v>46.12</v>
      </c>
      <c r="O58" s="103">
        <f>+N58/Index!$B$13</f>
        <v>78.80069847626923</v>
      </c>
      <c r="P58" s="31">
        <v>45.8</v>
      </c>
      <c r="Q58" s="103">
        <f>+P58/Index!$B$13</f>
        <v>78.25394601502886</v>
      </c>
      <c r="R58" s="31">
        <v>47.9</v>
      </c>
      <c r="S58" s="103">
        <f>+R58/Index!$B$13</f>
        <v>81.84200904191883</v>
      </c>
      <c r="T58" s="125">
        <v>47.2</v>
      </c>
      <c r="U58" s="103">
        <f>+T58/Index!$B$13</f>
        <v>80.64598803295551</v>
      </c>
      <c r="V58" s="31">
        <v>43.3</v>
      </c>
      <c r="W58" s="29">
        <f>+V58/Index!$B$13</f>
        <v>73.98244241158842</v>
      </c>
      <c r="X58" s="31">
        <v>38.49</v>
      </c>
      <c r="Y58" s="29">
        <f>+X58/Index!$B$13</f>
        <v>65.76406947856901</v>
      </c>
    </row>
    <row r="59" spans="1:24" ht="14.25" customHeight="1">
      <c r="A59" s="11"/>
      <c r="B59" s="31"/>
      <c r="C59" s="104"/>
      <c r="D59" s="31"/>
      <c r="E59" s="104"/>
      <c r="F59" s="31"/>
      <c r="G59" s="104"/>
      <c r="H59" s="31"/>
      <c r="I59" s="104"/>
      <c r="J59" s="31"/>
      <c r="K59" s="104"/>
      <c r="L59" s="31"/>
      <c r="M59" s="104"/>
      <c r="N59" s="31"/>
      <c r="O59" s="104"/>
      <c r="P59" s="31"/>
      <c r="Q59" s="104"/>
      <c r="R59" s="31"/>
      <c r="S59" s="104"/>
      <c r="T59" s="104"/>
      <c r="U59" s="104"/>
      <c r="V59" s="31"/>
      <c r="W59" s="104"/>
      <c r="X59" s="31"/>
    </row>
    <row r="60" spans="1:24" ht="12.75" customHeight="1" thickBot="1">
      <c r="A60" s="51"/>
      <c r="B60" s="340">
        <v>2008</v>
      </c>
      <c r="C60" s="340"/>
      <c r="D60" s="340"/>
      <c r="E60" s="340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3"/>
      <c r="S60" s="343"/>
      <c r="T60" s="343"/>
      <c r="U60" s="343"/>
      <c r="V60" s="343"/>
      <c r="W60" s="343"/>
      <c r="X60" s="343"/>
    </row>
    <row r="61" spans="1:42" s="70" customFormat="1" ht="16.5" thickBot="1">
      <c r="A61" s="108"/>
      <c r="B61" s="341" t="s">
        <v>83</v>
      </c>
      <c r="C61" s="338"/>
      <c r="D61" s="338" t="s">
        <v>84</v>
      </c>
      <c r="E61" s="338"/>
      <c r="F61" s="338" t="s">
        <v>85</v>
      </c>
      <c r="G61" s="338"/>
      <c r="H61" s="338" t="s">
        <v>86</v>
      </c>
      <c r="I61" s="338"/>
      <c r="J61" s="338" t="s">
        <v>87</v>
      </c>
      <c r="K61" s="338"/>
      <c r="L61" s="338" t="s">
        <v>97</v>
      </c>
      <c r="M61" s="338"/>
      <c r="N61" s="338" t="s">
        <v>98</v>
      </c>
      <c r="O61" s="338"/>
      <c r="P61" s="338" t="s">
        <v>88</v>
      </c>
      <c r="Q61" s="338"/>
      <c r="R61" s="338" t="s">
        <v>89</v>
      </c>
      <c r="S61" s="338"/>
      <c r="T61" s="338" t="s">
        <v>90</v>
      </c>
      <c r="U61" s="338"/>
      <c r="V61" s="338" t="s">
        <v>91</v>
      </c>
      <c r="W61" s="338"/>
      <c r="X61" s="338" t="s">
        <v>92</v>
      </c>
      <c r="Y61" s="339"/>
      <c r="AI61" s="70" t="s">
        <v>51</v>
      </c>
      <c r="AJ61" s="70" t="s">
        <v>52</v>
      </c>
      <c r="AK61" s="70" t="s">
        <v>53</v>
      </c>
      <c r="AL61" s="70" t="s">
        <v>54</v>
      </c>
      <c r="AM61" s="54"/>
      <c r="AN61" s="54"/>
      <c r="AO61" s="54"/>
      <c r="AP61" s="54"/>
    </row>
    <row r="62" spans="1:42" s="30" customFormat="1" ht="15.75">
      <c r="A62" s="68"/>
      <c r="B62" s="109" t="s">
        <v>70</v>
      </c>
      <c r="C62" s="107" t="s">
        <v>71</v>
      </c>
      <c r="D62" s="109" t="s">
        <v>70</v>
      </c>
      <c r="E62" s="107" t="s">
        <v>71</v>
      </c>
      <c r="F62" s="109" t="s">
        <v>70</v>
      </c>
      <c r="G62" s="107" t="s">
        <v>71</v>
      </c>
      <c r="H62" s="109" t="s">
        <v>70</v>
      </c>
      <c r="I62" s="107" t="s">
        <v>71</v>
      </c>
      <c r="J62" s="109" t="s">
        <v>70</v>
      </c>
      <c r="K62" s="107" t="s">
        <v>71</v>
      </c>
      <c r="L62" s="109" t="s">
        <v>70</v>
      </c>
      <c r="M62" s="107" t="s">
        <v>71</v>
      </c>
      <c r="N62" s="109" t="s">
        <v>70</v>
      </c>
      <c r="O62" s="107" t="s">
        <v>71</v>
      </c>
      <c r="P62" s="109" t="s">
        <v>70</v>
      </c>
      <c r="Q62" s="107" t="s">
        <v>71</v>
      </c>
      <c r="R62" s="109" t="s">
        <v>70</v>
      </c>
      <c r="S62" s="107" t="s">
        <v>71</v>
      </c>
      <c r="T62" s="109" t="s">
        <v>70</v>
      </c>
      <c r="U62" s="107" t="s">
        <v>71</v>
      </c>
      <c r="V62" s="109" t="s">
        <v>70</v>
      </c>
      <c r="W62" s="107" t="s">
        <v>71</v>
      </c>
      <c r="X62" s="109" t="s">
        <v>70</v>
      </c>
      <c r="Y62" s="107" t="s">
        <v>71</v>
      </c>
      <c r="AM62" s="49"/>
      <c r="AN62" s="49"/>
      <c r="AO62" s="49"/>
      <c r="AP62" s="49"/>
    </row>
    <row r="63" spans="1:25" ht="14.25" customHeight="1">
      <c r="A63" s="11" t="s">
        <v>101</v>
      </c>
      <c r="B63" s="118">
        <f>+C63*Index!$B$13</f>
        <v>148.44889736</v>
      </c>
      <c r="C63" s="103">
        <v>253.64</v>
      </c>
      <c r="D63" s="118">
        <f>+E63*Index!$B$13</f>
        <v>127.33221144</v>
      </c>
      <c r="E63" s="103">
        <v>217.56</v>
      </c>
      <c r="F63" s="118">
        <f>+G63*Index!$B$13</f>
        <v>146.69307536</v>
      </c>
      <c r="G63" s="103">
        <v>250.64</v>
      </c>
      <c r="H63" s="103">
        <f>(I63*0.585274)</f>
        <v>151.53914408</v>
      </c>
      <c r="I63" s="103">
        <v>258.92</v>
      </c>
      <c r="J63" s="103">
        <f>(K63*0.585274)</f>
        <v>180.89648791999997</v>
      </c>
      <c r="K63" s="103">
        <v>309.08</v>
      </c>
      <c r="L63" s="103">
        <f>(M63*0.585274)</f>
        <v>191.97572473999998</v>
      </c>
      <c r="M63" s="103">
        <v>328.01</v>
      </c>
      <c r="N63" s="137">
        <f>(O63*0.585274)</f>
        <v>216.28800669999998</v>
      </c>
      <c r="O63" s="103">
        <v>369.55</v>
      </c>
      <c r="P63" s="137">
        <f>(Q63*0.585274)</f>
        <v>235.76007267999998</v>
      </c>
      <c r="Q63" s="103">
        <v>402.82</v>
      </c>
      <c r="R63" s="137">
        <f>(S63*0.585274)</f>
        <v>222.7260207</v>
      </c>
      <c r="S63" s="103">
        <v>380.55</v>
      </c>
      <c r="T63" s="137">
        <f>(U63*0.585274)</f>
        <v>213.44357505999997</v>
      </c>
      <c r="U63" s="103">
        <v>364.69</v>
      </c>
      <c r="V63" s="137">
        <f>(W63*0.585274)</f>
        <v>193.58522824</v>
      </c>
      <c r="W63" s="103">
        <v>330.76</v>
      </c>
      <c r="X63" s="137">
        <f>(Y63*0.585274)</f>
        <v>151.04751391999997</v>
      </c>
      <c r="Y63" s="103">
        <v>258.08</v>
      </c>
    </row>
    <row r="64" spans="1:25" ht="14.25" customHeight="1">
      <c r="A64" s="11" t="s">
        <v>102</v>
      </c>
      <c r="B64" s="118">
        <f>+C64*Index!$B$13</f>
        <v>259.17103268</v>
      </c>
      <c r="C64" s="103">
        <v>442.82</v>
      </c>
      <c r="D64" s="118">
        <f>+E64*Index!$B$13</f>
        <v>201.20549571999996</v>
      </c>
      <c r="E64" s="103">
        <v>343.78</v>
      </c>
      <c r="F64" s="118">
        <f>+G64*Index!$B$13</f>
        <v>206.09253361999998</v>
      </c>
      <c r="G64" s="103">
        <v>352.13</v>
      </c>
      <c r="H64" s="103">
        <f>(I64*0.585274)</f>
        <v>180.63311462</v>
      </c>
      <c r="I64" s="103">
        <v>308.63</v>
      </c>
      <c r="J64" s="103">
        <f>(K64*0.585274)</f>
        <v>209.23545499999997</v>
      </c>
      <c r="K64" s="103">
        <v>357.5</v>
      </c>
      <c r="L64" s="103">
        <f>(M64*0.585274)</f>
        <v>225.05541121999997</v>
      </c>
      <c r="M64" s="103">
        <v>384.53</v>
      </c>
      <c r="N64" s="137">
        <f>(O64*0.585274)</f>
        <v>231.19493547999997</v>
      </c>
      <c r="O64" s="103">
        <v>395.02</v>
      </c>
      <c r="P64" s="137">
        <f>(Q64*0.585274)</f>
        <v>243.25157987999998</v>
      </c>
      <c r="Q64" s="103">
        <v>415.62</v>
      </c>
      <c r="R64" s="137">
        <f>(S64*0.585274)</f>
        <v>235.40305553999997</v>
      </c>
      <c r="S64" s="103">
        <v>402.21</v>
      </c>
      <c r="T64" s="137">
        <f>(U64*0.585274)</f>
        <v>204.61764313999998</v>
      </c>
      <c r="U64" s="103">
        <v>349.61</v>
      </c>
      <c r="V64" s="137">
        <f>(W64*0.585274)</f>
        <v>225.50021946</v>
      </c>
      <c r="W64" s="103">
        <v>385.29</v>
      </c>
      <c r="X64" s="137">
        <f>(Y64*0.585274)</f>
        <v>253.7455427</v>
      </c>
      <c r="Y64" s="103">
        <v>433.55</v>
      </c>
    </row>
    <row r="65" spans="1:25" s="222" customFormat="1" ht="14.25" customHeight="1">
      <c r="A65" s="5" t="s">
        <v>99</v>
      </c>
      <c r="B65" s="282">
        <f>+C65*Index!$B$13</f>
        <v>407.56140264</v>
      </c>
      <c r="C65" s="216">
        <v>696.36</v>
      </c>
      <c r="D65" s="282">
        <f>+E65*Index!$B$13</f>
        <v>339.08434464</v>
      </c>
      <c r="E65" s="216">
        <v>579.36</v>
      </c>
      <c r="F65" s="282">
        <f>+G65*Index!$B$13</f>
        <v>364.2452739</v>
      </c>
      <c r="G65" s="216">
        <v>622.35</v>
      </c>
      <c r="H65" s="216">
        <f>(I65*0.585274)</f>
        <v>346.3944169</v>
      </c>
      <c r="I65" s="216">
        <v>591.85</v>
      </c>
      <c r="J65" s="216">
        <f>(K65*0.585274)</f>
        <v>412.31382751999996</v>
      </c>
      <c r="K65" s="216">
        <v>704.48</v>
      </c>
      <c r="L65" s="216">
        <f>(M65*0.585274)</f>
        <v>437.34014376</v>
      </c>
      <c r="M65" s="216">
        <v>747.24</v>
      </c>
      <c r="N65" s="216">
        <f>(O65*0.585274)</f>
        <v>466.29364854</v>
      </c>
      <c r="O65" s="216">
        <v>796.71</v>
      </c>
      <c r="P65" s="216">
        <f>(Q65*0.585274)</f>
        <v>495.91436568</v>
      </c>
      <c r="Q65" s="216">
        <v>847.32</v>
      </c>
      <c r="R65" s="216">
        <f>(S65*0.585274)</f>
        <v>474.1889948</v>
      </c>
      <c r="S65" s="216">
        <v>810.2</v>
      </c>
      <c r="T65" s="216">
        <f>(U65*0.585274)</f>
        <v>433.94555456</v>
      </c>
      <c r="U65" s="216">
        <v>741.44</v>
      </c>
      <c r="V65" s="216">
        <f>(W65*0.585274)</f>
        <v>432.78671204</v>
      </c>
      <c r="W65" s="215">
        <v>739.46</v>
      </c>
      <c r="X65" s="216">
        <f>(Y65*0.585274)</f>
        <v>418.58211206</v>
      </c>
      <c r="Y65" s="215">
        <v>715.19</v>
      </c>
    </row>
    <row r="66" spans="1:25" ht="14.25" customHeight="1">
      <c r="A66" s="11" t="s">
        <v>100</v>
      </c>
      <c r="B66" s="118">
        <f>+C66*Index!$B$13</f>
        <v>34.62480984</v>
      </c>
      <c r="C66" s="103">
        <v>59.16</v>
      </c>
      <c r="D66" s="118">
        <f>+E66*Index!$B$13</f>
        <v>37.480946960000004</v>
      </c>
      <c r="E66" s="103">
        <v>64.04</v>
      </c>
      <c r="F66" s="118">
        <f>+G66*Index!$B$13</f>
        <v>38.52273467999999</v>
      </c>
      <c r="G66" s="103">
        <v>65.82</v>
      </c>
      <c r="H66" s="103">
        <f>(I66*0.585274)</f>
        <v>38.56370386</v>
      </c>
      <c r="I66" s="103">
        <v>65.89</v>
      </c>
      <c r="J66" s="103">
        <f>(K66*0.585274)</f>
        <v>44.65055346</v>
      </c>
      <c r="K66" s="103">
        <v>76.29</v>
      </c>
      <c r="L66" s="103">
        <f>(M66*0.585274)</f>
        <v>44.84954661999999</v>
      </c>
      <c r="M66" s="103">
        <v>76.63</v>
      </c>
      <c r="N66" s="137">
        <f>(O66*0.585274)</f>
        <v>44.43400208</v>
      </c>
      <c r="O66" s="103">
        <v>75.92</v>
      </c>
      <c r="P66" s="137">
        <f>(Q66*0.585274)</f>
        <v>43.46829998</v>
      </c>
      <c r="Q66" s="103">
        <v>74.27</v>
      </c>
      <c r="R66" s="137">
        <f>(S66*0.585274)</f>
        <v>46.710717939999995</v>
      </c>
      <c r="S66" s="103">
        <v>79.81</v>
      </c>
      <c r="T66" s="137">
        <f>(U66*0.585274)</f>
        <v>46.18982408</v>
      </c>
      <c r="U66" s="103">
        <v>78.92</v>
      </c>
      <c r="V66" s="137">
        <f>(W66*0.585274)</f>
        <v>41.730036199999994</v>
      </c>
      <c r="W66" s="29">
        <v>71.3</v>
      </c>
      <c r="X66" s="137">
        <f>(Y66*0.585274)</f>
        <v>37.422419559999994</v>
      </c>
      <c r="Y66" s="29">
        <v>63.94</v>
      </c>
    </row>
    <row r="67" spans="1:24" ht="14.25" customHeight="1">
      <c r="A67" s="11"/>
      <c r="B67" s="31"/>
      <c r="C67" s="104"/>
      <c r="D67" s="31"/>
      <c r="E67" s="104"/>
      <c r="F67" s="31"/>
      <c r="G67" s="104"/>
      <c r="H67" s="31"/>
      <c r="I67" s="104"/>
      <c r="J67" s="31"/>
      <c r="K67" s="104"/>
      <c r="L67" s="31"/>
      <c r="M67" s="104"/>
      <c r="N67" s="31"/>
      <c r="O67" s="104"/>
      <c r="P67" s="31"/>
      <c r="Q67" s="104"/>
      <c r="R67" s="31"/>
      <c r="S67" s="104"/>
      <c r="T67" s="104"/>
      <c r="U67" s="104"/>
      <c r="V67" s="31"/>
      <c r="W67" s="104"/>
      <c r="X67" s="31"/>
    </row>
    <row r="68" spans="1:24" ht="12.75" customHeight="1" thickBot="1">
      <c r="A68" s="51"/>
      <c r="B68" s="340">
        <v>2009</v>
      </c>
      <c r="C68" s="340"/>
      <c r="D68" s="340"/>
      <c r="E68" s="340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3"/>
      <c r="S68" s="343"/>
      <c r="T68" s="343"/>
      <c r="U68" s="343"/>
      <c r="V68" s="343"/>
      <c r="W68" s="343"/>
      <c r="X68" s="343"/>
    </row>
    <row r="69" spans="1:42" s="70" customFormat="1" ht="16.5" thickBot="1">
      <c r="A69" s="108"/>
      <c r="B69" s="341" t="s">
        <v>83</v>
      </c>
      <c r="C69" s="338"/>
      <c r="D69" s="338" t="s">
        <v>84</v>
      </c>
      <c r="E69" s="338"/>
      <c r="F69" s="338" t="s">
        <v>85</v>
      </c>
      <c r="G69" s="338"/>
      <c r="H69" s="338" t="s">
        <v>86</v>
      </c>
      <c r="I69" s="338"/>
      <c r="J69" s="338" t="s">
        <v>87</v>
      </c>
      <c r="K69" s="338"/>
      <c r="L69" s="338" t="s">
        <v>97</v>
      </c>
      <c r="M69" s="338"/>
      <c r="N69" s="338" t="s">
        <v>98</v>
      </c>
      <c r="O69" s="338"/>
      <c r="P69" s="338" t="s">
        <v>88</v>
      </c>
      <c r="Q69" s="338"/>
      <c r="R69" s="338" t="s">
        <v>89</v>
      </c>
      <c r="S69" s="338"/>
      <c r="T69" s="338" t="s">
        <v>90</v>
      </c>
      <c r="U69" s="338"/>
      <c r="V69" s="338" t="s">
        <v>91</v>
      </c>
      <c r="W69" s="338"/>
      <c r="X69" s="338" t="s">
        <v>92</v>
      </c>
      <c r="Y69" s="339"/>
      <c r="AI69" s="70" t="s">
        <v>51</v>
      </c>
      <c r="AJ69" s="70" t="s">
        <v>52</v>
      </c>
      <c r="AK69" s="70" t="s">
        <v>53</v>
      </c>
      <c r="AL69" s="70" t="s">
        <v>54</v>
      </c>
      <c r="AM69" s="54"/>
      <c r="AN69" s="54"/>
      <c r="AO69" s="54"/>
      <c r="AP69" s="54"/>
    </row>
    <row r="70" spans="1:42" s="30" customFormat="1" ht="15.75">
      <c r="A70" s="68"/>
      <c r="B70" s="109" t="s">
        <v>70</v>
      </c>
      <c r="C70" s="107" t="s">
        <v>71</v>
      </c>
      <c r="D70" s="109" t="s">
        <v>70</v>
      </c>
      <c r="E70" s="107" t="s">
        <v>71</v>
      </c>
      <c r="F70" s="109" t="s">
        <v>70</v>
      </c>
      <c r="G70" s="107" t="s">
        <v>71</v>
      </c>
      <c r="H70" s="109" t="s">
        <v>70</v>
      </c>
      <c r="I70" s="107" t="s">
        <v>71</v>
      </c>
      <c r="J70" s="109" t="s">
        <v>70</v>
      </c>
      <c r="K70" s="107" t="s">
        <v>71</v>
      </c>
      <c r="L70" s="109" t="s">
        <v>70</v>
      </c>
      <c r="M70" s="107" t="s">
        <v>71</v>
      </c>
      <c r="N70" s="109" t="s">
        <v>70</v>
      </c>
      <c r="O70" s="107" t="s">
        <v>71</v>
      </c>
      <c r="P70" s="109" t="s">
        <v>70</v>
      </c>
      <c r="Q70" s="107" t="s">
        <v>71</v>
      </c>
      <c r="R70" s="109" t="s">
        <v>70</v>
      </c>
      <c r="S70" s="107" t="s">
        <v>71</v>
      </c>
      <c r="T70" s="109" t="s">
        <v>70</v>
      </c>
      <c r="U70" s="107" t="s">
        <v>71</v>
      </c>
      <c r="V70" s="109" t="s">
        <v>70</v>
      </c>
      <c r="W70" s="107" t="s">
        <v>71</v>
      </c>
      <c r="X70" s="109" t="s">
        <v>70</v>
      </c>
      <c r="Y70" s="107" t="s">
        <v>71</v>
      </c>
      <c r="AM70" s="49"/>
      <c r="AN70" s="49"/>
      <c r="AO70" s="49"/>
      <c r="AP70" s="49"/>
    </row>
    <row r="71" spans="1:25" ht="14.25" customHeight="1">
      <c r="A71" s="11" t="s">
        <v>101</v>
      </c>
      <c r="B71" s="118">
        <f>+C71*Index!$B$13</f>
        <v>134.07456792</v>
      </c>
      <c r="C71" s="103">
        <v>229.08</v>
      </c>
      <c r="D71" s="118">
        <f>+E71*Index!$B$13</f>
        <v>141.17979427999998</v>
      </c>
      <c r="E71" s="103">
        <v>241.22</v>
      </c>
      <c r="F71" s="118">
        <f>+G71*Index!$B$13</f>
        <v>161.16104864</v>
      </c>
      <c r="G71" s="103">
        <v>275.36</v>
      </c>
      <c r="H71" s="103">
        <f>(I71*0.585274)</f>
        <v>154.05582228</v>
      </c>
      <c r="I71" s="103">
        <v>263.22</v>
      </c>
      <c r="J71" s="103">
        <f>(K71*0.585274)</f>
        <v>172.72021014</v>
      </c>
      <c r="K71" s="103">
        <v>295.11</v>
      </c>
      <c r="L71" s="103">
        <f>(M71*0.585274)</f>
        <v>191.63041307999998</v>
      </c>
      <c r="M71" s="103">
        <v>327.42</v>
      </c>
      <c r="N71" s="137">
        <f>(O71*0.585274)</f>
        <v>227.19751405999997</v>
      </c>
      <c r="O71" s="103">
        <v>388.19</v>
      </c>
      <c r="P71" s="137">
        <f>(Q71*0.585274)</f>
        <v>225.55289412</v>
      </c>
      <c r="Q71" s="103">
        <v>385.38</v>
      </c>
      <c r="R71" s="137">
        <f>(S71*0.585274)</f>
        <v>197.83431747999998</v>
      </c>
      <c r="S71" s="103">
        <v>338.02</v>
      </c>
      <c r="T71" s="137">
        <f>(U71*0.585274)</f>
        <v>196.76911879999997</v>
      </c>
      <c r="U71" s="103">
        <v>336.2</v>
      </c>
      <c r="V71" s="137">
        <f>(W71*0.585274)</f>
        <v>178.26275492</v>
      </c>
      <c r="W71" s="103">
        <v>304.58</v>
      </c>
      <c r="X71" s="137">
        <f>(Y71*0.585274)</f>
        <v>128.63737246</v>
      </c>
      <c r="Y71" s="103">
        <v>219.79</v>
      </c>
    </row>
    <row r="72" spans="1:25" ht="14.25" customHeight="1">
      <c r="A72" s="11" t="s">
        <v>102</v>
      </c>
      <c r="B72" s="118">
        <f>+C72*Index!$B$13</f>
        <v>242.09859009999997</v>
      </c>
      <c r="C72" s="103">
        <v>413.65</v>
      </c>
      <c r="D72" s="118">
        <f>+E72*Index!$B$13</f>
        <v>220.60147608</v>
      </c>
      <c r="E72" s="103">
        <v>376.92</v>
      </c>
      <c r="F72" s="118">
        <f>+G72*Index!$B$13</f>
        <v>197.10272497999998</v>
      </c>
      <c r="G72" s="103">
        <v>336.77</v>
      </c>
      <c r="H72" s="103">
        <f>(I72*0.585274)</f>
        <v>180.53361803999996</v>
      </c>
      <c r="I72" s="103">
        <v>308.46</v>
      </c>
      <c r="J72" s="103">
        <f>(K72*0.585274)</f>
        <v>187.55105329999998</v>
      </c>
      <c r="K72" s="103">
        <v>320.45</v>
      </c>
      <c r="L72" s="103">
        <f>(M72*0.585274)</f>
        <v>187.1120978</v>
      </c>
      <c r="M72" s="103">
        <v>319.7</v>
      </c>
      <c r="N72" s="137">
        <f>(O72*0.585274)</f>
        <v>204.04992735999997</v>
      </c>
      <c r="O72" s="103">
        <v>348.64</v>
      </c>
      <c r="P72" s="137">
        <f>(Q72*0.585274)</f>
        <v>228.85969221999997</v>
      </c>
      <c r="Q72" s="103">
        <v>391.03</v>
      </c>
      <c r="R72" s="137">
        <f>(S72*0.585274)</f>
        <v>210.32406464</v>
      </c>
      <c r="S72" s="193">
        <v>359.36</v>
      </c>
      <c r="T72" s="137">
        <f>(U72*0.585274)</f>
        <v>182.41820031999998</v>
      </c>
      <c r="U72" s="193">
        <v>311.68</v>
      </c>
      <c r="V72" s="137">
        <f>(W72*0.585274)</f>
        <v>207.10505763999998</v>
      </c>
      <c r="W72" s="103">
        <v>353.86</v>
      </c>
      <c r="X72" s="137">
        <f>(Y72*0.585274)</f>
        <v>239.86284341999996</v>
      </c>
      <c r="Y72" s="103">
        <v>409.83</v>
      </c>
    </row>
    <row r="73" spans="1:25" s="222" customFormat="1" ht="14.25" customHeight="1">
      <c r="A73" s="5" t="s">
        <v>99</v>
      </c>
      <c r="B73" s="282">
        <f>+C73*Index!$B$13</f>
        <v>387.98398733999994</v>
      </c>
      <c r="C73" s="216">
        <v>662.91</v>
      </c>
      <c r="D73" s="282">
        <f>+E73*Index!$B$13</f>
        <v>374.85629152</v>
      </c>
      <c r="E73" s="216">
        <v>640.48</v>
      </c>
      <c r="F73" s="282">
        <f>+G73*Index!$B$13</f>
        <v>371.20418176</v>
      </c>
      <c r="G73" s="216">
        <v>634.24</v>
      </c>
      <c r="H73" s="216">
        <f>(I73*0.585274)</f>
        <v>346.64608472</v>
      </c>
      <c r="I73" s="216">
        <v>592.28</v>
      </c>
      <c r="J73" s="216">
        <f>(K73*0.585274)</f>
        <v>375.40644907999996</v>
      </c>
      <c r="K73" s="216">
        <v>641.42</v>
      </c>
      <c r="L73" s="216">
        <f>(M73*0.585274)</f>
        <v>393.33924443999996</v>
      </c>
      <c r="M73" s="216">
        <v>672.06</v>
      </c>
      <c r="N73" s="216">
        <f>(O73*0.585274)</f>
        <v>447.50050039999996</v>
      </c>
      <c r="O73" s="216">
        <v>764.6</v>
      </c>
      <c r="P73" s="216">
        <f>(Q73*0.585274)</f>
        <v>471.21580287999996</v>
      </c>
      <c r="Q73" s="216">
        <v>805.12</v>
      </c>
      <c r="R73" s="216">
        <f>(S73*0.585274)</f>
        <v>424.35876643999995</v>
      </c>
      <c r="S73" s="216">
        <v>725.06</v>
      </c>
      <c r="T73" s="216">
        <f>(U73*0.585274)</f>
        <v>396.89771035999996</v>
      </c>
      <c r="U73" s="216">
        <v>678.14</v>
      </c>
      <c r="V73" s="216">
        <f>(W73*0.585274)</f>
        <v>398.17360768</v>
      </c>
      <c r="W73" s="215">
        <v>680.32</v>
      </c>
      <c r="X73" s="216">
        <f>(Y73*0.585274)</f>
        <v>377.27347313999996</v>
      </c>
      <c r="Y73" s="215">
        <v>644.61</v>
      </c>
    </row>
    <row r="74" spans="1:25" ht="14.25" customHeight="1">
      <c r="A74" s="11" t="s">
        <v>100</v>
      </c>
      <c r="B74" s="118">
        <f>+C74*Index!$B$13</f>
        <v>35.332991379999996</v>
      </c>
      <c r="C74" s="103">
        <v>60.37</v>
      </c>
      <c r="D74" s="118">
        <f>+E74*Index!$B$13</f>
        <v>37.15904626</v>
      </c>
      <c r="E74" s="103">
        <v>63.49</v>
      </c>
      <c r="F74" s="118">
        <f>+G74*Index!$B$13</f>
        <v>38.511029199999996</v>
      </c>
      <c r="G74" s="103">
        <v>65.8</v>
      </c>
      <c r="H74" s="103">
        <f>(I74*0.585274)</f>
        <v>37.51606339999999</v>
      </c>
      <c r="I74" s="103">
        <v>64.1</v>
      </c>
      <c r="J74" s="103">
        <f>(K74*0.585274)</f>
        <v>41.261817</v>
      </c>
      <c r="K74" s="103">
        <v>70.5</v>
      </c>
      <c r="L74" s="103">
        <f>(M74*0.585274)</f>
        <v>40.01518338</v>
      </c>
      <c r="M74" s="103">
        <v>68.37</v>
      </c>
      <c r="N74" s="137">
        <f>(O74*0.585274)</f>
        <v>44.26427261999999</v>
      </c>
      <c r="O74" s="103">
        <v>75.63</v>
      </c>
      <c r="P74" s="137">
        <f>(Q74*0.585274)</f>
        <v>42.21581361999999</v>
      </c>
      <c r="Q74" s="103">
        <v>72.13</v>
      </c>
      <c r="R74" s="137">
        <f>(S74*0.585274)</f>
        <v>42.43821774</v>
      </c>
      <c r="S74" s="103">
        <v>72.51</v>
      </c>
      <c r="T74" s="137">
        <f>(U74*0.585274)</f>
        <v>43.19907394</v>
      </c>
      <c r="U74" s="103">
        <v>73.81</v>
      </c>
      <c r="V74" s="137">
        <f>(W74*0.585274)</f>
        <v>40.530224499999996</v>
      </c>
      <c r="W74" s="29">
        <v>69.25</v>
      </c>
      <c r="X74" s="137">
        <f>(Y74*0.585274)</f>
        <v>34.28535092</v>
      </c>
      <c r="Y74" s="29">
        <v>58.58</v>
      </c>
    </row>
    <row r="75" spans="1:25" ht="14.25" customHeight="1">
      <c r="A75" s="11"/>
      <c r="B75" s="118"/>
      <c r="C75" s="103"/>
      <c r="D75" s="118"/>
      <c r="E75" s="103"/>
      <c r="F75" s="118"/>
      <c r="G75" s="103"/>
      <c r="H75" s="103"/>
      <c r="I75" s="103"/>
      <c r="J75" s="103"/>
      <c r="K75" s="103"/>
      <c r="L75" s="103"/>
      <c r="M75" s="103"/>
      <c r="N75" s="137"/>
      <c r="O75" s="103"/>
      <c r="P75" s="137"/>
      <c r="Q75" s="103"/>
      <c r="R75" s="137"/>
      <c r="S75" s="103"/>
      <c r="T75" s="137"/>
      <c r="U75" s="103"/>
      <c r="V75" s="137"/>
      <c r="W75" s="29"/>
      <c r="X75" s="137"/>
      <c r="Y75" s="29"/>
    </row>
    <row r="76" spans="1:25" ht="14.25" customHeight="1" thickBot="1">
      <c r="A76" s="11"/>
      <c r="B76" s="340">
        <v>2010</v>
      </c>
      <c r="C76" s="340"/>
      <c r="D76" s="340"/>
      <c r="E76" s="340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3"/>
      <c r="S76" s="343"/>
      <c r="T76" s="343"/>
      <c r="U76" s="343"/>
      <c r="V76" s="343"/>
      <c r="W76" s="343"/>
      <c r="X76" s="343"/>
      <c r="Y76" s="29"/>
    </row>
    <row r="77" spans="1:42" s="70" customFormat="1" ht="16.5" thickBot="1">
      <c r="A77" s="108"/>
      <c r="B77" s="341" t="s">
        <v>83</v>
      </c>
      <c r="C77" s="338"/>
      <c r="D77" s="338" t="s">
        <v>84</v>
      </c>
      <c r="E77" s="338"/>
      <c r="F77" s="338" t="s">
        <v>85</v>
      </c>
      <c r="G77" s="338"/>
      <c r="H77" s="338" t="s">
        <v>86</v>
      </c>
      <c r="I77" s="338"/>
      <c r="J77" s="338" t="s">
        <v>87</v>
      </c>
      <c r="K77" s="338"/>
      <c r="L77" s="338" t="s">
        <v>97</v>
      </c>
      <c r="M77" s="338"/>
      <c r="N77" s="338" t="s">
        <v>98</v>
      </c>
      <c r="O77" s="338"/>
      <c r="P77" s="338" t="s">
        <v>88</v>
      </c>
      <c r="Q77" s="338"/>
      <c r="R77" s="338" t="s">
        <v>89</v>
      </c>
      <c r="S77" s="338"/>
      <c r="T77" s="338" t="s">
        <v>90</v>
      </c>
      <c r="U77" s="338"/>
      <c r="V77" s="338" t="s">
        <v>91</v>
      </c>
      <c r="W77" s="338"/>
      <c r="X77" s="338" t="s">
        <v>92</v>
      </c>
      <c r="Y77" s="339"/>
      <c r="AI77" s="70" t="s">
        <v>51</v>
      </c>
      <c r="AJ77" s="70" t="s">
        <v>52</v>
      </c>
      <c r="AK77" s="70" t="s">
        <v>53</v>
      </c>
      <c r="AL77" s="70" t="s">
        <v>54</v>
      </c>
      <c r="AM77" s="54"/>
      <c r="AN77" s="54"/>
      <c r="AO77" s="54"/>
      <c r="AP77" s="54"/>
    </row>
    <row r="78" spans="1:42" s="30" customFormat="1" ht="15.75">
      <c r="A78" s="68"/>
      <c r="B78" s="109" t="s">
        <v>70</v>
      </c>
      <c r="C78" s="107" t="s">
        <v>71</v>
      </c>
      <c r="D78" s="109" t="s">
        <v>70</v>
      </c>
      <c r="E78" s="107" t="s">
        <v>71</v>
      </c>
      <c r="F78" s="109" t="s">
        <v>70</v>
      </c>
      <c r="G78" s="107" t="s">
        <v>71</v>
      </c>
      <c r="H78" s="109" t="s">
        <v>70</v>
      </c>
      <c r="I78" s="107" t="s">
        <v>71</v>
      </c>
      <c r="J78" s="109" t="s">
        <v>70</v>
      </c>
      <c r="K78" s="107" t="s">
        <v>71</v>
      </c>
      <c r="L78" s="109" t="s">
        <v>70</v>
      </c>
      <c r="M78" s="107" t="s">
        <v>71</v>
      </c>
      <c r="N78" s="109" t="s">
        <v>70</v>
      </c>
      <c r="O78" s="107" t="s">
        <v>71</v>
      </c>
      <c r="P78" s="109" t="s">
        <v>70</v>
      </c>
      <c r="Q78" s="107" t="s">
        <v>71</v>
      </c>
      <c r="R78" s="109" t="s">
        <v>70</v>
      </c>
      <c r="S78" s="107" t="s">
        <v>71</v>
      </c>
      <c r="T78" s="109" t="s">
        <v>70</v>
      </c>
      <c r="U78" s="107" t="s">
        <v>71</v>
      </c>
      <c r="V78" s="109" t="s">
        <v>70</v>
      </c>
      <c r="W78" s="107" t="s">
        <v>71</v>
      </c>
      <c r="X78" s="109" t="s">
        <v>70</v>
      </c>
      <c r="Y78" s="107" t="s">
        <v>71</v>
      </c>
      <c r="AM78" s="49"/>
      <c r="AN78" s="49"/>
      <c r="AO78" s="49"/>
      <c r="AP78" s="49"/>
    </row>
    <row r="79" spans="1:25" ht="14.25" customHeight="1">
      <c r="A79" s="11" t="s">
        <v>101</v>
      </c>
      <c r="B79" s="118">
        <f>+C79*Index!$B$13</f>
        <v>126.71767373999998</v>
      </c>
      <c r="C79" s="193">
        <v>216.51</v>
      </c>
      <c r="D79" s="118">
        <f>+E79*Index!$B$13</f>
        <v>135.8822534067222</v>
      </c>
      <c r="E79" s="103">
        <v>232.16861402816838</v>
      </c>
      <c r="F79" s="118">
        <f>+G79*Index!$B$13</f>
        <v>156.61540766058081</v>
      </c>
      <c r="G79" s="103">
        <v>267.5933112705858</v>
      </c>
      <c r="H79" s="118">
        <f>+I79*Index!$B$13</f>
        <v>159.22843019571292</v>
      </c>
      <c r="I79" s="103">
        <v>272.05792534046094</v>
      </c>
      <c r="J79" s="118">
        <f>+K79*Index!$B$13</f>
        <v>170.51623278552856</v>
      </c>
      <c r="K79" s="193">
        <v>291.34428111538966</v>
      </c>
      <c r="L79" s="118">
        <f>+M79*Index!$B$13</f>
        <v>194.93721118</v>
      </c>
      <c r="M79" s="103">
        <v>333.07</v>
      </c>
      <c r="N79" s="118">
        <f>+O79*Index!$B$13</f>
        <v>213.15059289647695</v>
      </c>
      <c r="O79" s="103">
        <v>364.18941025310704</v>
      </c>
      <c r="P79" s="118">
        <f>+Q79*Index!$B$13</f>
        <v>237.59770895491368</v>
      </c>
      <c r="Q79" s="103">
        <v>405.9597879880427</v>
      </c>
      <c r="R79" s="118">
        <f>+S79*Index!$B$13</f>
        <v>219.64716976970053</v>
      </c>
      <c r="S79" s="193">
        <v>375.28947086270796</v>
      </c>
      <c r="T79" s="118">
        <f>+U79*Index!$B$13</f>
        <v>217.5737379114649</v>
      </c>
      <c r="U79" s="193">
        <v>371.7468022011313</v>
      </c>
      <c r="V79" s="118">
        <f>+W79*Index!$B$13</f>
        <v>183.75302879599806</v>
      </c>
      <c r="W79" s="193">
        <v>313.9606898580803</v>
      </c>
      <c r="X79" s="118">
        <f>+Y79*Index!$B$13</f>
        <v>151.15323092112413</v>
      </c>
      <c r="Y79" s="193">
        <v>258.2606282204987</v>
      </c>
    </row>
    <row r="80" spans="1:25" ht="14.25" customHeight="1">
      <c r="A80" s="11" t="s">
        <v>102</v>
      </c>
      <c r="B80" s="118">
        <f>+C80*Index!$B$13</f>
        <v>237.49248371999997</v>
      </c>
      <c r="C80" s="193">
        <v>405.78</v>
      </c>
      <c r="D80" s="118">
        <f>+E80*Index!$B$13</f>
        <v>213.32909606144446</v>
      </c>
      <c r="E80" s="103">
        <v>364.4944010180607</v>
      </c>
      <c r="F80" s="118">
        <f>+G80*Index!$B$13</f>
        <v>202.46776918685464</v>
      </c>
      <c r="G80" s="103">
        <v>345.93672226487877</v>
      </c>
      <c r="H80" s="118">
        <f>+I80*Index!$B$13</f>
        <v>200.82247677304676</v>
      </c>
      <c r="I80" s="103">
        <v>343.12557327516134</v>
      </c>
      <c r="J80" s="118">
        <f>+K80*Index!$B$13</f>
        <v>191.27246616774664</v>
      </c>
      <c r="K80" s="193">
        <v>326.8084113897878</v>
      </c>
      <c r="L80" s="118">
        <f>+M80*Index!$B$13</f>
        <v>204.94539658</v>
      </c>
      <c r="M80" s="103">
        <v>350.17</v>
      </c>
      <c r="N80" s="118">
        <f>+O80*Index!$B$13</f>
        <v>214.99017793984441</v>
      </c>
      <c r="O80" s="103">
        <v>367.33252790973876</v>
      </c>
      <c r="P80" s="118">
        <f>+Q80*Index!$B$13</f>
        <v>211.45297874393603</v>
      </c>
      <c r="Q80" s="103">
        <v>361.288864265175</v>
      </c>
      <c r="R80" s="118">
        <f>+S80*Index!$B$13</f>
        <v>206.91468407672969</v>
      </c>
      <c r="S80" s="193">
        <v>353.5347274553964</v>
      </c>
      <c r="T80" s="118">
        <f>+U80*Index!$B$13</f>
        <v>191.05043836828057</v>
      </c>
      <c r="U80" s="193">
        <v>326.4290543715945</v>
      </c>
      <c r="V80" s="118">
        <f>+W80*Index!$B$13</f>
        <v>198.55037224521757</v>
      </c>
      <c r="W80" s="193">
        <v>339.24345220395503</v>
      </c>
      <c r="X80" s="118">
        <f>+Y80*Index!$B$13</f>
        <v>230.6184580381362</v>
      </c>
      <c r="Y80" s="193">
        <v>394.0350298119107</v>
      </c>
    </row>
    <row r="81" spans="1:25" s="222" customFormat="1" ht="14.25" customHeight="1">
      <c r="A81" s="5" t="s">
        <v>99</v>
      </c>
      <c r="B81" s="282">
        <f>+C81*Index!$B$13</f>
        <v>377.75925056</v>
      </c>
      <c r="C81" s="257">
        <v>645.44</v>
      </c>
      <c r="D81" s="282">
        <f>+E81*Index!$B$13</f>
        <v>359.44972319762803</v>
      </c>
      <c r="E81" s="216">
        <v>614.1563151577348</v>
      </c>
      <c r="F81" s="282">
        <f>+G81*Index!$B$13</f>
        <v>369.70485584749207</v>
      </c>
      <c r="G81" s="216">
        <v>631.6782495847964</v>
      </c>
      <c r="H81" s="282">
        <f>+I81*Index!$B$13</f>
        <v>373.1619702079902</v>
      </c>
      <c r="I81" s="216">
        <v>637.5850801641457</v>
      </c>
      <c r="J81" s="282">
        <f>+K81*Index!$B$13</f>
        <v>373.75359184699</v>
      </c>
      <c r="K81" s="216">
        <v>638.5959257492901</v>
      </c>
      <c r="L81" s="282">
        <f>+M81*Index!$B$13</f>
        <v>415.23434478</v>
      </c>
      <c r="M81" s="216">
        <v>709.47</v>
      </c>
      <c r="N81" s="282">
        <f>+O81*Index!$B$13</f>
        <v>441.87002911210953</v>
      </c>
      <c r="O81" s="216">
        <v>754.9797686418832</v>
      </c>
      <c r="P81" s="282">
        <f>+Q81*Index!$B$13</f>
        <v>463.761390462172</v>
      </c>
      <c r="Q81" s="216">
        <v>792.3833801982867</v>
      </c>
      <c r="R81" s="282">
        <f>+S81*Index!$B$13</f>
        <v>446.3977158746461</v>
      </c>
      <c r="S81" s="257">
        <v>762.7157807704531</v>
      </c>
      <c r="T81" s="282">
        <f>+U81*Index!$B$13</f>
        <v>425.0239708792079</v>
      </c>
      <c r="U81" s="257">
        <v>726.1965692636405</v>
      </c>
      <c r="V81" s="282">
        <f>+W81*Index!$B$13</f>
        <v>394.33837644746507</v>
      </c>
      <c r="W81" s="284">
        <v>673.7671183880799</v>
      </c>
      <c r="X81" s="282">
        <f>+Y81*Index!$B$13</f>
        <v>390.83310620296726</v>
      </c>
      <c r="Y81" s="284">
        <v>667.778008595918</v>
      </c>
    </row>
    <row r="82" spans="1:25" ht="14.25" customHeight="1">
      <c r="A82" s="11" t="s">
        <v>100</v>
      </c>
      <c r="B82" s="118">
        <f>+C82*Index!$B$13</f>
        <v>34.004419399999996</v>
      </c>
      <c r="C82" s="193">
        <v>58.1</v>
      </c>
      <c r="D82" s="118">
        <f>+E82*Index!$B$13</f>
        <v>36.402178706423264</v>
      </c>
      <c r="E82" s="103">
        <v>62.19681500702793</v>
      </c>
      <c r="F82" s="118">
        <f>+G82*Index!$B$13</f>
        <v>39.86879995934041</v>
      </c>
      <c r="G82" s="103">
        <v>68.11988907646744</v>
      </c>
      <c r="H82" s="118">
        <f>+I82*Index!$B$13</f>
        <v>36.70458003273498</v>
      </c>
      <c r="I82" s="103">
        <v>62.7134983490382</v>
      </c>
      <c r="J82" s="118">
        <f>+K82*Index!$B$13</f>
        <v>41.4414178575835</v>
      </c>
      <c r="K82" s="103">
        <v>70.80686628413957</v>
      </c>
      <c r="L82" s="118">
        <f>+M82*Index!$B$13</f>
        <v>43.18736846</v>
      </c>
      <c r="M82" s="103">
        <v>73.79</v>
      </c>
      <c r="N82" s="118">
        <f>+O82*Index!$B$13</f>
        <v>42.95526697381676</v>
      </c>
      <c r="O82" s="103">
        <v>73.39343106616177</v>
      </c>
      <c r="P82" s="118">
        <f>+Q82*Index!$B$13</f>
        <v>41.75494913774386</v>
      </c>
      <c r="Q82" s="103">
        <v>71.34256628133808</v>
      </c>
      <c r="R82" s="118">
        <f>+S82*Index!$B$13</f>
        <v>43.09849915696907</v>
      </c>
      <c r="S82" s="193">
        <v>73.63815778074726</v>
      </c>
      <c r="T82" s="118">
        <f>+U82*Index!$B$13</f>
        <v>45.999581473550606</v>
      </c>
      <c r="U82" s="193">
        <v>78.59495120840941</v>
      </c>
      <c r="V82" s="118">
        <f>+W82*Index!$B$13</f>
        <v>40.91729021439349</v>
      </c>
      <c r="W82" s="219">
        <v>69.91134103752002</v>
      </c>
      <c r="X82" s="118">
        <f>+Y82*Index!$B$13</f>
        <v>36.65965372564556</v>
      </c>
      <c r="Y82" s="219">
        <v>62.636737195989504</v>
      </c>
    </row>
    <row r="83" spans="1:25" ht="14.25" customHeight="1">
      <c r="A83" s="11"/>
      <c r="B83" s="118"/>
      <c r="C83" s="103"/>
      <c r="D83" s="118"/>
      <c r="E83" s="103"/>
      <c r="F83" s="118"/>
      <c r="G83" s="103"/>
      <c r="H83" s="103"/>
      <c r="I83" s="103"/>
      <c r="J83" s="103"/>
      <c r="K83" s="103"/>
      <c r="L83" s="103"/>
      <c r="M83" s="103"/>
      <c r="N83" s="137"/>
      <c r="O83" s="103"/>
      <c r="P83" s="137"/>
      <c r="Q83" s="103"/>
      <c r="R83" s="137"/>
      <c r="S83" s="103"/>
      <c r="T83" s="137"/>
      <c r="U83" s="103"/>
      <c r="V83" s="137"/>
      <c r="W83" s="29"/>
      <c r="X83" s="137"/>
      <c r="Y83" s="29"/>
    </row>
    <row r="84" spans="1:25" ht="14.25" customHeight="1" thickBot="1">
      <c r="A84" s="11"/>
      <c r="B84" s="340">
        <v>2011</v>
      </c>
      <c r="C84" s="340"/>
      <c r="D84" s="340"/>
      <c r="E84" s="340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3"/>
      <c r="S84" s="343"/>
      <c r="T84" s="343"/>
      <c r="U84" s="343"/>
      <c r="V84" s="343"/>
      <c r="W84" s="343"/>
      <c r="X84" s="343"/>
      <c r="Y84" s="29"/>
    </row>
    <row r="85" spans="1:42" s="70" customFormat="1" ht="16.5" thickBot="1">
      <c r="A85" s="108"/>
      <c r="B85" s="341" t="s">
        <v>83</v>
      </c>
      <c r="C85" s="338"/>
      <c r="D85" s="338" t="s">
        <v>84</v>
      </c>
      <c r="E85" s="338"/>
      <c r="F85" s="338" t="s">
        <v>85</v>
      </c>
      <c r="G85" s="338"/>
      <c r="H85" s="338" t="s">
        <v>86</v>
      </c>
      <c r="I85" s="338"/>
      <c r="J85" s="338" t="s">
        <v>87</v>
      </c>
      <c r="K85" s="338"/>
      <c r="L85" s="338" t="s">
        <v>97</v>
      </c>
      <c r="M85" s="338"/>
      <c r="N85" s="338" t="s">
        <v>98</v>
      </c>
      <c r="O85" s="338"/>
      <c r="P85" s="338" t="s">
        <v>88</v>
      </c>
      <c r="Q85" s="338"/>
      <c r="R85" s="338" t="s">
        <v>89</v>
      </c>
      <c r="S85" s="338"/>
      <c r="T85" s="338" t="s">
        <v>90</v>
      </c>
      <c r="U85" s="338"/>
      <c r="V85" s="338" t="s">
        <v>91</v>
      </c>
      <c r="W85" s="338"/>
      <c r="X85" s="338" t="s">
        <v>92</v>
      </c>
      <c r="Y85" s="339"/>
      <c r="AI85" s="70" t="s">
        <v>51</v>
      </c>
      <c r="AJ85" s="70" t="s">
        <v>52</v>
      </c>
      <c r="AK85" s="70" t="s">
        <v>53</v>
      </c>
      <c r="AL85" s="70" t="s">
        <v>54</v>
      </c>
      <c r="AM85" s="54"/>
      <c r="AN85" s="54"/>
      <c r="AO85" s="54"/>
      <c r="AP85" s="54"/>
    </row>
    <row r="86" spans="1:42" s="30" customFormat="1" ht="15.75">
      <c r="A86" s="68"/>
      <c r="B86" s="109" t="s">
        <v>70</v>
      </c>
      <c r="C86" s="107" t="s">
        <v>71</v>
      </c>
      <c r="D86" s="109" t="s">
        <v>70</v>
      </c>
      <c r="E86" s="107" t="s">
        <v>71</v>
      </c>
      <c r="F86" s="109" t="s">
        <v>70</v>
      </c>
      <c r="G86" s="107" t="s">
        <v>71</v>
      </c>
      <c r="H86" s="109" t="s">
        <v>70</v>
      </c>
      <c r="I86" s="107" t="s">
        <v>71</v>
      </c>
      <c r="J86" s="109" t="s">
        <v>70</v>
      </c>
      <c r="K86" s="107" t="s">
        <v>71</v>
      </c>
      <c r="L86" s="109" t="s">
        <v>70</v>
      </c>
      <c r="M86" s="107" t="s">
        <v>71</v>
      </c>
      <c r="N86" s="109" t="s">
        <v>70</v>
      </c>
      <c r="O86" s="107" t="s">
        <v>71</v>
      </c>
      <c r="P86" s="109" t="s">
        <v>70</v>
      </c>
      <c r="Q86" s="107" t="s">
        <v>71</v>
      </c>
      <c r="R86" s="109" t="s">
        <v>70</v>
      </c>
      <c r="S86" s="107" t="s">
        <v>71</v>
      </c>
      <c r="T86" s="109" t="s">
        <v>70</v>
      </c>
      <c r="U86" s="107" t="s">
        <v>71</v>
      </c>
      <c r="V86" s="109" t="s">
        <v>70</v>
      </c>
      <c r="W86" s="107" t="s">
        <v>71</v>
      </c>
      <c r="X86" s="109" t="s">
        <v>70</v>
      </c>
      <c r="Y86" s="107" t="s">
        <v>71</v>
      </c>
      <c r="AM86" s="49"/>
      <c r="AN86" s="49"/>
      <c r="AO86" s="49"/>
      <c r="AP86" s="49"/>
    </row>
    <row r="87" spans="1:25" ht="14.25" customHeight="1">
      <c r="A87" s="11" t="s">
        <v>101</v>
      </c>
      <c r="B87" s="118">
        <f>+C87*Index!$B$13</f>
        <v>142.6412407781224</v>
      </c>
      <c r="C87" s="193">
        <v>243.71702959318614</v>
      </c>
      <c r="D87" s="118">
        <f>+E87*Index!$B$13</f>
        <v>142.08511130747985</v>
      </c>
      <c r="E87" s="103">
        <v>242.7668259780545</v>
      </c>
      <c r="F87" s="118">
        <f>+G87*Index!$B$13</f>
        <v>176.02754743352776</v>
      </c>
      <c r="G87" s="193">
        <v>300.76092126683875</v>
      </c>
      <c r="H87" s="118">
        <f>+I87*Index!$B$13</f>
        <v>191.64635329942607</v>
      </c>
      <c r="I87" s="193">
        <v>327.4472354818873</v>
      </c>
      <c r="J87" s="118">
        <f>+K87*Index!$B$13</f>
        <v>197.71726267999998</v>
      </c>
      <c r="K87" s="193">
        <v>337.82</v>
      </c>
      <c r="L87" s="118">
        <f>+M87*Index!$B$13</f>
        <v>217.80799102819336</v>
      </c>
      <c r="M87" s="103">
        <v>372.1470474140204</v>
      </c>
      <c r="N87" s="118">
        <f>+O87*Index!$B$13</f>
        <v>239.22140966030278</v>
      </c>
      <c r="O87" s="103">
        <v>408.73404535363403</v>
      </c>
      <c r="P87" s="118">
        <f>+Q87*Index!$B$13</f>
        <v>244.55326725698762</v>
      </c>
      <c r="Q87" s="103">
        <v>417.84406492854225</v>
      </c>
      <c r="R87" s="118">
        <f>+S87*Index!$B$13</f>
        <v>231.54421499581775</v>
      </c>
      <c r="S87" s="193">
        <v>395.6167794841694</v>
      </c>
      <c r="T87" s="118">
        <f>+U87*Index!$B$13</f>
        <v>228.92306795794684</v>
      </c>
      <c r="U87" s="193">
        <v>391.1382838772043</v>
      </c>
      <c r="V87" s="118">
        <f>+W87*Index!$B$13</f>
        <v>198.57366531649208</v>
      </c>
      <c r="W87" s="193">
        <v>339.28325077910876</v>
      </c>
      <c r="X87" s="118">
        <f>+Y87*Index!$B$13</f>
        <v>138.2909374409766</v>
      </c>
      <c r="Y87" s="193">
        <v>236.28409504091522</v>
      </c>
    </row>
    <row r="88" spans="1:25" ht="14.25" customHeight="1">
      <c r="A88" s="11" t="s">
        <v>102</v>
      </c>
      <c r="B88" s="118">
        <f>+C88*Index!$B$13</f>
        <v>237.98038960766556</v>
      </c>
      <c r="C88" s="193">
        <v>406.6136367029213</v>
      </c>
      <c r="D88" s="118">
        <f>+E88*Index!$B$13</f>
        <v>195.42948371847285</v>
      </c>
      <c r="E88" s="103">
        <v>333.91109756878467</v>
      </c>
      <c r="F88" s="118">
        <f>+G88*Index!$B$13</f>
        <v>204.99318025274218</v>
      </c>
      <c r="G88" s="193">
        <v>350.25164325212154</v>
      </c>
      <c r="H88" s="118">
        <f>+I88*Index!$B$13</f>
        <v>194.66685720395037</v>
      </c>
      <c r="I88" s="193">
        <v>332.60807280683986</v>
      </c>
      <c r="J88" s="118">
        <f>+K88*Index!$B$13</f>
        <v>196.16043384</v>
      </c>
      <c r="K88" s="193">
        <v>335.16</v>
      </c>
      <c r="L88" s="118">
        <f>+M88*Index!$B$13</f>
        <v>195.13690698879068</v>
      </c>
      <c r="M88" s="103">
        <v>333.41120054673655</v>
      </c>
      <c r="N88" s="118">
        <f>+O88*Index!$B$13</f>
        <v>193.21552847740264</v>
      </c>
      <c r="O88" s="103">
        <v>330.12833045274976</v>
      </c>
      <c r="P88" s="118">
        <f>+Q88*Index!$B$13</f>
        <v>202.79763204147997</v>
      </c>
      <c r="Q88" s="103">
        <v>346.50032641374804</v>
      </c>
      <c r="R88" s="118">
        <f>+S88*Index!$B$13</f>
        <v>206.5369841332703</v>
      </c>
      <c r="S88" s="193">
        <v>352.88938878759404</v>
      </c>
      <c r="T88" s="118">
        <f>+U88*Index!$B$13</f>
        <v>182.74748413244396</v>
      </c>
      <c r="U88" s="193">
        <v>312.2426147965636</v>
      </c>
      <c r="V88" s="118">
        <f>+W88*Index!$B$13</f>
        <v>196.60859988183873</v>
      </c>
      <c r="W88" s="193">
        <v>335.92573714506153</v>
      </c>
      <c r="X88" s="118">
        <f>+Y88*Index!$B$13</f>
        <v>225.10755692055392</v>
      </c>
      <c r="Y88" s="193">
        <v>384.61909621912804</v>
      </c>
    </row>
    <row r="89" spans="1:25" s="222" customFormat="1" ht="14.25" customHeight="1">
      <c r="A89" s="5" t="s">
        <v>99</v>
      </c>
      <c r="B89" s="282">
        <f>+C89*Index!$B$13</f>
        <v>392.1134842403926</v>
      </c>
      <c r="C89" s="257">
        <v>669.9656643561693</v>
      </c>
      <c r="D89" s="282">
        <f>+E89*Index!$B$13</f>
        <v>346.83478326473715</v>
      </c>
      <c r="E89" s="216">
        <v>592.6024106055236</v>
      </c>
      <c r="F89" s="282">
        <f>+G89*Index!$B$13</f>
        <v>392.9738300548637</v>
      </c>
      <c r="G89" s="257">
        <v>671.4356524548566</v>
      </c>
      <c r="H89" s="282">
        <f>+I89*Index!$B$13</f>
        <v>400.5055822821007</v>
      </c>
      <c r="I89" s="257">
        <v>684.3044151664019</v>
      </c>
      <c r="J89" s="282">
        <f>+K89*Index!$B$13</f>
        <v>409.38745752</v>
      </c>
      <c r="K89" s="257">
        <v>699.48</v>
      </c>
      <c r="L89" s="282">
        <f>+M89*Index!$B$13</f>
        <v>427.9775217769901</v>
      </c>
      <c r="M89" s="216">
        <v>731.2430105847691</v>
      </c>
      <c r="N89" s="282">
        <f>+O89*Index!$B$13</f>
        <v>447.29510896100584</v>
      </c>
      <c r="O89" s="216">
        <v>764.2490678912883</v>
      </c>
      <c r="P89" s="282">
        <f>+Q89*Index!$B$13</f>
        <v>463.6818019377619</v>
      </c>
      <c r="Q89" s="216">
        <v>792.2473951307626</v>
      </c>
      <c r="R89" s="282">
        <f>+S89*Index!$B$13</f>
        <v>453.5717445308158</v>
      </c>
      <c r="S89" s="282">
        <v>774.9733364728586</v>
      </c>
      <c r="T89" s="282">
        <f>+U89*Index!$B$13</f>
        <v>425.13245634710194</v>
      </c>
      <c r="U89" s="257">
        <v>726.3819276904526</v>
      </c>
      <c r="V89" s="282">
        <f>+W89*Index!$B$13</f>
        <v>408.07869512105196</v>
      </c>
      <c r="W89" s="257">
        <v>697.2438466787385</v>
      </c>
      <c r="X89" s="282">
        <f>+Y89*Index!$B$13</f>
        <v>373.02036721384223</v>
      </c>
      <c r="Y89" s="257">
        <v>637.3431370842413</v>
      </c>
    </row>
    <row r="90" spans="1:25" ht="14.25" customHeight="1">
      <c r="A90" s="11" t="s">
        <v>100</v>
      </c>
      <c r="B90" s="118">
        <f>+C90*Index!$B$13</f>
        <v>37.14670271796995</v>
      </c>
      <c r="C90" s="193">
        <v>63.46890980629578</v>
      </c>
      <c r="D90" s="118">
        <f>+E90*Index!$B$13</f>
        <v>37.05472395901377</v>
      </c>
      <c r="E90" s="103">
        <v>63.311754766167255</v>
      </c>
      <c r="F90" s="118">
        <f>+G90*Index!$B$13</f>
        <v>40.05721664463216</v>
      </c>
      <c r="G90" s="193">
        <v>68.44181809653627</v>
      </c>
      <c r="H90" s="118">
        <f>+I90*Index!$B$13</f>
        <v>43.211350826906205</v>
      </c>
      <c r="I90" s="193">
        <v>73.83097630666356</v>
      </c>
      <c r="J90" s="118">
        <f>+K90*Index!$B$13</f>
        <v>43.924813699999994</v>
      </c>
      <c r="K90" s="193">
        <v>75.05</v>
      </c>
      <c r="L90" s="118">
        <f>+M90*Index!$B$13</f>
        <v>45.73112069809924</v>
      </c>
      <c r="M90" s="103">
        <v>78.13625874052023</v>
      </c>
      <c r="N90" s="118">
        <f>+O90*Index!$B$13</f>
        <v>44.66489423380435</v>
      </c>
      <c r="O90" s="103">
        <v>76.31450266679256</v>
      </c>
      <c r="P90" s="118">
        <f>+Q90*Index!$B$13</f>
        <v>44.0235481573415</v>
      </c>
      <c r="Q90" s="103">
        <v>75.21869783612719</v>
      </c>
      <c r="R90" s="118">
        <f>+S90*Index!$B$13</f>
        <v>45.93484644486321</v>
      </c>
      <c r="S90" s="118">
        <v>78.4843448450866</v>
      </c>
      <c r="T90" s="118">
        <f>+U90*Index!$B$13</f>
        <v>45.72223051472102</v>
      </c>
      <c r="U90" s="193">
        <v>78.12106896038611</v>
      </c>
      <c r="V90" s="118">
        <f>+W90*Index!$B$13</f>
        <v>39.77884562005755</v>
      </c>
      <c r="W90" s="193">
        <v>67.96619296271072</v>
      </c>
      <c r="X90" s="118">
        <f>+Y90*Index!$B$13</f>
        <v>33.45491317901088</v>
      </c>
      <c r="Y90" s="193">
        <v>57.16111287877282</v>
      </c>
    </row>
    <row r="91" spans="1:25" ht="14.25" customHeight="1">
      <c r="A91" s="11"/>
      <c r="B91" s="118"/>
      <c r="C91" s="193"/>
      <c r="D91" s="118"/>
      <c r="E91" s="103"/>
      <c r="F91" s="118"/>
      <c r="G91" s="103"/>
      <c r="H91" s="118"/>
      <c r="I91" s="103"/>
      <c r="J91" s="118"/>
      <c r="K91" s="103"/>
      <c r="L91" s="118"/>
      <c r="M91" s="103"/>
      <c r="N91" s="118"/>
      <c r="O91" s="103"/>
      <c r="P91" s="118"/>
      <c r="Q91" s="103"/>
      <c r="R91" s="118"/>
      <c r="S91" s="193"/>
      <c r="T91" s="118"/>
      <c r="U91" s="193"/>
      <c r="V91" s="118"/>
      <c r="W91" s="219"/>
      <c r="X91" s="118"/>
      <c r="Y91" s="219"/>
    </row>
    <row r="92" spans="1:25" ht="14.25" customHeight="1" thickBot="1">
      <c r="A92" s="11"/>
      <c r="B92" s="340">
        <v>2012</v>
      </c>
      <c r="C92" s="340"/>
      <c r="D92" s="340"/>
      <c r="E92" s="340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3"/>
      <c r="S92" s="343"/>
      <c r="T92" s="343"/>
      <c r="U92" s="343"/>
      <c r="V92" s="343"/>
      <c r="W92" s="343"/>
      <c r="X92" s="343"/>
      <c r="Y92" s="29"/>
    </row>
    <row r="93" spans="1:42" s="70" customFormat="1" ht="16.5" thickBot="1">
      <c r="A93" s="108"/>
      <c r="B93" s="341" t="s">
        <v>83</v>
      </c>
      <c r="C93" s="338"/>
      <c r="D93" s="338" t="s">
        <v>84</v>
      </c>
      <c r="E93" s="338"/>
      <c r="F93" s="338" t="s">
        <v>85</v>
      </c>
      <c r="G93" s="338"/>
      <c r="H93" s="338" t="s">
        <v>86</v>
      </c>
      <c r="I93" s="338"/>
      <c r="J93" s="338" t="s">
        <v>87</v>
      </c>
      <c r="K93" s="338"/>
      <c r="L93" s="338" t="s">
        <v>97</v>
      </c>
      <c r="M93" s="338"/>
      <c r="N93" s="338" t="s">
        <v>98</v>
      </c>
      <c r="O93" s="338"/>
      <c r="P93" s="338" t="s">
        <v>88</v>
      </c>
      <c r="Q93" s="338"/>
      <c r="R93" s="338" t="s">
        <v>89</v>
      </c>
      <c r="S93" s="338"/>
      <c r="T93" s="338" t="s">
        <v>90</v>
      </c>
      <c r="U93" s="338"/>
      <c r="V93" s="338" t="s">
        <v>91</v>
      </c>
      <c r="W93" s="338"/>
      <c r="X93" s="338" t="s">
        <v>92</v>
      </c>
      <c r="Y93" s="339"/>
      <c r="AI93" s="70" t="s">
        <v>51</v>
      </c>
      <c r="AJ93" s="70" t="s">
        <v>52</v>
      </c>
      <c r="AK93" s="70" t="s">
        <v>53</v>
      </c>
      <c r="AL93" s="70" t="s">
        <v>54</v>
      </c>
      <c r="AM93" s="54"/>
      <c r="AN93" s="54"/>
      <c r="AO93" s="54"/>
      <c r="AP93" s="54"/>
    </row>
    <row r="94" spans="1:42" s="30" customFormat="1" ht="15.75">
      <c r="A94" s="68"/>
      <c r="B94" s="109" t="s">
        <v>70</v>
      </c>
      <c r="C94" s="107" t="s">
        <v>71</v>
      </c>
      <c r="D94" s="109" t="s">
        <v>70</v>
      </c>
      <c r="E94" s="107" t="s">
        <v>71</v>
      </c>
      <c r="F94" s="109" t="s">
        <v>70</v>
      </c>
      <c r="G94" s="107" t="s">
        <v>71</v>
      </c>
      <c r="H94" s="109" t="s">
        <v>70</v>
      </c>
      <c r="I94" s="107" t="s">
        <v>71</v>
      </c>
      <c r="J94" s="109" t="s">
        <v>70</v>
      </c>
      <c r="K94" s="107" t="s">
        <v>71</v>
      </c>
      <c r="L94" s="109" t="s">
        <v>70</v>
      </c>
      <c r="M94" s="107" t="s">
        <v>71</v>
      </c>
      <c r="N94" s="109" t="s">
        <v>70</v>
      </c>
      <c r="O94" s="107" t="s">
        <v>71</v>
      </c>
      <c r="P94" s="109" t="s">
        <v>70</v>
      </c>
      <c r="Q94" s="107" t="s">
        <v>71</v>
      </c>
      <c r="R94" s="109" t="s">
        <v>70</v>
      </c>
      <c r="S94" s="107" t="s">
        <v>71</v>
      </c>
      <c r="T94" s="109" t="s">
        <v>70</v>
      </c>
      <c r="U94" s="107" t="s">
        <v>71</v>
      </c>
      <c r="V94" s="109" t="s">
        <v>70</v>
      </c>
      <c r="W94" s="107" t="s">
        <v>71</v>
      </c>
      <c r="X94" s="109" t="s">
        <v>70</v>
      </c>
      <c r="Y94" s="107" t="s">
        <v>71</v>
      </c>
      <c r="AM94" s="49"/>
      <c r="AN94" s="49"/>
      <c r="AO94" s="49"/>
      <c r="AP94" s="49"/>
    </row>
    <row r="95" spans="1:25" ht="14.25" customHeight="1">
      <c r="A95" s="11" t="s">
        <v>101</v>
      </c>
      <c r="B95" s="118">
        <f>+C95*Index!$B$13</f>
        <v>143.52089028</v>
      </c>
      <c r="C95" s="193">
        <v>245.22</v>
      </c>
      <c r="D95" s="118">
        <f>+E95*Index!$B$13</f>
        <v>132.564561</v>
      </c>
      <c r="E95" s="193">
        <v>226.5</v>
      </c>
      <c r="F95" s="255" t="s">
        <v>113</v>
      </c>
      <c r="G95" s="255" t="s">
        <v>113</v>
      </c>
      <c r="H95" s="42">
        <f>+I95*Index!$B$13</f>
        <v>173.55715196</v>
      </c>
      <c r="I95" s="256">
        <v>296.54</v>
      </c>
      <c r="J95" s="118">
        <f>+K95*Index!$B$13</f>
        <v>228.14209436411352</v>
      </c>
      <c r="K95" s="193">
        <v>389.80391126910393</v>
      </c>
      <c r="L95" s="118">
        <f>+M95*Index!$B$13</f>
        <v>224.39003685062755</v>
      </c>
      <c r="M95" s="103">
        <v>383.3931403934355</v>
      </c>
      <c r="N95" s="118">
        <f>+O95*Index!$B$13</f>
        <v>250.01734732</v>
      </c>
      <c r="O95" s="103">
        <v>427.18</v>
      </c>
      <c r="P95" s="118">
        <f>+Q95*Index!$B$13</f>
        <v>260.14240693840947</v>
      </c>
      <c r="Q95" s="103">
        <v>444.47969145803415</v>
      </c>
      <c r="R95" s="118">
        <f>+S95*Index!$B$13</f>
        <v>257.8823101034953</v>
      </c>
      <c r="S95" s="193">
        <v>440.61808674825005</v>
      </c>
      <c r="T95" s="118">
        <f>+U95*Index!$B$13</f>
        <v>247.19457894103547</v>
      </c>
      <c r="U95" s="193">
        <v>422.35701387903015</v>
      </c>
      <c r="V95" s="118">
        <f>+W95*Index!$B$13</f>
        <v>205.6741147490132</v>
      </c>
      <c r="W95" s="193">
        <v>351.415088913933</v>
      </c>
      <c r="X95" s="118">
        <f>+Y95*Index!$B$13</f>
        <v>183.27840384662443</v>
      </c>
      <c r="Y95" s="118">
        <v>313.1497449854674</v>
      </c>
    </row>
    <row r="96" spans="1:25" ht="14.25" customHeight="1">
      <c r="A96" s="11" t="s">
        <v>102</v>
      </c>
      <c r="B96" s="118">
        <f>+C96*Index!$B$13</f>
        <v>215.56226694</v>
      </c>
      <c r="C96" s="193">
        <v>368.31</v>
      </c>
      <c r="D96" s="118">
        <f>+E96*Index!$B$13</f>
        <v>199.37358809999998</v>
      </c>
      <c r="E96" s="193">
        <v>340.65</v>
      </c>
      <c r="F96" s="255" t="s">
        <v>113</v>
      </c>
      <c r="G96" s="255" t="s">
        <v>113</v>
      </c>
      <c r="H96" s="42">
        <f>+I96*Index!$B$13</f>
        <v>166.7152989</v>
      </c>
      <c r="I96" s="256">
        <v>284.85</v>
      </c>
      <c r="J96" s="118">
        <f>+K96*Index!$B$13</f>
        <v>206.8249485931664</v>
      </c>
      <c r="K96" s="193">
        <v>353.38140527883763</v>
      </c>
      <c r="L96" s="118">
        <f>+M96*Index!$B$13</f>
        <v>212.052245523578</v>
      </c>
      <c r="M96" s="103">
        <v>362.3127723486401</v>
      </c>
      <c r="N96" s="118">
        <f>+O96*Index!$B$13</f>
        <v>211.4302325</v>
      </c>
      <c r="O96" s="103">
        <v>361.25</v>
      </c>
      <c r="P96" s="118">
        <f>+Q96*Index!$B$13</f>
        <v>227.92090569230646</v>
      </c>
      <c r="Q96" s="103">
        <v>389.4259879856383</v>
      </c>
      <c r="R96" s="118">
        <f>+S96*Index!$B$13</f>
        <v>232.6820506789476</v>
      </c>
      <c r="S96" s="193">
        <v>397.5608871724143</v>
      </c>
      <c r="T96" s="118">
        <f>+U96*Index!$B$13</f>
        <v>210.074182495564</v>
      </c>
      <c r="U96" s="193">
        <v>358.9330510078425</v>
      </c>
      <c r="V96" s="118">
        <f>+W96*Index!$B$13</f>
        <v>218.80946175246683</v>
      </c>
      <c r="W96" s="193">
        <v>373.8581617370101</v>
      </c>
      <c r="X96" s="118">
        <f>+Y96*Index!$B$13</f>
        <v>252.589695600249</v>
      </c>
      <c r="Y96" s="118">
        <v>431.575117979355</v>
      </c>
    </row>
    <row r="97" spans="1:25" ht="14.25" customHeight="1">
      <c r="A97" s="9" t="s">
        <v>99</v>
      </c>
      <c r="B97" s="135">
        <f>+C97*Index!$B$13</f>
        <v>368.48265766</v>
      </c>
      <c r="C97" s="192">
        <v>629.59</v>
      </c>
      <c r="D97" s="135">
        <f>+E97*Index!$B$13</f>
        <v>341.6244338</v>
      </c>
      <c r="E97" s="192">
        <v>583.7</v>
      </c>
      <c r="F97" s="135">
        <f>+G97*Index!$B$13</f>
        <v>387.9069459172852</v>
      </c>
      <c r="G97" s="282">
        <v>662.7783669141039</v>
      </c>
      <c r="H97" s="135">
        <f>+I97*Index!$B$13</f>
        <v>353.79813299999995</v>
      </c>
      <c r="I97" s="257">
        <v>604.5</v>
      </c>
      <c r="J97" s="107">
        <f>+K97*Index!$B$13</f>
        <v>453.1751781136879</v>
      </c>
      <c r="K97" s="192">
        <v>774.2957625209524</v>
      </c>
      <c r="L97" s="107">
        <f>+M97*Index!$B$13</f>
        <v>451.322890975689</v>
      </c>
      <c r="M97" s="136">
        <v>771.130942047125</v>
      </c>
      <c r="N97" s="107">
        <f>+O97*Index!$B$13</f>
        <v>475.1254331999999</v>
      </c>
      <c r="O97" s="216">
        <v>811.8</v>
      </c>
      <c r="P97" s="107">
        <f>+Q97*Index!$B$13</f>
        <v>502.38908899379925</v>
      </c>
      <c r="Q97" s="216">
        <v>858.3827215864694</v>
      </c>
      <c r="R97" s="107">
        <f>+S97*Index!$B$13</f>
        <v>505.8863612285111</v>
      </c>
      <c r="S97" s="289">
        <v>864.3581659675829</v>
      </c>
      <c r="T97" s="107">
        <f>+U97*Index!$B$13</f>
        <v>472.51737472930074</v>
      </c>
      <c r="U97" s="257">
        <v>807.3438675377699</v>
      </c>
      <c r="V97" s="107">
        <f>+W97*Index!$B$13</f>
        <v>437.6463343733381</v>
      </c>
      <c r="W97" s="257">
        <v>747.7631577232854</v>
      </c>
      <c r="X97" s="107">
        <f>+Y97*Index!$B$13</f>
        <v>444.41414267447306</v>
      </c>
      <c r="Y97" s="135">
        <v>759.3266447415622</v>
      </c>
    </row>
    <row r="98" spans="1:25" ht="14.25" customHeight="1">
      <c r="A98" s="11" t="s">
        <v>100</v>
      </c>
      <c r="B98" s="118">
        <f>+C98*Index!$B$13</f>
        <v>37.2819538</v>
      </c>
      <c r="C98" s="193">
        <v>63.7</v>
      </c>
      <c r="D98" s="118">
        <f>+E98*Index!$B$13</f>
        <v>32.73437482</v>
      </c>
      <c r="E98" s="193">
        <v>55.93</v>
      </c>
      <c r="F98" s="255" t="s">
        <v>113</v>
      </c>
      <c r="G98" s="255" t="s">
        <v>113</v>
      </c>
      <c r="H98" s="118">
        <f>+I98*Index!$B$13</f>
        <v>41.6715088</v>
      </c>
      <c r="I98" s="258">
        <v>71.2</v>
      </c>
      <c r="J98" s="118">
        <f>+K98*Index!$B$13</f>
        <v>50.3186617124848</v>
      </c>
      <c r="K98" s="193">
        <v>85.97453793007173</v>
      </c>
      <c r="L98" s="118">
        <f>+M98*Index!$B$13</f>
        <v>47.67342030547789</v>
      </c>
      <c r="M98" s="103">
        <v>81.45487464927179</v>
      </c>
      <c r="N98" s="118">
        <f>+O98*Index!$B$13</f>
        <v>50.39209139999999</v>
      </c>
      <c r="O98" s="103">
        <v>86.1</v>
      </c>
      <c r="P98" s="118">
        <f>+Q98*Index!$B$13</f>
        <v>49.97052108637165</v>
      </c>
      <c r="Q98" s="103">
        <v>85.3797043544932</v>
      </c>
      <c r="R98" s="118">
        <f>+S98*Index!$B$13</f>
        <v>53.793023516372045</v>
      </c>
      <c r="S98" s="42">
        <v>91.9108375160558</v>
      </c>
      <c r="T98" s="118">
        <f>+U98*Index!$B$13</f>
        <v>51.25304662732616</v>
      </c>
      <c r="U98" s="193">
        <v>87.57102934236983</v>
      </c>
      <c r="V98" s="118">
        <f>+W98*Index!$B$13</f>
        <v>46.7566609002521</v>
      </c>
      <c r="W98" s="193">
        <v>79.88849820810783</v>
      </c>
      <c r="X98" s="118">
        <f>+Y98*Index!$B$13</f>
        <v>41.54789957703661</v>
      </c>
      <c r="Y98" s="118">
        <v>70.98880110347737</v>
      </c>
    </row>
    <row r="99" spans="1:25" ht="14.25" customHeight="1">
      <c r="A99" s="11"/>
      <c r="B99" s="118"/>
      <c r="C99" s="193"/>
      <c r="D99" s="118"/>
      <c r="E99" s="193"/>
      <c r="F99" s="255"/>
      <c r="G99" s="255"/>
      <c r="H99" s="118"/>
      <c r="I99" s="258"/>
      <c r="J99" s="118"/>
      <c r="K99" s="193"/>
      <c r="L99" s="118"/>
      <c r="M99" s="103"/>
      <c r="N99" s="118"/>
      <c r="O99" s="103"/>
      <c r="P99" s="118"/>
      <c r="Q99" s="103"/>
      <c r="R99" s="118"/>
      <c r="S99" s="42"/>
      <c r="T99" s="118"/>
      <c r="U99" s="193"/>
      <c r="V99" s="118"/>
      <c r="W99" s="193"/>
      <c r="X99" s="118"/>
      <c r="Y99" s="118"/>
    </row>
    <row r="100" spans="1:25" ht="17.25" customHeight="1">
      <c r="A100" s="197" t="s">
        <v>126</v>
      </c>
      <c r="B100" s="198"/>
      <c r="C100" s="212"/>
      <c r="D100" s="213"/>
      <c r="E100" s="193"/>
      <c r="F100" s="255"/>
      <c r="G100" s="255"/>
      <c r="H100" s="118"/>
      <c r="I100" s="258"/>
      <c r="J100" s="118"/>
      <c r="K100" s="193"/>
      <c r="L100" s="118"/>
      <c r="M100" s="103"/>
      <c r="N100" s="118"/>
      <c r="O100" s="103"/>
      <c r="P100" s="118"/>
      <c r="Q100" s="103"/>
      <c r="R100" s="118"/>
      <c r="S100" s="42"/>
      <c r="T100" s="118"/>
      <c r="U100" s="193"/>
      <c r="V100" s="118"/>
      <c r="W100" s="193"/>
      <c r="X100" s="118"/>
      <c r="Y100" s="118"/>
    </row>
    <row r="101" spans="1:25" ht="14.25" customHeight="1">
      <c r="A101" s="11"/>
      <c r="B101" s="118"/>
      <c r="C101" s="193"/>
      <c r="D101" s="118"/>
      <c r="E101" s="103"/>
      <c r="F101" s="118"/>
      <c r="G101" s="193"/>
      <c r="H101" s="118"/>
      <c r="I101" s="193"/>
      <c r="J101" s="118"/>
      <c r="K101" s="193"/>
      <c r="L101" s="118"/>
      <c r="M101" s="103"/>
      <c r="N101" s="118"/>
      <c r="O101" s="103"/>
      <c r="P101" s="118"/>
      <c r="Q101" s="103"/>
      <c r="R101" s="118"/>
      <c r="S101" s="118"/>
      <c r="T101" s="118"/>
      <c r="U101" s="193"/>
      <c r="V101" s="118"/>
      <c r="W101" s="219"/>
      <c r="X101" s="118"/>
      <c r="Y101" s="118"/>
    </row>
    <row r="102" spans="2:27" s="32" customFormat="1" ht="12.75" customHeight="1" thickBot="1">
      <c r="B102" s="344" t="s">
        <v>55</v>
      </c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115"/>
      <c r="W102" s="116"/>
      <c r="Y102" s="116"/>
      <c r="AA102" s="50"/>
    </row>
    <row r="103" spans="1:42" s="70" customFormat="1" ht="16.5" thickBot="1">
      <c r="A103" s="108"/>
      <c r="B103" s="341" t="s">
        <v>83</v>
      </c>
      <c r="C103" s="338"/>
      <c r="D103" s="338" t="s">
        <v>84</v>
      </c>
      <c r="E103" s="338"/>
      <c r="F103" s="338" t="s">
        <v>85</v>
      </c>
      <c r="G103" s="338"/>
      <c r="H103" s="338" t="s">
        <v>86</v>
      </c>
      <c r="I103" s="338"/>
      <c r="J103" s="338" t="s">
        <v>87</v>
      </c>
      <c r="K103" s="338"/>
      <c r="L103" s="338" t="s">
        <v>97</v>
      </c>
      <c r="M103" s="338"/>
      <c r="N103" s="338" t="s">
        <v>98</v>
      </c>
      <c r="O103" s="338"/>
      <c r="P103" s="338" t="s">
        <v>88</v>
      </c>
      <c r="Q103" s="338"/>
      <c r="R103" s="338" t="s">
        <v>89</v>
      </c>
      <c r="S103" s="338"/>
      <c r="T103" s="338" t="s">
        <v>90</v>
      </c>
      <c r="U103" s="338"/>
      <c r="V103" s="338" t="s">
        <v>91</v>
      </c>
      <c r="W103" s="338"/>
      <c r="X103" s="338" t="s">
        <v>92</v>
      </c>
      <c r="Y103" s="339"/>
      <c r="AI103" s="70" t="s">
        <v>51</v>
      </c>
      <c r="AJ103" s="70" t="s">
        <v>52</v>
      </c>
      <c r="AK103" s="70" t="s">
        <v>53</v>
      </c>
      <c r="AL103" s="70" t="s">
        <v>54</v>
      </c>
      <c r="AM103" s="54"/>
      <c r="AN103" s="54"/>
      <c r="AO103" s="54"/>
      <c r="AP103" s="54"/>
    </row>
    <row r="104" spans="1:67" ht="15">
      <c r="A104" s="11" t="s">
        <v>101</v>
      </c>
      <c r="B104" s="52">
        <f>(B15-B7)/B7*100</f>
        <v>-26.010396361273553</v>
      </c>
      <c r="C104" s="114"/>
      <c r="D104" s="52">
        <f>(D15-D7)/D7*100</f>
        <v>-17.095968605066005</v>
      </c>
      <c r="E104" s="114"/>
      <c r="F104" s="52">
        <f>(F15-F7)/F7*100</f>
        <v>-10.466616857977312</v>
      </c>
      <c r="G104" s="114"/>
      <c r="H104" s="52">
        <f>(H15-H7)/H7*100</f>
        <v>8.248005883351238</v>
      </c>
      <c r="I104" s="114"/>
      <c r="J104" s="52">
        <f>(J15-J7)/J7*100</f>
        <v>-9.535893531833318</v>
      </c>
      <c r="K104" s="114"/>
      <c r="L104" s="52">
        <f>(L15-L7)/L7*100</f>
        <v>-7.732743797592734</v>
      </c>
      <c r="M104" s="114"/>
      <c r="N104" s="52">
        <f>(N15-N7)/N7*100</f>
        <v>-12.802719161591844</v>
      </c>
      <c r="O104" s="114"/>
      <c r="P104" s="52">
        <f>(P15-P7)/P7*100</f>
        <v>-9.92508513053349</v>
      </c>
      <c r="Q104" s="114"/>
      <c r="R104" s="52">
        <f>(R15-R7)/R7*100</f>
        <v>-9.044262216467661</v>
      </c>
      <c r="S104" s="114"/>
      <c r="T104" s="52">
        <f>(T15-T7)/T7*100</f>
        <v>-4.962765957446815</v>
      </c>
      <c r="U104" s="114"/>
      <c r="V104" s="52">
        <f>(V15-V7)/V7*100</f>
        <v>8.857432957056671</v>
      </c>
      <c r="W104" s="114"/>
      <c r="X104" s="52">
        <f>(X15-X7)/X7*100</f>
        <v>33.31935943657248</v>
      </c>
      <c r="Y104" s="52"/>
      <c r="AA104" s="5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</row>
    <row r="105" spans="1:67" ht="15">
      <c r="A105" s="11" t="s">
        <v>102</v>
      </c>
      <c r="B105" s="52">
        <f>(B16-B8)/B8*100</f>
        <v>17.76615770759254</v>
      </c>
      <c r="C105" s="114"/>
      <c r="D105" s="52">
        <f>(D16-D8)/D8*100</f>
        <v>39.15270250111879</v>
      </c>
      <c r="E105" s="114"/>
      <c r="F105" s="52">
        <f>(F16-F8)/F8*100</f>
        <v>41.96428571428572</v>
      </c>
      <c r="G105" s="114"/>
      <c r="H105" s="52">
        <f>(H16-H8)/H8*100</f>
        <v>18.07629346693784</v>
      </c>
      <c r="I105" s="114"/>
      <c r="J105" s="52">
        <f>(J16-J8)/J8*100</f>
        <v>12.42814584819367</v>
      </c>
      <c r="K105" s="114"/>
      <c r="L105" s="52">
        <f>(L16-L8)/L8*100</f>
        <v>6.896808273193966</v>
      </c>
      <c r="M105" s="114"/>
      <c r="N105" s="52">
        <f>(N16-N8)/N8*100</f>
        <v>6.968616761026071</v>
      </c>
      <c r="O105" s="114"/>
      <c r="P105" s="52">
        <f>(P16-P8)/P8*100</f>
        <v>1.2393468219374153</v>
      </c>
      <c r="Q105" s="114"/>
      <c r="R105" s="52">
        <f>(R16-R8)/R8*100</f>
        <v>2.393844400113993</v>
      </c>
      <c r="S105" s="114"/>
      <c r="T105" s="52">
        <f>(T16-T8)/T8*100</f>
        <v>-0.17830297521238714</v>
      </c>
      <c r="U105" s="114"/>
      <c r="V105" s="52">
        <f>(V16-V8)/V8*100</f>
        <v>-4.763202725724026</v>
      </c>
      <c r="W105" s="114"/>
      <c r="X105" s="52">
        <f>(X16-X8)/X8*100</f>
        <v>12.130099642789995</v>
      </c>
      <c r="Y105" s="5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</row>
    <row r="106" spans="1:25" ht="15.75">
      <c r="A106" s="9" t="s">
        <v>99</v>
      </c>
      <c r="B106" s="43">
        <f>(B17-B9)/B9*100</f>
        <v>0.6209441404758724</v>
      </c>
      <c r="C106" s="40"/>
      <c r="D106" s="43">
        <f>(D17-D9)/D9*100</f>
        <v>16.052276856355867</v>
      </c>
      <c r="E106" s="40"/>
      <c r="F106" s="43">
        <f>(F17-F9)/F9*100</f>
        <v>20.25312895513994</v>
      </c>
      <c r="G106" s="40"/>
      <c r="H106" s="43">
        <f>(H17-H9)/H9*100</f>
        <v>13.48451210487366</v>
      </c>
      <c r="I106" s="40"/>
      <c r="J106" s="43">
        <f>(J17-J9)/J9*100</f>
        <v>3.0577876148775394</v>
      </c>
      <c r="K106" s="40"/>
      <c r="L106" s="43">
        <f>(L17-L9)/L9*100</f>
        <v>0.5927556788111039</v>
      </c>
      <c r="M106" s="40"/>
      <c r="N106" s="43">
        <f>(N17-N9)/N9*100</f>
        <v>-1.4418539269434028</v>
      </c>
      <c r="O106" s="40"/>
      <c r="P106" s="43">
        <f>(P17-P9)/P9*100</f>
        <v>-3.4206985426497747</v>
      </c>
      <c r="Q106" s="40"/>
      <c r="R106" s="43">
        <f>(R17-R9)/R9*100</f>
        <v>-2.15509020864326</v>
      </c>
      <c r="S106" s="40"/>
      <c r="T106" s="43">
        <f>(T17-T9)/T9*100</f>
        <v>-2.0758179862034116</v>
      </c>
      <c r="U106" s="40"/>
      <c r="V106" s="43">
        <f>(V17-V9)/V9*100</f>
        <v>0.1844097802269251</v>
      </c>
      <c r="W106" s="40"/>
      <c r="X106" s="43">
        <f>(X17-X9)/X9*100</f>
        <v>18.690618347957013</v>
      </c>
      <c r="Y106" s="43"/>
    </row>
    <row r="107" spans="1:37" ht="15">
      <c r="A107" s="11" t="s">
        <v>100</v>
      </c>
      <c r="B107" s="52">
        <f>(B18-B10)/B10*100</f>
        <v>6.266021076616357</v>
      </c>
      <c r="C107" s="114"/>
      <c r="D107" s="52">
        <f>(D18-D10)/D10*100</f>
        <v>19.392314566577294</v>
      </c>
      <c r="E107" s="114"/>
      <c r="F107" s="52">
        <f>(F18-F10)/F10*100</f>
        <v>16.85456595264939</v>
      </c>
      <c r="G107" s="114"/>
      <c r="H107" s="52">
        <f>(H18-H10)/H10*100</f>
        <v>-4.703576678098975</v>
      </c>
      <c r="I107" s="114"/>
      <c r="J107" s="52">
        <f>(J18-J10)/J10*100</f>
        <v>-3.273876721607577</v>
      </c>
      <c r="K107" s="114"/>
      <c r="L107" s="52">
        <f>(L18-L10)/L10*100</f>
        <v>-9.508547008547</v>
      </c>
      <c r="M107" s="114"/>
      <c r="N107" s="52">
        <f>(N18-N10)/N10*100</f>
        <v>-8.353326063249723</v>
      </c>
      <c r="O107" s="114"/>
      <c r="P107" s="52">
        <f>(P18-P10)/P10*100</f>
        <v>-16.12435233160622</v>
      </c>
      <c r="Q107" s="114"/>
      <c r="R107" s="52">
        <f>(R18-R10)/R10*100</f>
        <v>-6.620065789473682</v>
      </c>
      <c r="S107" s="114"/>
      <c r="T107" s="52">
        <f>(T18-T10)/T10*100</f>
        <v>-4.692454026632845</v>
      </c>
      <c r="U107" s="114"/>
      <c r="V107" s="52">
        <f>(V18-V10)/V10*100</f>
        <v>-4.478594950603731</v>
      </c>
      <c r="W107" s="114"/>
      <c r="X107" s="52">
        <f>(X18-X10)/X10*100</f>
        <v>2.146286359785386</v>
      </c>
      <c r="Y107" s="5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</row>
    <row r="108" spans="1:37" ht="15">
      <c r="A108" s="11"/>
      <c r="B108" s="52"/>
      <c r="C108" s="114"/>
      <c r="D108" s="52"/>
      <c r="E108" s="114"/>
      <c r="F108" s="52"/>
      <c r="G108" s="114"/>
      <c r="H108" s="52"/>
      <c r="I108" s="114"/>
      <c r="J108" s="52"/>
      <c r="K108" s="114"/>
      <c r="L108" s="52"/>
      <c r="M108" s="114"/>
      <c r="N108" s="52"/>
      <c r="O108" s="114"/>
      <c r="P108" s="52"/>
      <c r="Q108" s="114"/>
      <c r="R108" s="52"/>
      <c r="S108" s="114"/>
      <c r="T108" s="52"/>
      <c r="U108" s="114"/>
      <c r="V108" s="52"/>
      <c r="W108" s="114"/>
      <c r="X108" s="5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</row>
    <row r="109" spans="1:37" s="7" customFormat="1" ht="15.75" thickBot="1">
      <c r="A109" s="69"/>
      <c r="B109" s="340" t="s">
        <v>56</v>
      </c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115"/>
      <c r="V109" s="32"/>
      <c r="W109" s="116"/>
      <c r="X109" s="32"/>
      <c r="Y109" s="120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1:42" s="70" customFormat="1" ht="16.5" thickBot="1">
      <c r="A110" s="108"/>
      <c r="B110" s="341" t="s">
        <v>83</v>
      </c>
      <c r="C110" s="338"/>
      <c r="D110" s="338" t="s">
        <v>84</v>
      </c>
      <c r="E110" s="338"/>
      <c r="F110" s="338" t="s">
        <v>85</v>
      </c>
      <c r="G110" s="338"/>
      <c r="H110" s="338" t="s">
        <v>86</v>
      </c>
      <c r="I110" s="338"/>
      <c r="J110" s="338" t="s">
        <v>87</v>
      </c>
      <c r="K110" s="338"/>
      <c r="L110" s="338" t="s">
        <v>97</v>
      </c>
      <c r="M110" s="338"/>
      <c r="N110" s="338" t="s">
        <v>98</v>
      </c>
      <c r="O110" s="338"/>
      <c r="P110" s="338" t="s">
        <v>88</v>
      </c>
      <c r="Q110" s="338"/>
      <c r="R110" s="338" t="s">
        <v>89</v>
      </c>
      <c r="S110" s="338"/>
      <c r="T110" s="338" t="s">
        <v>90</v>
      </c>
      <c r="U110" s="338"/>
      <c r="V110" s="338" t="s">
        <v>91</v>
      </c>
      <c r="W110" s="338"/>
      <c r="X110" s="338" t="s">
        <v>92</v>
      </c>
      <c r="Y110" s="339"/>
      <c r="AI110" s="70" t="s">
        <v>51</v>
      </c>
      <c r="AJ110" s="70" t="s">
        <v>52</v>
      </c>
      <c r="AK110" s="70" t="s">
        <v>53</v>
      </c>
      <c r="AL110" s="70" t="s">
        <v>54</v>
      </c>
      <c r="AM110" s="54"/>
      <c r="AN110" s="54"/>
      <c r="AO110" s="54"/>
      <c r="AP110" s="54"/>
    </row>
    <row r="111" spans="1:25" ht="15">
      <c r="A111" s="11" t="s">
        <v>101</v>
      </c>
      <c r="B111" s="52">
        <f>(B23-B15)/B15*100</f>
        <v>31.49205234038815</v>
      </c>
      <c r="C111" s="114"/>
      <c r="D111" s="52">
        <f aca="true" t="shared" si="6" ref="D111:X111">(D23-D15)/D15*100</f>
        <v>31.362423616490233</v>
      </c>
      <c r="E111" s="114"/>
      <c r="F111" s="52">
        <f t="shared" si="6"/>
        <v>28.8271885905022</v>
      </c>
      <c r="G111" s="114"/>
      <c r="H111" s="52">
        <f t="shared" si="6"/>
        <v>-18.38515808727463</v>
      </c>
      <c r="I111" s="114"/>
      <c r="J111" s="52">
        <f t="shared" si="6"/>
        <v>-7.218551302830062</v>
      </c>
      <c r="K111" s="114"/>
      <c r="L111" s="52">
        <f t="shared" si="6"/>
        <v>-12.704328842979615</v>
      </c>
      <c r="M111" s="114"/>
      <c r="N111" s="52">
        <f t="shared" si="6"/>
        <v>-1.477992528828985</v>
      </c>
      <c r="O111" s="114"/>
      <c r="P111" s="52">
        <f t="shared" si="6"/>
        <v>5.574877766016434</v>
      </c>
      <c r="Q111" s="114"/>
      <c r="R111" s="52">
        <f t="shared" si="6"/>
        <v>-5.604470923182368</v>
      </c>
      <c r="S111" s="114"/>
      <c r="T111" s="52">
        <f t="shared" si="6"/>
        <v>-7.964403649185645</v>
      </c>
      <c r="U111" s="114"/>
      <c r="V111" s="52">
        <f t="shared" si="6"/>
        <v>-12.635795018106002</v>
      </c>
      <c r="W111" s="114"/>
      <c r="X111" s="52">
        <f t="shared" si="6"/>
        <v>-15.558769888686236</v>
      </c>
      <c r="Y111" s="52"/>
    </row>
    <row r="112" spans="1:25" ht="15">
      <c r="A112" s="11" t="s">
        <v>102</v>
      </c>
      <c r="B112" s="52">
        <f>(B24-B16)/B16*100</f>
        <v>-0.1918158567774807</v>
      </c>
      <c r="C112" s="114"/>
      <c r="D112" s="52">
        <f aca="true" t="shared" si="7" ref="D112:X112">(D24-D16)/D16*100</f>
        <v>-10.512774700732539</v>
      </c>
      <c r="E112" s="114"/>
      <c r="F112" s="52">
        <f t="shared" si="7"/>
        <v>-17.816325150470007</v>
      </c>
      <c r="G112" s="114"/>
      <c r="H112" s="52">
        <f t="shared" si="7"/>
        <v>0.21425870688568288</v>
      </c>
      <c r="I112" s="114"/>
      <c r="J112" s="52">
        <f t="shared" si="7"/>
        <v>-6.4153760029856315</v>
      </c>
      <c r="K112" s="114"/>
      <c r="L112" s="52">
        <f t="shared" si="7"/>
        <v>-4.6527004454342995</v>
      </c>
      <c r="M112" s="114"/>
      <c r="N112" s="52">
        <f t="shared" si="7"/>
        <v>-2.927339257710396</v>
      </c>
      <c r="O112" s="114"/>
      <c r="P112" s="52">
        <f t="shared" si="7"/>
        <v>-4.077370433441505</v>
      </c>
      <c r="Q112" s="114"/>
      <c r="R112" s="52">
        <f t="shared" si="7"/>
        <v>-11.04617002195628</v>
      </c>
      <c r="S112" s="114"/>
      <c r="T112" s="52">
        <f t="shared" si="7"/>
        <v>-12.794200056038097</v>
      </c>
      <c r="U112" s="114"/>
      <c r="V112" s="52">
        <f t="shared" si="7"/>
        <v>-16.317258156840296</v>
      </c>
      <c r="W112" s="114"/>
      <c r="X112" s="52">
        <f t="shared" si="7"/>
        <v>-13.715167164078998</v>
      </c>
      <c r="Y112" s="52"/>
    </row>
    <row r="113" spans="1:25" ht="15.75">
      <c r="A113" s="9" t="s">
        <v>99</v>
      </c>
      <c r="B113" s="43">
        <f>(B25-B17)/B17*100</f>
        <v>8.93295227496903</v>
      </c>
      <c r="C113" s="40"/>
      <c r="D113" s="43">
        <f aca="true" t="shared" si="8" ref="D113:X113">(D25-D17)/D17*100</f>
        <v>1.772548227451768</v>
      </c>
      <c r="E113" s="40"/>
      <c r="F113" s="43">
        <f t="shared" si="8"/>
        <v>-3.435775095892973</v>
      </c>
      <c r="G113" s="40"/>
      <c r="H113" s="43">
        <f t="shared" si="8"/>
        <v>-8.074432903255861</v>
      </c>
      <c r="I113" s="40"/>
      <c r="J113" s="43">
        <f t="shared" si="8"/>
        <v>-6.7161565935989875</v>
      </c>
      <c r="K113" s="40"/>
      <c r="L113" s="43">
        <f t="shared" si="8"/>
        <v>-7.8350905991539905</v>
      </c>
      <c r="M113" s="40"/>
      <c r="N113" s="43">
        <f t="shared" si="8"/>
        <v>-2.3818741213146035</v>
      </c>
      <c r="O113" s="40"/>
      <c r="P113" s="43">
        <f t="shared" si="8"/>
        <v>-0.3198461598838341</v>
      </c>
      <c r="Q113" s="40"/>
      <c r="R113" s="43">
        <f t="shared" si="8"/>
        <v>-9.034383283954472</v>
      </c>
      <c r="S113" s="40"/>
      <c r="T113" s="43">
        <f t="shared" si="8"/>
        <v>-10.935177405803644</v>
      </c>
      <c r="U113" s="40"/>
      <c r="V113" s="43">
        <f t="shared" si="8"/>
        <v>-14.864221057646496</v>
      </c>
      <c r="W113" s="40"/>
      <c r="X113" s="43">
        <f t="shared" si="8"/>
        <v>-14.35632736975634</v>
      </c>
      <c r="Y113" s="43"/>
    </row>
    <row r="114" spans="1:25" ht="15" customHeight="1">
      <c r="A114" s="11" t="s">
        <v>100</v>
      </c>
      <c r="B114" s="52">
        <f>(B26-B18)/B18*100</f>
        <v>-6.566604127579745</v>
      </c>
      <c r="C114" s="114"/>
      <c r="D114" s="52">
        <f>(D26-D18)/D18*100</f>
        <v>-14.570858283433125</v>
      </c>
      <c r="E114" s="114"/>
      <c r="F114" s="52">
        <f aca="true" t="shared" si="9" ref="F114:X114">(F26-F18)/F18*100</f>
        <v>-11.673902556681147</v>
      </c>
      <c r="G114" s="114"/>
      <c r="H114" s="52">
        <f t="shared" si="9"/>
        <v>3.2647814910025788</v>
      </c>
      <c r="I114" s="114"/>
      <c r="J114" s="52">
        <f t="shared" si="9"/>
        <v>-2.5443510737628463</v>
      </c>
      <c r="K114" s="114"/>
      <c r="L114" s="52">
        <f t="shared" si="9"/>
        <v>0</v>
      </c>
      <c r="M114" s="114"/>
      <c r="N114" s="52">
        <f t="shared" si="9"/>
        <v>3.7125178486434915</v>
      </c>
      <c r="O114" s="114"/>
      <c r="P114" s="52">
        <f t="shared" si="9"/>
        <v>-1.408450704225353</v>
      </c>
      <c r="Q114" s="114"/>
      <c r="R114" s="52">
        <f t="shared" si="9"/>
        <v>-6.516952884191987</v>
      </c>
      <c r="S114" s="114"/>
      <c r="T114" s="52">
        <f t="shared" si="9"/>
        <v>-10.889332446218681</v>
      </c>
      <c r="U114" s="114"/>
      <c r="V114" s="52">
        <f t="shared" si="9"/>
        <v>-17.628131464031245</v>
      </c>
      <c r="W114" s="114"/>
      <c r="X114" s="52">
        <f t="shared" si="9"/>
        <v>-12.220071882775784</v>
      </c>
      <c r="Y114" s="52"/>
    </row>
    <row r="115" spans="1:5" ht="15">
      <c r="A115" s="11"/>
      <c r="B115" s="43"/>
      <c r="C115" s="40"/>
      <c r="D115" s="43"/>
      <c r="E115" s="40"/>
    </row>
    <row r="116" spans="1:24" ht="15.75" thickBot="1">
      <c r="A116" s="69"/>
      <c r="B116" s="340" t="s">
        <v>58</v>
      </c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115"/>
      <c r="V116" s="32"/>
      <c r="W116" s="116"/>
      <c r="X116" s="32"/>
    </row>
    <row r="117" spans="1:42" s="70" customFormat="1" ht="16.5" thickBot="1">
      <c r="A117" s="108"/>
      <c r="B117" s="341" t="s">
        <v>83</v>
      </c>
      <c r="C117" s="338"/>
      <c r="D117" s="338" t="s">
        <v>84</v>
      </c>
      <c r="E117" s="338"/>
      <c r="F117" s="338" t="s">
        <v>85</v>
      </c>
      <c r="G117" s="338"/>
      <c r="H117" s="338" t="s">
        <v>86</v>
      </c>
      <c r="I117" s="338"/>
      <c r="J117" s="338" t="s">
        <v>87</v>
      </c>
      <c r="K117" s="338"/>
      <c r="L117" s="338" t="s">
        <v>97</v>
      </c>
      <c r="M117" s="338"/>
      <c r="N117" s="338" t="s">
        <v>98</v>
      </c>
      <c r="O117" s="338"/>
      <c r="P117" s="338" t="s">
        <v>88</v>
      </c>
      <c r="Q117" s="338"/>
      <c r="R117" s="338" t="s">
        <v>89</v>
      </c>
      <c r="S117" s="338"/>
      <c r="T117" s="338" t="s">
        <v>90</v>
      </c>
      <c r="U117" s="338"/>
      <c r="V117" s="338" t="s">
        <v>91</v>
      </c>
      <c r="W117" s="338"/>
      <c r="X117" s="338" t="s">
        <v>92</v>
      </c>
      <c r="Y117" s="339"/>
      <c r="AI117" s="70" t="s">
        <v>51</v>
      </c>
      <c r="AJ117" s="70" t="s">
        <v>52</v>
      </c>
      <c r="AK117" s="70" t="s">
        <v>53</v>
      </c>
      <c r="AL117" s="70" t="s">
        <v>54</v>
      </c>
      <c r="AM117" s="54"/>
      <c r="AN117" s="54"/>
      <c r="AO117" s="54"/>
      <c r="AP117" s="54"/>
    </row>
    <row r="118" spans="1:25" ht="15">
      <c r="A118" s="11" t="s">
        <v>101</v>
      </c>
      <c r="B118" s="52">
        <f aca="true" t="shared" si="10" ref="B118:X118">(B31-B23)/B23*100</f>
        <v>-15.55466506378147</v>
      </c>
      <c r="C118" s="114"/>
      <c r="D118" s="52">
        <f t="shared" si="10"/>
        <v>-16.464653082618096</v>
      </c>
      <c r="E118" s="114"/>
      <c r="F118" s="52">
        <f t="shared" si="10"/>
        <v>-9.710281474502404</v>
      </c>
      <c r="G118" s="114"/>
      <c r="H118" s="52">
        <f t="shared" si="10"/>
        <v>-0.2049049113145887</v>
      </c>
      <c r="I118" s="114"/>
      <c r="J118" s="52">
        <f t="shared" si="10"/>
        <v>2.284332168771839</v>
      </c>
      <c r="K118" s="114"/>
      <c r="L118" s="52">
        <f t="shared" si="10"/>
        <v>8.289112534309243</v>
      </c>
      <c r="M118" s="114"/>
      <c r="N118" s="52">
        <f t="shared" si="10"/>
        <v>4.918122870645136</v>
      </c>
      <c r="O118" s="114"/>
      <c r="P118" s="52">
        <f t="shared" si="10"/>
        <v>6.8942468369539265</v>
      </c>
      <c r="Q118" s="114"/>
      <c r="R118" s="52">
        <f t="shared" si="10"/>
        <v>12.617292225201075</v>
      </c>
      <c r="S118" s="114"/>
      <c r="T118" s="52">
        <f t="shared" si="10"/>
        <v>17.684261736803705</v>
      </c>
      <c r="U118" s="114"/>
      <c r="V118" s="52">
        <f t="shared" si="10"/>
        <v>-0.8101488412987454</v>
      </c>
      <c r="W118" s="114"/>
      <c r="X118" s="52">
        <f t="shared" si="10"/>
        <v>0.4096224026215707</v>
      </c>
      <c r="Y118" s="52"/>
    </row>
    <row r="119" spans="1:25" ht="15">
      <c r="A119" s="11" t="s">
        <v>102</v>
      </c>
      <c r="B119" s="52">
        <f>(B32-B24)/B24*100</f>
        <v>-7.7763541889102505</v>
      </c>
      <c r="C119" s="114"/>
      <c r="D119" s="52">
        <f>(D32-D24)/D24*100</f>
        <v>-16.890947570179296</v>
      </c>
      <c r="E119" s="114"/>
      <c r="F119" s="52">
        <f>(F32-F24)/F24*100</f>
        <v>-8.520880477268054</v>
      </c>
      <c r="G119" s="114"/>
      <c r="H119" s="52">
        <f>(H32-H24)/H24*100</f>
        <v>-7.365640982644418</v>
      </c>
      <c r="I119" s="114"/>
      <c r="J119" s="52">
        <f>(J32-J24)/J24*100</f>
        <v>-9.080395597383946</v>
      </c>
      <c r="K119" s="114"/>
      <c r="L119" s="52">
        <f>(L32-L24)/L24*100</f>
        <v>-14.157451001861387</v>
      </c>
      <c r="M119" s="114"/>
      <c r="N119" s="52">
        <f>(N32-N24)/N24*100</f>
        <v>-15.646876682821759</v>
      </c>
      <c r="O119" s="114"/>
      <c r="P119" s="52">
        <f>(P32-P24)/P24*100</f>
        <v>-12.84919943726134</v>
      </c>
      <c r="Q119" s="114"/>
      <c r="R119" s="52">
        <f>(R32-R24)/R24*100</f>
        <v>-8.350425864766203</v>
      </c>
      <c r="S119" s="114"/>
      <c r="T119" s="52">
        <f>(T32-T24)/T24*100</f>
        <v>-10.831760311659101</v>
      </c>
      <c r="U119" s="114"/>
      <c r="V119" s="52">
        <f>(V32-V24)/V24*100</f>
        <v>-5.93818135180197</v>
      </c>
      <c r="W119" s="114"/>
      <c r="X119" s="52">
        <f>(X32-X24)/X24*100</f>
        <v>-10.213361315145155</v>
      </c>
      <c r="Y119" s="52"/>
    </row>
    <row r="120" spans="1:25" ht="15.75">
      <c r="A120" s="9" t="s">
        <v>99</v>
      </c>
      <c r="B120" s="43">
        <f>(B33-B25)/B25*100</f>
        <v>-10.48036962225164</v>
      </c>
      <c r="C120" s="40"/>
      <c r="D120" s="43">
        <f>(D33-D25)/D25*100</f>
        <v>-16.72951917828611</v>
      </c>
      <c r="E120" s="40"/>
      <c r="F120" s="43">
        <f>(F33-F25)/F25*100</f>
        <v>-9.010100031486907</v>
      </c>
      <c r="G120" s="40"/>
      <c r="H120" s="43">
        <f>(H33-H25)/H25*100</f>
        <v>-4.532441539358007</v>
      </c>
      <c r="I120" s="40"/>
      <c r="J120" s="43">
        <f>(J33-J25)/J25*100</f>
        <v>-4.847347347347348</v>
      </c>
      <c r="K120" s="40"/>
      <c r="L120" s="43">
        <f>(L33-L25)/L25*100</f>
        <v>-5.754212905877515</v>
      </c>
      <c r="M120" s="40"/>
      <c r="N120" s="43">
        <f>(N33-N25)/N25*100</f>
        <v>-7.835524942600713</v>
      </c>
      <c r="O120" s="40"/>
      <c r="P120" s="43">
        <f>(P33-P25)/P25*100</f>
        <v>-4.708754109332864</v>
      </c>
      <c r="Q120" s="40"/>
      <c r="R120" s="43">
        <f>(R33-R25)/R25*100</f>
        <v>-0.30641325076602244</v>
      </c>
      <c r="S120" s="40"/>
      <c r="T120" s="43">
        <f>(T33-T25)/T25*100</f>
        <v>0.5103645115255336</v>
      </c>
      <c r="U120" s="40"/>
      <c r="V120" s="43">
        <f>(V33-V25)/V25*100</f>
        <v>-3.861219921656395</v>
      </c>
      <c r="W120" s="40"/>
      <c r="X120" s="43">
        <f>(X33-X25)/X25*100</f>
        <v>-6.5708156698503535</v>
      </c>
      <c r="Y120" s="43"/>
    </row>
    <row r="121" spans="1:25" ht="15">
      <c r="A121" s="11" t="s">
        <v>100</v>
      </c>
      <c r="B121" s="52">
        <f>(B34-B26)/B26*100</f>
        <v>-7.2862880091795725</v>
      </c>
      <c r="C121" s="114"/>
      <c r="D121" s="52">
        <f>(D34-D26)/D26*100</f>
        <v>-7.272196261682248</v>
      </c>
      <c r="E121" s="114"/>
      <c r="F121" s="52">
        <f>(F34-F26)/F26*100</f>
        <v>-7.1818678317858975</v>
      </c>
      <c r="G121" s="114"/>
      <c r="H121" s="52">
        <f>(H34-H26)/H26*100</f>
        <v>-7.318894697535486</v>
      </c>
      <c r="I121" s="114"/>
      <c r="J121" s="52">
        <f>(J34-J26)/J26*100</f>
        <v>-8.167664670658674</v>
      </c>
      <c r="K121" s="114"/>
      <c r="L121" s="52">
        <f>(L34-L26)/L26*100</f>
        <v>-6.3754427390791095</v>
      </c>
      <c r="M121" s="114"/>
      <c r="N121" s="52">
        <f>(N34-N26)/N26*100</f>
        <v>-6.51675080312069</v>
      </c>
      <c r="O121" s="114"/>
      <c r="P121" s="52">
        <f>(P34-P26)/P26*100</f>
        <v>1.9298245614035165</v>
      </c>
      <c r="Q121" s="114"/>
      <c r="R121" s="52">
        <f>(R34-R26)/R26*100</f>
        <v>1.2482336316533234</v>
      </c>
      <c r="S121" s="114"/>
      <c r="T121" s="52">
        <f>(T34-T26)/T26*100</f>
        <v>4.604280736684921</v>
      </c>
      <c r="U121" s="114"/>
      <c r="V121" s="52">
        <f>(V34-V26)/V26*100</f>
        <v>0.08370535714284048</v>
      </c>
      <c r="W121" s="114"/>
      <c r="X121" s="52">
        <f>(X34-X26)/X26*100</f>
        <v>1.637795275590561</v>
      </c>
      <c r="Y121" s="52"/>
    </row>
    <row r="123" spans="1:21" ht="15.75" thickBot="1">
      <c r="A123" s="69"/>
      <c r="B123" s="340" t="s">
        <v>64</v>
      </c>
      <c r="C123" s="340"/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115"/>
    </row>
    <row r="124" spans="1:42" s="70" customFormat="1" ht="16.5" thickBot="1">
      <c r="A124" s="108"/>
      <c r="B124" s="341" t="s">
        <v>83</v>
      </c>
      <c r="C124" s="338"/>
      <c r="D124" s="338" t="s">
        <v>84</v>
      </c>
      <c r="E124" s="338"/>
      <c r="F124" s="338" t="s">
        <v>85</v>
      </c>
      <c r="G124" s="338"/>
      <c r="H124" s="338" t="s">
        <v>86</v>
      </c>
      <c r="I124" s="338"/>
      <c r="J124" s="338" t="s">
        <v>87</v>
      </c>
      <c r="K124" s="338"/>
      <c r="L124" s="338" t="s">
        <v>97</v>
      </c>
      <c r="M124" s="338"/>
      <c r="N124" s="338" t="s">
        <v>98</v>
      </c>
      <c r="O124" s="338"/>
      <c r="P124" s="338" t="s">
        <v>88</v>
      </c>
      <c r="Q124" s="338"/>
      <c r="R124" s="338" t="s">
        <v>89</v>
      </c>
      <c r="S124" s="338"/>
      <c r="T124" s="338" t="s">
        <v>90</v>
      </c>
      <c r="U124" s="338"/>
      <c r="V124" s="338" t="s">
        <v>91</v>
      </c>
      <c r="W124" s="338"/>
      <c r="X124" s="338" t="s">
        <v>92</v>
      </c>
      <c r="Y124" s="339"/>
      <c r="AI124" s="70" t="s">
        <v>51</v>
      </c>
      <c r="AJ124" s="70" t="s">
        <v>52</v>
      </c>
      <c r="AK124" s="70" t="s">
        <v>53</v>
      </c>
      <c r="AL124" s="70" t="s">
        <v>54</v>
      </c>
      <c r="AM124" s="54"/>
      <c r="AN124" s="54"/>
      <c r="AO124" s="54"/>
      <c r="AP124" s="54"/>
    </row>
    <row r="125" spans="1:25" ht="15">
      <c r="A125" s="11" t="s">
        <v>101</v>
      </c>
      <c r="B125" s="52">
        <f>(B39-B31)/B31*100</f>
        <v>-3.3296425181904414</v>
      </c>
      <c r="C125" s="114"/>
      <c r="D125" s="52">
        <f>(D39-D31)/D31*100</f>
        <v>3.592156862745108</v>
      </c>
      <c r="E125" s="114"/>
      <c r="F125" s="52">
        <f>(F39-F31)/F31*100</f>
        <v>-4.584882280049567</v>
      </c>
      <c r="G125" s="114"/>
      <c r="H125" s="52">
        <f>(H39-H31)/H31*100</f>
        <v>-7.487969201154949</v>
      </c>
      <c r="I125" s="114"/>
      <c r="J125" s="52">
        <f>(J39-J31)/J31*100</f>
        <v>0.8276405675249546</v>
      </c>
      <c r="K125" s="114"/>
      <c r="L125" s="52">
        <f>(L39-L31)/L31*100</f>
        <v>-4.07232173031429</v>
      </c>
      <c r="M125" s="114"/>
      <c r="N125" s="52">
        <f>(N39-N31)/N31*100</f>
        <v>-5.808411459697273</v>
      </c>
      <c r="O125" s="114"/>
      <c r="P125" s="52">
        <f>(P39-P31)/P31*100</f>
        <v>-4.185090892849157</v>
      </c>
      <c r="Q125" s="114"/>
      <c r="R125" s="52">
        <f>(R39-R31)/R31*100</f>
        <v>-2.296285275008677</v>
      </c>
      <c r="S125" s="114"/>
      <c r="T125" s="52">
        <f>(T39-T31)/T31*100</f>
        <v>-3.8238941711451044</v>
      </c>
      <c r="U125" s="114"/>
      <c r="V125" s="52">
        <f>(V39-V31)/V31*100</f>
        <v>11.137140686336586</v>
      </c>
      <c r="W125" s="114"/>
      <c r="X125" s="52">
        <f>(X39-X31)/X31*100</f>
        <v>-9.219700341195663</v>
      </c>
      <c r="Y125" s="52"/>
    </row>
    <row r="126" spans="1:25" ht="15">
      <c r="A126" s="11" t="s">
        <v>102</v>
      </c>
      <c r="B126" s="52">
        <f>(B40-B32)/B32*100</f>
        <v>-11.557905298498818</v>
      </c>
      <c r="C126" s="114"/>
      <c r="D126" s="52">
        <f>(D40-D32)/D32*100</f>
        <v>-8.100706289338387</v>
      </c>
      <c r="E126" s="114"/>
      <c r="F126" s="52">
        <f>(F40-F32)/F32*100</f>
        <v>-9.61590357110731</v>
      </c>
      <c r="G126" s="114"/>
      <c r="H126" s="52">
        <f>(H40-H32)/H32*100</f>
        <v>-12.485857808752321</v>
      </c>
      <c r="I126" s="114"/>
      <c r="J126" s="52">
        <f>(J40-J32)/J32*100</f>
        <v>-4.640554410281158</v>
      </c>
      <c r="K126" s="114"/>
      <c r="L126" s="52">
        <f>(L40-L32)/L32*100</f>
        <v>-1.9472789115646192</v>
      </c>
      <c r="M126" s="114"/>
      <c r="N126" s="52">
        <f>(N40-N32)/N32*100</f>
        <v>-6.846746199577064</v>
      </c>
      <c r="O126" s="114"/>
      <c r="P126" s="52">
        <f>(P40-P32)/P32*100</f>
        <v>1.7564762856483946</v>
      </c>
      <c r="Q126" s="114"/>
      <c r="R126" s="52">
        <f>(R40-R32)/R32*100</f>
        <v>-1.9990137692978729</v>
      </c>
      <c r="S126" s="114"/>
      <c r="T126" s="52">
        <f>(T40-T32)/T32*100</f>
        <v>1.8151517881271961</v>
      </c>
      <c r="U126" s="114"/>
      <c r="V126" s="52">
        <f>(V40-V32)/V32*100</f>
        <v>7.076629397327512</v>
      </c>
      <c r="W126" s="114"/>
      <c r="X126" s="52">
        <f>(X40-X32)/X32*100</f>
        <v>20.581742630827158</v>
      </c>
      <c r="Y126" s="52"/>
    </row>
    <row r="127" spans="1:25" ht="15.75">
      <c r="A127" s="9" t="s">
        <v>99</v>
      </c>
      <c r="B127" s="43">
        <f>(B41-B33)/B33*100</f>
        <v>-8.859610446870859</v>
      </c>
      <c r="C127" s="40"/>
      <c r="D127" s="43">
        <f>(D41-D33)/D33*100</f>
        <v>-3.6587909304889235</v>
      </c>
      <c r="E127" s="40"/>
      <c r="F127" s="43">
        <f>(F41-F33)/F33*100</f>
        <v>-7.562488354140609</v>
      </c>
      <c r="G127" s="40"/>
      <c r="H127" s="43">
        <f>(H41-H33)/H33*100</f>
        <v>-10.41876758133857</v>
      </c>
      <c r="I127" s="40"/>
      <c r="J127" s="43">
        <f>(J41-J33)/J33*100</f>
        <v>-2.451147989374865</v>
      </c>
      <c r="K127" s="40"/>
      <c r="L127" s="43">
        <f>(L41-L33)/L33*100</f>
        <v>-2.8613655085526</v>
      </c>
      <c r="M127" s="40"/>
      <c r="N127" s="43">
        <f>(N41-N33)/N33*100</f>
        <v>-6.3977715372769275</v>
      </c>
      <c r="O127" s="40"/>
      <c r="P127" s="43">
        <f>(P41-P33)/P33*100</f>
        <v>-0.9915921251058755</v>
      </c>
      <c r="Q127" s="40"/>
      <c r="R127" s="43">
        <f>(R41-R33)/R33*100</f>
        <v>-2.1278424966685248</v>
      </c>
      <c r="S127" s="40"/>
      <c r="T127" s="43">
        <f>(T41-T33)/T33*100</f>
        <v>-0.8109929248688464</v>
      </c>
      <c r="U127" s="40"/>
      <c r="V127" s="43">
        <f>(V41-V33)/V33*100</f>
        <v>8.773415176209113</v>
      </c>
      <c r="W127" s="40"/>
      <c r="X127" s="43">
        <f>(X41-X33)/X33*100</f>
        <v>9.599562662293275</v>
      </c>
      <c r="Y127" s="43"/>
    </row>
    <row r="128" spans="1:25" ht="15">
      <c r="A128" s="11" t="s">
        <v>100</v>
      </c>
      <c r="B128" s="52">
        <f>(B42-B34)/B34*100</f>
        <v>-6.837871287128714</v>
      </c>
      <c r="C128" s="114"/>
      <c r="D128" s="52">
        <f>(D42-D34)/D34*100</f>
        <v>-3.0866141732283476</v>
      </c>
      <c r="E128" s="114"/>
      <c r="F128" s="52">
        <f>(F42-F34)/F34*100</f>
        <v>5.972344807296267</v>
      </c>
      <c r="G128" s="114"/>
      <c r="H128" s="52">
        <f>(H42-H34)/H34*100</f>
        <v>-3.330647327424107</v>
      </c>
      <c r="I128" s="114"/>
      <c r="J128" s="52">
        <f>(J42-J34)/J34*100</f>
        <v>1.4866979655711872</v>
      </c>
      <c r="K128" s="114"/>
      <c r="L128" s="52">
        <f>(L42-L34)/L34*100</f>
        <v>1.9167717528373218</v>
      </c>
      <c r="M128" s="114"/>
      <c r="N128" s="52">
        <f>(N42-N34)/N34*100</f>
        <v>-5.2773686794305315</v>
      </c>
      <c r="O128" s="114"/>
      <c r="P128" s="52">
        <f>(P42-P34)/P34*100</f>
        <v>-2.8522252274403828</v>
      </c>
      <c r="Q128" s="114"/>
      <c r="R128" s="52">
        <f>(R42-R34)/R34*100</f>
        <v>0.1628285647825082</v>
      </c>
      <c r="S128" s="114"/>
      <c r="T128" s="52">
        <f>(T42-T34)/T34*100</f>
        <v>1.3561741613133482</v>
      </c>
      <c r="U128" s="114"/>
      <c r="V128" s="52">
        <f>(V42-V34)/V34*100</f>
        <v>8.698076386952899</v>
      </c>
      <c r="W128" s="114"/>
      <c r="X128" s="52">
        <f>(X42-X34)/X34*100</f>
        <v>3.6256585063526323</v>
      </c>
      <c r="Y128" s="52"/>
    </row>
    <row r="130" spans="1:21" ht="15.75" thickBot="1">
      <c r="A130" s="69"/>
      <c r="B130" s="340" t="s">
        <v>66</v>
      </c>
      <c r="C130" s="340"/>
      <c r="D130" s="340"/>
      <c r="E130" s="340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115"/>
    </row>
    <row r="131" spans="1:42" s="70" customFormat="1" ht="16.5" thickBot="1">
      <c r="A131" s="108"/>
      <c r="B131" s="341" t="s">
        <v>83</v>
      </c>
      <c r="C131" s="338"/>
      <c r="D131" s="338" t="s">
        <v>84</v>
      </c>
      <c r="E131" s="338"/>
      <c r="F131" s="338" t="s">
        <v>85</v>
      </c>
      <c r="G131" s="338"/>
      <c r="H131" s="338" t="s">
        <v>86</v>
      </c>
      <c r="I131" s="338"/>
      <c r="J131" s="338" t="s">
        <v>87</v>
      </c>
      <c r="K131" s="338"/>
      <c r="L131" s="338" t="s">
        <v>97</v>
      </c>
      <c r="M131" s="338"/>
      <c r="N131" s="338" t="s">
        <v>98</v>
      </c>
      <c r="O131" s="338"/>
      <c r="P131" s="338" t="s">
        <v>88</v>
      </c>
      <c r="Q131" s="338"/>
      <c r="R131" s="338" t="s">
        <v>89</v>
      </c>
      <c r="S131" s="338"/>
      <c r="T131" s="338" t="s">
        <v>90</v>
      </c>
      <c r="U131" s="338"/>
      <c r="V131" s="338" t="s">
        <v>91</v>
      </c>
      <c r="W131" s="338"/>
      <c r="X131" s="338" t="s">
        <v>92</v>
      </c>
      <c r="Y131" s="339"/>
      <c r="AI131" s="70" t="s">
        <v>51</v>
      </c>
      <c r="AJ131" s="70" t="s">
        <v>52</v>
      </c>
      <c r="AK131" s="70" t="s">
        <v>53</v>
      </c>
      <c r="AL131" s="70" t="s">
        <v>54</v>
      </c>
      <c r="AM131" s="54"/>
      <c r="AN131" s="54"/>
      <c r="AO131" s="54"/>
      <c r="AP131" s="54"/>
    </row>
    <row r="132" spans="1:25" ht="15">
      <c r="A132" s="11" t="s">
        <v>101</v>
      </c>
      <c r="B132" s="52">
        <f>(B47-B39)/B39*100</f>
        <v>-0.9899370040088423</v>
      </c>
      <c r="C132" s="114"/>
      <c r="D132" s="52">
        <f>(D47-D39)/D39*100</f>
        <v>-3.672016959418541</v>
      </c>
      <c r="E132" s="114"/>
      <c r="F132" s="52">
        <f>(F47-F39)/F39*100</f>
        <v>-3.164730006835286</v>
      </c>
      <c r="G132" s="114"/>
      <c r="H132" s="52">
        <f>(H47-H39)/H39*100</f>
        <v>5.298931890692181</v>
      </c>
      <c r="I132" s="114"/>
      <c r="J132" s="52">
        <f>(J47-J39)/J39*100</f>
        <v>5.459283387622147</v>
      </c>
      <c r="K132" s="114"/>
      <c r="L132" s="52">
        <f>(L47-L39)/L39*100</f>
        <v>8.70177910868416</v>
      </c>
      <c r="M132" s="114"/>
      <c r="N132" s="52">
        <f>(N47-N39)/N39*100</f>
        <v>14.790925266903912</v>
      </c>
      <c r="O132" s="114"/>
      <c r="P132" s="52">
        <f>(P47-P39)/P39*100</f>
        <v>6.694014544098445</v>
      </c>
      <c r="Q132" s="114"/>
      <c r="R132" s="52">
        <f>(R47-R39)/R39*100</f>
        <v>11.685279187817263</v>
      </c>
      <c r="S132" s="114"/>
      <c r="T132" s="52">
        <f>(T47-T39)/T39*100</f>
        <v>11.315280464216636</v>
      </c>
      <c r="U132" s="114"/>
      <c r="V132" s="52">
        <f>(V47-V39)/V39*100</f>
        <v>-7.62262861049393</v>
      </c>
      <c r="W132" s="114"/>
      <c r="X132" s="52">
        <f>(X47-X39)/X39*100</f>
        <v>10.139717297164811</v>
      </c>
      <c r="Y132" s="52"/>
    </row>
    <row r="133" spans="1:25" ht="15">
      <c r="A133" s="11" t="s">
        <v>102</v>
      </c>
      <c r="B133" s="52">
        <f>(B48-B40)/B40*100</f>
        <v>15.651453006370538</v>
      </c>
      <c r="C133" s="114"/>
      <c r="D133" s="52">
        <f>(D48-D40)/D40*100</f>
        <v>15.825795995190035</v>
      </c>
      <c r="E133" s="114"/>
      <c r="F133" s="52">
        <f>(F48-F40)/F40*100</f>
        <v>10.270700636942667</v>
      </c>
      <c r="G133" s="114"/>
      <c r="H133" s="52">
        <f>(H48-H40)/H40*100</f>
        <v>7.901541007343056</v>
      </c>
      <c r="I133" s="114"/>
      <c r="J133" s="52">
        <f>(J48-J40)/J40*100</f>
        <v>7.023595970746522</v>
      </c>
      <c r="K133" s="114"/>
      <c r="L133" s="52">
        <f>(L48-L40)/L40*100</f>
        <v>1.8515306564911898</v>
      </c>
      <c r="M133" s="114"/>
      <c r="N133" s="52">
        <f>(N48-N40)/N40*100</f>
        <v>6.035036621407463</v>
      </c>
      <c r="O133" s="114"/>
      <c r="P133" s="52">
        <f>(P48-P40)/P40*100</f>
        <v>-0.5174693106704455</v>
      </c>
      <c r="Q133" s="114"/>
      <c r="R133" s="52">
        <f>(R48-R40)/R40*100</f>
        <v>-1.2347112556123339</v>
      </c>
      <c r="S133" s="114"/>
      <c r="T133" s="52">
        <f>(T48-T40)/T40*100</f>
        <v>0.37159920371598093</v>
      </c>
      <c r="U133" s="114"/>
      <c r="V133" s="52">
        <f>(V48-V40)/V40*100</f>
        <v>-1.9652786620824294</v>
      </c>
      <c r="W133" s="114"/>
      <c r="X133" s="52">
        <f>(X48-X40)/X40*100</f>
        <v>-3.0368296360111926</v>
      </c>
      <c r="Y133" s="52"/>
    </row>
    <row r="134" spans="1:25" ht="15.75">
      <c r="A134" s="9" t="s">
        <v>99</v>
      </c>
      <c r="B134" s="43">
        <f>(B49-B41)/B41*100</f>
        <v>9.86312284795537</v>
      </c>
      <c r="C134" s="40"/>
      <c r="D134" s="43">
        <f>(D49-D41)/D41*100</f>
        <v>7.86145044069892</v>
      </c>
      <c r="E134" s="40"/>
      <c r="F134" s="43">
        <f>(F49-F41)/F41*100</f>
        <v>4.610378390831075</v>
      </c>
      <c r="G134" s="40"/>
      <c r="H134" s="43">
        <f>(H49-H41)/H41*100</f>
        <v>6.7899040170636376</v>
      </c>
      <c r="I134" s="40"/>
      <c r="J134" s="43">
        <f>(J49-J41)/J41*100</f>
        <v>6.376209862230739</v>
      </c>
      <c r="K134" s="40"/>
      <c r="L134" s="43">
        <f>(L49-L41)/L41*100</f>
        <v>4.761429676003286</v>
      </c>
      <c r="M134" s="40"/>
      <c r="N134" s="43">
        <f>(N49-N41)/N41*100</f>
        <v>9.844910599791923</v>
      </c>
      <c r="O134" s="40"/>
      <c r="P134" s="43">
        <f>(P49-P41)/P41*100</f>
        <v>2.710372024120018</v>
      </c>
      <c r="Q134" s="40"/>
      <c r="R134" s="43">
        <f>(R49-R41)/R41*100</f>
        <v>4.3547962052002775</v>
      </c>
      <c r="S134" s="40"/>
      <c r="T134" s="43">
        <f>(T49-T41)/T41*100</f>
        <v>5.313341582356789</v>
      </c>
      <c r="U134" s="40"/>
      <c r="V134" s="43">
        <f>(V49-V41)/V41*100</f>
        <v>-4.380716092625022</v>
      </c>
      <c r="W134" s="40"/>
      <c r="X134" s="43">
        <f>(X49-X41)/X41*100</f>
        <v>0.9851111055690066</v>
      </c>
      <c r="Y134" s="43"/>
    </row>
    <row r="135" spans="1:25" ht="15">
      <c r="A135" s="11" t="s">
        <v>100</v>
      </c>
      <c r="B135" s="52">
        <f>(B50-B42)/B42*100</f>
        <v>9.23281301893059</v>
      </c>
      <c r="C135" s="114"/>
      <c r="D135" s="52">
        <f>(D50-D42)/D42*100</f>
        <v>7.0848228794280255</v>
      </c>
      <c r="E135" s="114"/>
      <c r="F135" s="52">
        <f>(F50-F42)/F42*100</f>
        <v>-1.1104941699056237</v>
      </c>
      <c r="G135" s="114"/>
      <c r="H135" s="52">
        <f>(H50-H42)/H42*100</f>
        <v>8.780216726868565</v>
      </c>
      <c r="I135" s="114"/>
      <c r="J135" s="52">
        <f>(J50-J42)/J42*100</f>
        <v>4.728861475199187</v>
      </c>
      <c r="K135" s="114"/>
      <c r="L135" s="52">
        <f>(L50-L42)/L42*100</f>
        <v>5.023509032417722</v>
      </c>
      <c r="M135" s="114"/>
      <c r="N135" s="52">
        <f>(N50-N42)/N42*100</f>
        <v>9.743456854107276</v>
      </c>
      <c r="O135" s="114"/>
      <c r="P135" s="52">
        <f>(P50-P42)/P42*100</f>
        <v>3.7965072133637054</v>
      </c>
      <c r="Q135" s="114"/>
      <c r="R135" s="52">
        <f>(R50-R42)/R42*100</f>
        <v>7.1992568509057</v>
      </c>
      <c r="S135" s="114"/>
      <c r="T135" s="52">
        <f>(T50-T42)/T42*100</f>
        <v>5.2112676056338</v>
      </c>
      <c r="U135" s="114"/>
      <c r="V135" s="52">
        <f>(V50-V42)/V42*100</f>
        <v>-2.7699410105155304</v>
      </c>
      <c r="W135" s="114"/>
      <c r="X135" s="52">
        <f>(X50-X42)/X42*100</f>
        <v>1.764354066985656</v>
      </c>
      <c r="Y135" s="52"/>
    </row>
    <row r="137" spans="1:21" ht="15.75" thickBot="1">
      <c r="A137" s="69"/>
      <c r="B137" s="340" t="s">
        <v>69</v>
      </c>
      <c r="C137" s="340"/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115"/>
    </row>
    <row r="138" spans="1:42" s="70" customFormat="1" ht="16.5" thickBot="1">
      <c r="A138" s="108"/>
      <c r="B138" s="341" t="s">
        <v>83</v>
      </c>
      <c r="C138" s="338"/>
      <c r="D138" s="338" t="s">
        <v>84</v>
      </c>
      <c r="E138" s="338"/>
      <c r="F138" s="338" t="s">
        <v>85</v>
      </c>
      <c r="G138" s="338"/>
      <c r="H138" s="338" t="s">
        <v>86</v>
      </c>
      <c r="I138" s="338"/>
      <c r="J138" s="338" t="s">
        <v>87</v>
      </c>
      <c r="K138" s="338"/>
      <c r="L138" s="338" t="s">
        <v>97</v>
      </c>
      <c r="M138" s="338"/>
      <c r="N138" s="338" t="s">
        <v>98</v>
      </c>
      <c r="O138" s="338"/>
      <c r="P138" s="338" t="s">
        <v>88</v>
      </c>
      <c r="Q138" s="338"/>
      <c r="R138" s="338" t="s">
        <v>89</v>
      </c>
      <c r="S138" s="338"/>
      <c r="T138" s="338" t="s">
        <v>90</v>
      </c>
      <c r="U138" s="338"/>
      <c r="V138" s="338" t="s">
        <v>91</v>
      </c>
      <c r="W138" s="338"/>
      <c r="X138" s="338" t="s">
        <v>92</v>
      </c>
      <c r="Y138" s="339"/>
      <c r="AI138" s="70" t="s">
        <v>51</v>
      </c>
      <c r="AJ138" s="70" t="s">
        <v>52</v>
      </c>
      <c r="AK138" s="70" t="s">
        <v>53</v>
      </c>
      <c r="AL138" s="70" t="s">
        <v>54</v>
      </c>
      <c r="AM138" s="54"/>
      <c r="AN138" s="54"/>
      <c r="AO138" s="54"/>
      <c r="AP138" s="54"/>
    </row>
    <row r="139" spans="1:25" ht="15">
      <c r="A139" s="11" t="s">
        <v>101</v>
      </c>
      <c r="B139" s="52">
        <f>(B55-B47)/B47*100</f>
        <v>5.949429846306399</v>
      </c>
      <c r="C139" s="114"/>
      <c r="D139" s="52">
        <f>(D55-D47)/D47*100</f>
        <v>3.489742985145</v>
      </c>
      <c r="E139" s="52"/>
      <c r="F139" s="52">
        <f aca="true" t="shared" si="11" ref="F139:R139">(F55-F47)/F47*100</f>
        <v>12.65617279593422</v>
      </c>
      <c r="G139" s="52"/>
      <c r="H139" s="52">
        <f t="shared" si="11"/>
        <v>5.0191015676459</v>
      </c>
      <c r="I139" s="114"/>
      <c r="J139" s="52">
        <f t="shared" si="11"/>
        <v>9.59352606869286</v>
      </c>
      <c r="K139" s="52"/>
      <c r="L139" s="52">
        <f t="shared" si="11"/>
        <v>1.317992761843028</v>
      </c>
      <c r="M139" s="52"/>
      <c r="N139" s="52">
        <f t="shared" si="11"/>
        <v>3.2018988568107023</v>
      </c>
      <c r="O139" s="52"/>
      <c r="P139" s="52">
        <f t="shared" si="11"/>
        <v>9.612023767913318</v>
      </c>
      <c r="Q139" s="52"/>
      <c r="R139" s="52">
        <f t="shared" si="11"/>
        <v>3.2587946550313553</v>
      </c>
      <c r="S139" s="52"/>
      <c r="T139" s="52">
        <f>(T55-T47)/T47*100</f>
        <v>1.2066801814846992</v>
      </c>
      <c r="U139" s="52"/>
      <c r="V139" s="52">
        <f>(V55-V47)/V47*100</f>
        <v>8.38112858464385</v>
      </c>
      <c r="W139" s="114"/>
      <c r="X139" s="52">
        <f>(X55-X47)/X47*100</f>
        <v>4.287833827893175</v>
      </c>
      <c r="Y139" s="52"/>
    </row>
    <row r="140" spans="1:25" ht="15">
      <c r="A140" s="11" t="s">
        <v>102</v>
      </c>
      <c r="B140" s="52">
        <f>(B56-B48)/B48*100</f>
        <v>-5.100924353895495</v>
      </c>
      <c r="C140" s="114"/>
      <c r="D140" s="52">
        <f>(D56-D48)/D48*100</f>
        <v>1.9003340254581602</v>
      </c>
      <c r="E140" s="52"/>
      <c r="F140" s="52">
        <f aca="true" t="shared" si="12" ref="F140:T140">(F56-F48)/F48*100</f>
        <v>1.3989169675090227</v>
      </c>
      <c r="G140" s="52"/>
      <c r="H140" s="52">
        <f t="shared" si="12"/>
        <v>0.18211444455094195</v>
      </c>
      <c r="I140" s="114"/>
      <c r="J140" s="52">
        <f t="shared" si="12"/>
        <v>4.671652054323537</v>
      </c>
      <c r="K140" s="52"/>
      <c r="L140" s="52">
        <f t="shared" si="12"/>
        <v>-4.02315977691685</v>
      </c>
      <c r="M140" s="52"/>
      <c r="N140" s="52">
        <f t="shared" si="12"/>
        <v>-0.6867022136047781</v>
      </c>
      <c r="O140" s="52"/>
      <c r="P140" s="52">
        <f t="shared" si="12"/>
        <v>-3.337383248538231</v>
      </c>
      <c r="Q140" s="52"/>
      <c r="R140" s="52">
        <f t="shared" si="12"/>
        <v>-4.444096092800868</v>
      </c>
      <c r="S140" s="52"/>
      <c r="T140" s="52">
        <f t="shared" si="12"/>
        <v>-7.166468332672217</v>
      </c>
      <c r="U140" s="52"/>
      <c r="V140" s="52">
        <f>(V56-V48)/V48*100</f>
        <v>-2.6108417041912024</v>
      </c>
      <c r="W140" s="114"/>
      <c r="X140" s="52">
        <f>(X56-X48)/X48*100</f>
        <v>-5.456833999703838</v>
      </c>
      <c r="Y140" s="52"/>
    </row>
    <row r="141" spans="1:25" ht="15.75">
      <c r="A141" s="9" t="s">
        <v>99</v>
      </c>
      <c r="B141" s="43">
        <f>(B57-B49)/B49*100</f>
        <v>-1.6370088325951235</v>
      </c>
      <c r="C141" s="40"/>
      <c r="D141" s="43">
        <f>(D57-D49)/D49*100</f>
        <v>2.4801445078418376</v>
      </c>
      <c r="E141" s="43"/>
      <c r="F141" s="43">
        <f aca="true" t="shared" si="13" ref="F141:T141">(F57-F49)/F49*100</f>
        <v>5.789082500619382</v>
      </c>
      <c r="G141" s="43"/>
      <c r="H141" s="43">
        <f t="shared" si="13"/>
        <v>6.053040390590322</v>
      </c>
      <c r="I141" s="40"/>
      <c r="J141" s="43">
        <f t="shared" si="13"/>
        <v>11.161800486618011</v>
      </c>
      <c r="K141" s="43"/>
      <c r="L141" s="43">
        <f t="shared" si="13"/>
        <v>2.3284605494976502</v>
      </c>
      <c r="M141" s="43"/>
      <c r="N141" s="43">
        <f t="shared" si="13"/>
        <v>5.0814977973568265</v>
      </c>
      <c r="O141" s="43"/>
      <c r="P141" s="43">
        <f t="shared" si="13"/>
        <v>6.8337870231178615</v>
      </c>
      <c r="Q141" s="43"/>
      <c r="R141" s="43">
        <f t="shared" si="13"/>
        <v>2.7083903280792954</v>
      </c>
      <c r="S141" s="43"/>
      <c r="T141" s="43">
        <f t="shared" si="13"/>
        <v>1.1127237542331847</v>
      </c>
      <c r="U141" s="43"/>
      <c r="V141" s="43">
        <f>(V57-V49)/V49*100</f>
        <v>6.509628348299451</v>
      </c>
      <c r="W141" s="40"/>
      <c r="X141" s="43">
        <f>(X57-X49)/X49*100</f>
        <v>0.6840857453324068</v>
      </c>
      <c r="Y141" s="43"/>
    </row>
    <row r="142" spans="1:25" ht="15">
      <c r="A142" s="11" t="s">
        <v>100</v>
      </c>
      <c r="B142" s="52">
        <f>(B58-B50)/B50*100</f>
        <v>3.6181210094253506</v>
      </c>
      <c r="C142" s="114"/>
      <c r="D142" s="52">
        <f>(D58-D50)/D50*100</f>
        <v>14.264036418816376</v>
      </c>
      <c r="E142" s="52"/>
      <c r="F142" s="52">
        <f aca="true" t="shared" si="14" ref="F142:T142">(F58-F50)/F50*100</f>
        <v>18.472768107804622</v>
      </c>
      <c r="G142" s="52"/>
      <c r="H142" s="52">
        <f t="shared" si="14"/>
        <v>3.959131545338453</v>
      </c>
      <c r="I142" s="114"/>
      <c r="J142" s="52">
        <f t="shared" si="14"/>
        <v>19.509202453987736</v>
      </c>
      <c r="K142" s="52"/>
      <c r="L142" s="52">
        <f t="shared" si="14"/>
        <v>6.267672007540065</v>
      </c>
      <c r="M142" s="52"/>
      <c r="N142" s="52">
        <f t="shared" si="14"/>
        <v>8.902007083825255</v>
      </c>
      <c r="O142" s="52"/>
      <c r="P142" s="52">
        <f t="shared" si="14"/>
        <v>11.68007802974884</v>
      </c>
      <c r="Q142" s="52"/>
      <c r="R142" s="52">
        <f t="shared" si="14"/>
        <v>3.7694974003466246</v>
      </c>
      <c r="S142" s="52"/>
      <c r="T142" s="52">
        <f t="shared" si="14"/>
        <v>5.310129406514955</v>
      </c>
      <c r="U142" s="52"/>
      <c r="V142" s="52">
        <f>(V58-V50)/V50*100</f>
        <v>14.217884463202324</v>
      </c>
      <c r="W142" s="114"/>
      <c r="X142" s="52">
        <f>(X58-X50)/X50*100</f>
        <v>13.106082868057598</v>
      </c>
      <c r="Y142" s="52"/>
    </row>
    <row r="144" spans="1:21" ht="15.75" thickBot="1">
      <c r="A144" s="69"/>
      <c r="B144" s="340" t="s">
        <v>73</v>
      </c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115"/>
    </row>
    <row r="145" spans="1:42" s="70" customFormat="1" ht="16.5" thickBot="1">
      <c r="A145" s="108"/>
      <c r="B145" s="341" t="s">
        <v>83</v>
      </c>
      <c r="C145" s="338"/>
      <c r="D145" s="338" t="s">
        <v>84</v>
      </c>
      <c r="E145" s="338"/>
      <c r="F145" s="338" t="s">
        <v>85</v>
      </c>
      <c r="G145" s="338"/>
      <c r="H145" s="338" t="s">
        <v>86</v>
      </c>
      <c r="I145" s="338"/>
      <c r="J145" s="338" t="s">
        <v>87</v>
      </c>
      <c r="K145" s="338"/>
      <c r="L145" s="338" t="s">
        <v>97</v>
      </c>
      <c r="M145" s="338"/>
      <c r="N145" s="338" t="s">
        <v>98</v>
      </c>
      <c r="O145" s="338"/>
      <c r="P145" s="338" t="s">
        <v>88</v>
      </c>
      <c r="Q145" s="338"/>
      <c r="R145" s="338" t="s">
        <v>89</v>
      </c>
      <c r="S145" s="338"/>
      <c r="T145" s="338" t="s">
        <v>90</v>
      </c>
      <c r="U145" s="338"/>
      <c r="V145" s="338" t="s">
        <v>91</v>
      </c>
      <c r="W145" s="338"/>
      <c r="X145" s="338" t="s">
        <v>92</v>
      </c>
      <c r="Y145" s="339"/>
      <c r="AI145" s="70" t="s">
        <v>51</v>
      </c>
      <c r="AJ145" s="70" t="s">
        <v>52</v>
      </c>
      <c r="AK145" s="70" t="s">
        <v>53</v>
      </c>
      <c r="AL145" s="70" t="s">
        <v>54</v>
      </c>
      <c r="AM145" s="54"/>
      <c r="AN145" s="54"/>
      <c r="AO145" s="54"/>
      <c r="AP145" s="54"/>
    </row>
    <row r="146" spans="1:25" ht="15">
      <c r="A146" s="11" t="s">
        <v>101</v>
      </c>
      <c r="B146" s="52">
        <f>(C63-C55)/C55*100</f>
        <v>15.77670984245827</v>
      </c>
      <c r="C146" s="114"/>
      <c r="D146" s="52">
        <f>(E63-E55)/E55*100</f>
        <v>-3.2944395534290196</v>
      </c>
      <c r="E146" s="52"/>
      <c r="F146" s="52">
        <f>(G63-G55)/G55*100</f>
        <v>-8.087045513784464</v>
      </c>
      <c r="G146" s="52"/>
      <c r="H146" s="52">
        <f>(I63-I55)/I55*100</f>
        <v>-4.955378775715004</v>
      </c>
      <c r="I146" s="114"/>
      <c r="J146" s="52">
        <f>(K63-K55)/K55*100</f>
        <v>1.9652149935178287</v>
      </c>
      <c r="K146" s="52"/>
      <c r="L146" s="52">
        <f>(M63-M55)/M55*100</f>
        <v>2.3488429599616016</v>
      </c>
      <c r="M146" s="52"/>
      <c r="N146" s="52">
        <f>(O63-O55)/O55*100</f>
        <v>1.5198341703825367</v>
      </c>
      <c r="O146" s="52"/>
      <c r="P146" s="52">
        <f>(Q63-Q55)/Q55*100</f>
        <v>-6.026756744260211</v>
      </c>
      <c r="Q146" s="52"/>
      <c r="R146" s="52">
        <f>(S63-S55)/S55*100</f>
        <v>-1.9648661032615904</v>
      </c>
      <c r="S146" s="52"/>
      <c r="T146" s="52">
        <f>(U63-U55)/U55*100</f>
        <v>1.7949137066005199</v>
      </c>
      <c r="U146" s="52"/>
      <c r="V146" s="52">
        <f>(W63-W55)/W55*100</f>
        <v>10.154334949356985</v>
      </c>
      <c r="W146" s="52"/>
      <c r="X146" s="52">
        <f>(Y63-Y55)/Y55*100</f>
        <v>7.445948157632638</v>
      </c>
      <c r="Y146" s="52"/>
    </row>
    <row r="147" spans="1:25" ht="15">
      <c r="A147" s="11" t="s">
        <v>102</v>
      </c>
      <c r="B147" s="52">
        <f>(C64-C56)/C56*100</f>
        <v>3.037821603784824</v>
      </c>
      <c r="C147" s="114"/>
      <c r="D147" s="52">
        <f>(E64-E56)/E56*100</f>
        <v>-10.872427145071992</v>
      </c>
      <c r="E147" s="52"/>
      <c r="F147" s="52">
        <f>(G64-G56)/G56*100</f>
        <v>-8.281026426346248</v>
      </c>
      <c r="G147" s="52"/>
      <c r="H147" s="52">
        <f>(I64-I56)/I56*100</f>
        <v>-13.589210380788366</v>
      </c>
      <c r="I147" s="114"/>
      <c r="J147" s="52">
        <f>(K64-K56)/K56*100</f>
        <v>-14.089322521042922</v>
      </c>
      <c r="K147" s="52"/>
      <c r="L147" s="52">
        <f>(M64-M56)/M56*100</f>
        <v>-0.17059473917673887</v>
      </c>
      <c r="M147" s="52"/>
      <c r="N147" s="52">
        <f>(O64-O56)/O56*100</f>
        <v>-5.964802944765324</v>
      </c>
      <c r="O147" s="52"/>
      <c r="P147" s="52">
        <f>(Q64-Q56)/Q56*100</f>
        <v>-4.453599952865402</v>
      </c>
      <c r="Q147" s="52"/>
      <c r="R147" s="52">
        <f>(S64-S56)/S56*100</f>
        <v>-3.4560736824837153</v>
      </c>
      <c r="S147" s="52"/>
      <c r="T147" s="52">
        <f>(U64-U56)/U56*100</f>
        <v>-2.8544636851350695</v>
      </c>
      <c r="U147" s="52"/>
      <c r="V147" s="52">
        <f>(W64-W56)/W56*100</f>
        <v>0.2535097408082463</v>
      </c>
      <c r="W147" s="52"/>
      <c r="X147" s="52">
        <f>(Y64-Y56)/Y56*100</f>
        <v>-0.6400099068055525</v>
      </c>
      <c r="Y147" s="52"/>
    </row>
    <row r="148" spans="1:25" s="123" customFormat="1" ht="15.75">
      <c r="A148" s="9" t="s">
        <v>99</v>
      </c>
      <c r="B148" s="129">
        <f>(C65-C57)/C57*100</f>
        <v>7.323608331797233</v>
      </c>
      <c r="C148" s="136"/>
      <c r="D148" s="129">
        <f>(E65-E57)/E57*100</f>
        <v>-5.130002618767837</v>
      </c>
      <c r="E148" s="129"/>
      <c r="F148" s="129">
        <f>(G65-G57)/G57*100</f>
        <v>-5.218507962529274</v>
      </c>
      <c r="G148" s="129"/>
      <c r="H148" s="129">
        <f>(I65-I57)/I57*100</f>
        <v>-9.391991394193042</v>
      </c>
      <c r="I148" s="136"/>
      <c r="J148" s="129">
        <f>(K65-K57)/K57*100</f>
        <v>-5.993199379844966</v>
      </c>
      <c r="K148" s="129"/>
      <c r="L148" s="129">
        <f>(M65-M57)/M57*100</f>
        <v>1.7543377757096277</v>
      </c>
      <c r="M148" s="129"/>
      <c r="N148" s="129">
        <f>(O65-O57)/O57*100</f>
        <v>-2.2588616890603004</v>
      </c>
      <c r="O148" s="129"/>
      <c r="P148" s="129">
        <f>(Q65-Q57)/Q57*100</f>
        <v>-5.701774922989154</v>
      </c>
      <c r="Q148" s="129"/>
      <c r="R148" s="129">
        <f>(S65-S57)/S57*100</f>
        <v>-2.8420696635659564</v>
      </c>
      <c r="S148" s="129"/>
      <c r="T148" s="129">
        <f>(U65-U57)/U57*100</f>
        <v>-1.1288324082934598</v>
      </c>
      <c r="U148" s="129"/>
      <c r="V148" s="129">
        <f>(W65-W57)/W57*100</f>
        <v>3.3643926534511577</v>
      </c>
      <c r="W148" s="129"/>
      <c r="X148" s="129">
        <f>(Y65-Y57)/Y57*100</f>
        <v>2.6716652505580263</v>
      </c>
      <c r="Y148" s="129"/>
    </row>
    <row r="149" spans="1:25" ht="15">
      <c r="A149" s="11" t="s">
        <v>100</v>
      </c>
      <c r="B149" s="52">
        <f>(C66-C58)/C58*100</f>
        <v>1.5986204225352036</v>
      </c>
      <c r="C149" s="114"/>
      <c r="D149" s="52">
        <f>(E66-E58)/E58*100</f>
        <v>-0.4490120584329266</v>
      </c>
      <c r="E149" s="52"/>
      <c r="F149" s="52">
        <f>(G66-G58)/G58*100</f>
        <v>-8.713898862559255</v>
      </c>
      <c r="G149" s="52"/>
      <c r="H149" s="52">
        <f>(I66-I58)/I58*100</f>
        <v>-5.248884864864871</v>
      </c>
      <c r="I149" s="114"/>
      <c r="J149" s="52">
        <f>(K66-K58)/K58*100</f>
        <v>-8.315085297741275</v>
      </c>
      <c r="K149" s="52"/>
      <c r="L149" s="52">
        <f>(M66-M58)/M58*100</f>
        <v>-0.5553290022173141</v>
      </c>
      <c r="M149" s="52"/>
      <c r="N149" s="52">
        <f>(O66-O58)/O58*100</f>
        <v>-3.6556763226365954</v>
      </c>
      <c r="O149" s="52"/>
      <c r="P149" s="52">
        <f>(Q66-Q58)/Q58*100</f>
        <v>-5.0910480786026255</v>
      </c>
      <c r="Q149" s="52"/>
      <c r="R149" s="52">
        <f>(S66-S58)/S58*100</f>
        <v>-2.4828435490605405</v>
      </c>
      <c r="S149" s="52"/>
      <c r="T149" s="52">
        <f>(U66-U58)/U58*100</f>
        <v>-2.140203220338993</v>
      </c>
      <c r="U149" s="52"/>
      <c r="V149" s="52">
        <f>(W66-W58)/W58*100</f>
        <v>-3.6257824480369605</v>
      </c>
      <c r="W149" s="52"/>
      <c r="X149" s="52">
        <f>(Y66-Y58)/Y58*100</f>
        <v>-2.77365663808782</v>
      </c>
      <c r="Y149" s="52"/>
    </row>
    <row r="151" spans="1:21" ht="15.75" thickBot="1">
      <c r="A151" s="69"/>
      <c r="B151" s="340" t="s">
        <v>96</v>
      </c>
      <c r="C151" s="340"/>
      <c r="D151" s="340"/>
      <c r="E151" s="340"/>
      <c r="F151" s="340"/>
      <c r="G151" s="340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U151" s="115"/>
    </row>
    <row r="152" spans="1:42" s="70" customFormat="1" ht="16.5" thickBot="1">
      <c r="A152" s="108"/>
      <c r="B152" s="341" t="s">
        <v>83</v>
      </c>
      <c r="C152" s="338"/>
      <c r="D152" s="338" t="s">
        <v>84</v>
      </c>
      <c r="E152" s="338"/>
      <c r="F152" s="338" t="s">
        <v>85</v>
      </c>
      <c r="G152" s="338"/>
      <c r="H152" s="338" t="s">
        <v>86</v>
      </c>
      <c r="I152" s="338"/>
      <c r="J152" s="338" t="s">
        <v>87</v>
      </c>
      <c r="K152" s="338"/>
      <c r="L152" s="338" t="s">
        <v>97</v>
      </c>
      <c r="M152" s="338"/>
      <c r="N152" s="338" t="s">
        <v>98</v>
      </c>
      <c r="O152" s="338"/>
      <c r="P152" s="338" t="s">
        <v>88</v>
      </c>
      <c r="Q152" s="338"/>
      <c r="R152" s="338" t="s">
        <v>89</v>
      </c>
      <c r="S152" s="338"/>
      <c r="T152" s="338" t="s">
        <v>90</v>
      </c>
      <c r="U152" s="338"/>
      <c r="V152" s="338" t="s">
        <v>91</v>
      </c>
      <c r="W152" s="338"/>
      <c r="X152" s="338" t="s">
        <v>92</v>
      </c>
      <c r="Y152" s="339"/>
      <c r="AI152" s="70" t="s">
        <v>51</v>
      </c>
      <c r="AJ152" s="70" t="s">
        <v>52</v>
      </c>
      <c r="AK152" s="70" t="s">
        <v>53</v>
      </c>
      <c r="AL152" s="70" t="s">
        <v>54</v>
      </c>
      <c r="AM152" s="54"/>
      <c r="AN152" s="54"/>
      <c r="AO152" s="54"/>
      <c r="AP152" s="54"/>
    </row>
    <row r="153" spans="1:25" ht="15">
      <c r="A153" s="11" t="s">
        <v>101</v>
      </c>
      <c r="B153" s="52">
        <f>(C71-C63)/C63*100</f>
        <v>-9.683015297271714</v>
      </c>
      <c r="C153" s="114"/>
      <c r="D153" s="52">
        <f>(E71-E63)/E63*100</f>
        <v>10.875160875160873</v>
      </c>
      <c r="E153" s="52"/>
      <c r="F153" s="52">
        <f>(G71-G63)/G63*100</f>
        <v>9.862751356527301</v>
      </c>
      <c r="G153" s="52"/>
      <c r="H153" s="52">
        <f>(I71-I63)/I63*100</f>
        <v>1.6607446315464278</v>
      </c>
      <c r="I153" s="114"/>
      <c r="J153" s="52">
        <f>(K71-K63)/K63*100</f>
        <v>-4.519865407014356</v>
      </c>
      <c r="K153" s="52"/>
      <c r="L153" s="52">
        <f>(M71-M63)/M63*100</f>
        <v>-0.1798725648608198</v>
      </c>
      <c r="M153" s="52"/>
      <c r="N153" s="52">
        <f>(O71-O63)/O63*100</f>
        <v>5.043972398863479</v>
      </c>
      <c r="O153" s="52"/>
      <c r="P153" s="52">
        <f>(Q71-Q63)/Q63*100</f>
        <v>-4.329477185839829</v>
      </c>
      <c r="Q153" s="52"/>
      <c r="R153" s="52">
        <f>(S71-S63)/S63*100</f>
        <v>-11.17592957561425</v>
      </c>
      <c r="S153" s="52"/>
      <c r="T153" s="52">
        <f>(U71-U63)/U63*100</f>
        <v>-7.812114398530261</v>
      </c>
      <c r="U153" s="52"/>
      <c r="V153" s="52">
        <f>(W71-W63)/W63*100</f>
        <v>-7.915104607570446</v>
      </c>
      <c r="W153" s="52"/>
      <c r="X153" s="52">
        <f>(Y71-Y63)/Y63*100</f>
        <v>-14.836484810911344</v>
      </c>
      <c r="Y153" s="52"/>
    </row>
    <row r="154" spans="1:25" ht="15">
      <c r="A154" s="11" t="s">
        <v>102</v>
      </c>
      <c r="B154" s="52">
        <f>(C72-C64)/C64*100</f>
        <v>-6.587326679011792</v>
      </c>
      <c r="C154" s="114"/>
      <c r="D154" s="52">
        <f>(E72-E64)/E64*100</f>
        <v>9.639885973587772</v>
      </c>
      <c r="E154" s="52"/>
      <c r="F154" s="52">
        <f>(G72-G64)/G64*100</f>
        <v>-4.362025388350897</v>
      </c>
      <c r="G154" s="52"/>
      <c r="H154" s="52">
        <f>(I72-I64)/I64*100</f>
        <v>-0.05508213718692801</v>
      </c>
      <c r="I154" s="114"/>
      <c r="J154" s="52">
        <f>(K72-K64)/K64*100</f>
        <v>-10.363636363636367</v>
      </c>
      <c r="K154" s="52"/>
      <c r="L154" s="52">
        <f>(M72-M64)/M64*100</f>
        <v>-16.859542818505705</v>
      </c>
      <c r="M154" s="52"/>
      <c r="N154" s="52">
        <f>(O72-O64)/O64*100</f>
        <v>-11.741177661890537</v>
      </c>
      <c r="O154" s="52"/>
      <c r="P154" s="52">
        <f>(Q72-Q64)/Q64*100</f>
        <v>-5.916462152928164</v>
      </c>
      <c r="Q154" s="52"/>
      <c r="R154" s="52">
        <f>(S72-S64)/S64*100</f>
        <v>-10.6536386464782</v>
      </c>
      <c r="S154" s="52"/>
      <c r="T154" s="52">
        <f>(U72-U64)/U64*100</f>
        <v>-10.849232001372961</v>
      </c>
      <c r="U154" s="52"/>
      <c r="V154" s="52">
        <f>(W72-W64)/W64*100</f>
        <v>-8.157491759453919</v>
      </c>
      <c r="W154" s="52"/>
      <c r="X154" s="52">
        <f>(Y72-Y64)/Y64*100</f>
        <v>-5.471110598546886</v>
      </c>
      <c r="Y154" s="52"/>
    </row>
    <row r="155" spans="1:25" s="123" customFormat="1" ht="15.75">
      <c r="A155" s="9" t="s">
        <v>99</v>
      </c>
      <c r="B155" s="215">
        <f>(C73-C65)/C65*100</f>
        <v>-4.803549887988978</v>
      </c>
      <c r="C155" s="216"/>
      <c r="D155" s="215">
        <f>(E73-E65)/E65*100</f>
        <v>10.549571941452637</v>
      </c>
      <c r="E155" s="215"/>
      <c r="F155" s="215">
        <f>(G73-G65)/G65*100</f>
        <v>1.9105005222141858</v>
      </c>
      <c r="G155" s="215"/>
      <c r="H155" s="215">
        <f>(I73-I65)/I65*100</f>
        <v>0.07265354397228183</v>
      </c>
      <c r="I155" s="216"/>
      <c r="J155" s="215">
        <f>(K73-K65)/K65*100</f>
        <v>-8.951283215989106</v>
      </c>
      <c r="K155" s="215"/>
      <c r="L155" s="215">
        <f>(M73-M65)/M65*100</f>
        <v>-10.061024570419152</v>
      </c>
      <c r="M155" s="215"/>
      <c r="N155" s="215">
        <f>(O73-O65)/O65*100</f>
        <v>-4.030324710371404</v>
      </c>
      <c r="O155" s="215"/>
      <c r="P155" s="215">
        <f>(Q73-Q65)/Q65*100</f>
        <v>-4.980408818392112</v>
      </c>
      <c r="Q155" s="215"/>
      <c r="R155" s="215">
        <f>(S73-S65)/S65*100</f>
        <v>-10.50851641569984</v>
      </c>
      <c r="S155" s="215"/>
      <c r="T155" s="215">
        <f>(U73-U65)/U65*100</f>
        <v>-8.537440656020726</v>
      </c>
      <c r="U155" s="215"/>
      <c r="V155" s="215">
        <f>(W73-W65)/W65*100</f>
        <v>-7.997728071836202</v>
      </c>
      <c r="W155" s="215"/>
      <c r="X155" s="215">
        <f>(Y73-Y65)/Y65*100</f>
        <v>-9.868706217928109</v>
      </c>
      <c r="Y155" s="215"/>
    </row>
    <row r="156" spans="1:25" ht="15">
      <c r="A156" s="11" t="s">
        <v>100</v>
      </c>
      <c r="B156" s="52">
        <f>(C74-C66)/C66*100</f>
        <v>2.0453008789722804</v>
      </c>
      <c r="C156" s="114"/>
      <c r="D156" s="52">
        <f>(E74-E66)/E66*100</f>
        <v>-0.8588382261086887</v>
      </c>
      <c r="E156" s="52"/>
      <c r="F156" s="52">
        <f>(G74-G66)/G66*100</f>
        <v>-0.030385900941956888</v>
      </c>
      <c r="G156" s="52"/>
      <c r="H156" s="52">
        <f>(I74-I66)/I66*100</f>
        <v>-2.7166489603885355</v>
      </c>
      <c r="I156" s="52"/>
      <c r="J156" s="52">
        <f>(K74-K66)/K66*100</f>
        <v>-7.589461266221006</v>
      </c>
      <c r="K156" s="52"/>
      <c r="L156" s="52">
        <f>(M74-M66)/M66*100</f>
        <v>-10.779068250032612</v>
      </c>
      <c r="M156" s="52"/>
      <c r="N156" s="52">
        <f>(O74-O66)/O66*100</f>
        <v>-0.3819810326659724</v>
      </c>
      <c r="O156" s="52"/>
      <c r="P156" s="52">
        <f>(Q74-Q66)/Q66*100</f>
        <v>-2.881378753197793</v>
      </c>
      <c r="Q156" s="52"/>
      <c r="R156" s="52">
        <f>(S74-S66)/S66*100</f>
        <v>-9.14672346823706</v>
      </c>
      <c r="S156" s="52"/>
      <c r="T156" s="52">
        <f>(U74-U66)/U66*100</f>
        <v>-6.474911302584896</v>
      </c>
      <c r="U156" s="52"/>
      <c r="V156" s="52">
        <f>(W74-W66)/W66*100</f>
        <v>-2.8751753155680184</v>
      </c>
      <c r="W156" s="52"/>
      <c r="X156" s="52">
        <f>(Y74-Y66)/Y66*100</f>
        <v>-8.382858930247107</v>
      </c>
      <c r="Y156" s="52"/>
    </row>
    <row r="158" spans="1:21" ht="15.75" thickBot="1">
      <c r="A158" s="69"/>
      <c r="B158" s="340" t="s">
        <v>107</v>
      </c>
      <c r="C158" s="340"/>
      <c r="D158" s="340"/>
      <c r="E158" s="340"/>
      <c r="F158" s="340"/>
      <c r="G158" s="340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  <c r="U158" s="115"/>
    </row>
    <row r="159" spans="1:42" s="70" customFormat="1" ht="16.5" thickBot="1">
      <c r="A159" s="108"/>
      <c r="B159" s="341" t="s">
        <v>83</v>
      </c>
      <c r="C159" s="338"/>
      <c r="D159" s="338" t="s">
        <v>84</v>
      </c>
      <c r="E159" s="338"/>
      <c r="F159" s="338" t="s">
        <v>85</v>
      </c>
      <c r="G159" s="338"/>
      <c r="H159" s="338" t="s">
        <v>86</v>
      </c>
      <c r="I159" s="338"/>
      <c r="J159" s="338" t="s">
        <v>87</v>
      </c>
      <c r="K159" s="338"/>
      <c r="L159" s="338" t="s">
        <v>97</v>
      </c>
      <c r="M159" s="338"/>
      <c r="N159" s="338" t="s">
        <v>98</v>
      </c>
      <c r="O159" s="338"/>
      <c r="P159" s="338" t="s">
        <v>88</v>
      </c>
      <c r="Q159" s="338"/>
      <c r="R159" s="338" t="s">
        <v>89</v>
      </c>
      <c r="S159" s="338"/>
      <c r="T159" s="338" t="s">
        <v>90</v>
      </c>
      <c r="U159" s="338"/>
      <c r="V159" s="338" t="s">
        <v>91</v>
      </c>
      <c r="W159" s="338"/>
      <c r="X159" s="338" t="s">
        <v>92</v>
      </c>
      <c r="Y159" s="339"/>
      <c r="AI159" s="70" t="s">
        <v>51</v>
      </c>
      <c r="AJ159" s="70" t="s">
        <v>52</v>
      </c>
      <c r="AK159" s="70" t="s">
        <v>53</v>
      </c>
      <c r="AL159" s="70" t="s">
        <v>54</v>
      </c>
      <c r="AM159" s="54"/>
      <c r="AN159" s="54"/>
      <c r="AO159" s="54"/>
      <c r="AP159" s="54"/>
    </row>
    <row r="160" spans="1:25" ht="15">
      <c r="A160" s="11" t="s">
        <v>101</v>
      </c>
      <c r="B160" s="52">
        <f>(C79-C71)/C71*100</f>
        <v>-5.487166055526463</v>
      </c>
      <c r="C160" s="114"/>
      <c r="D160" s="52">
        <f>(E79-E71)/E71*100</f>
        <v>-3.752336444669439</v>
      </c>
      <c r="E160" s="52"/>
      <c r="F160" s="52">
        <f>(G79-G71)/G71*100</f>
        <v>-2.820558080118473</v>
      </c>
      <c r="G160" s="52"/>
      <c r="H160" s="52">
        <f>(I79-I71)/I71*100</f>
        <v>3.357619231236575</v>
      </c>
      <c r="I160" s="114"/>
      <c r="J160" s="52">
        <f>(K79-K71)/K71*100</f>
        <v>-1.2760390649623363</v>
      </c>
      <c r="K160" s="52"/>
      <c r="L160" s="52">
        <f>(M79-M71)/M71*100</f>
        <v>1.7256123633253855</v>
      </c>
      <c r="M160" s="52"/>
      <c r="N160" s="52">
        <f>(O79-O71)/O71*100</f>
        <v>-6.1826914003176165</v>
      </c>
      <c r="O160" s="52"/>
      <c r="P160" s="52">
        <f>(Q79-Q71)/Q71*100</f>
        <v>5.34012870103345</v>
      </c>
      <c r="Q160" s="52"/>
      <c r="R160" s="52">
        <f>(S79-S71)/S71*100</f>
        <v>11.025818254158919</v>
      </c>
      <c r="S160" s="52"/>
      <c r="T160" s="52">
        <f>(U79-U71)/U71*100</f>
        <v>10.57311189801645</v>
      </c>
      <c r="U160" s="52"/>
      <c r="V160" s="52">
        <f>(W79-W71)/W71*100</f>
        <v>3.079877161363288</v>
      </c>
      <c r="W160" s="52"/>
      <c r="X160" s="52">
        <f>(Y79-Y71)/Y71*100</f>
        <v>17.503356940943036</v>
      </c>
      <c r="Y160" s="52"/>
    </row>
    <row r="161" spans="1:25" ht="15">
      <c r="A161" s="11" t="s">
        <v>102</v>
      </c>
      <c r="B161" s="52">
        <f>(C80-C72)/C72*100</f>
        <v>-1.9025746403964716</v>
      </c>
      <c r="C161" s="114"/>
      <c r="D161" s="52">
        <f>(E80-E72)/E72*100</f>
        <v>-3.2966143961422287</v>
      </c>
      <c r="E161" s="52"/>
      <c r="F161" s="52">
        <f>(G80-G72)/G72*100</f>
        <v>2.721953340522845</v>
      </c>
      <c r="G161" s="52"/>
      <c r="H161" s="52">
        <f>(I80-I72)/I72*100</f>
        <v>11.238271826221023</v>
      </c>
      <c r="I161" s="114"/>
      <c r="J161" s="52">
        <f>(K80-K72)/K72*100</f>
        <v>1.984213259412644</v>
      </c>
      <c r="K161" s="52"/>
      <c r="L161" s="52">
        <f>(M80-M72)/M72*100</f>
        <v>9.530810134501104</v>
      </c>
      <c r="M161" s="52"/>
      <c r="N161" s="52">
        <f>(O80-O72)/O72*100</f>
        <v>5.361555733633196</v>
      </c>
      <c r="O161" s="52"/>
      <c r="P161" s="52">
        <f>(Q80-Q72)/Q72*100</f>
        <v>-7.605845008010889</v>
      </c>
      <c r="Q161" s="52"/>
      <c r="R161" s="52">
        <f aca="true" t="shared" si="15" ref="R161:X163">(S80-S72)/S72*100</f>
        <v>-1.6210130633914717</v>
      </c>
      <c r="S161" s="52"/>
      <c r="T161" s="52">
        <f t="shared" si="15"/>
        <v>4.7321144672723525</v>
      </c>
      <c r="U161" s="52"/>
      <c r="V161" s="52">
        <f t="shared" si="15"/>
        <v>-4.130601875330634</v>
      </c>
      <c r="W161" s="52"/>
      <c r="X161" s="52">
        <f t="shared" si="15"/>
        <v>-3.8540297655343143</v>
      </c>
      <c r="Y161" s="52"/>
    </row>
    <row r="162" spans="1:25" s="222" customFormat="1" ht="15.75">
      <c r="A162" s="5" t="s">
        <v>99</v>
      </c>
      <c r="B162" s="215">
        <f>(C81-C73)/C73*100</f>
        <v>-2.6353501983677896</v>
      </c>
      <c r="C162" s="216"/>
      <c r="D162" s="215">
        <f>(E81-E73)/E73*100</f>
        <v>-4.109993261657705</v>
      </c>
      <c r="E162" s="215"/>
      <c r="F162" s="215">
        <f>(G81-G73)/G73*100</f>
        <v>-0.40390868050006606</v>
      </c>
      <c r="G162" s="215"/>
      <c r="H162" s="215">
        <f>(I81-I73)/I73*100</f>
        <v>7.6492672661824965</v>
      </c>
      <c r="I162" s="216"/>
      <c r="J162" s="215">
        <f>(K81-K73)/K73*100</f>
        <v>-0.44028471995101925</v>
      </c>
      <c r="K162" s="215"/>
      <c r="L162" s="215">
        <f>(M81-M73)/M73*100</f>
        <v>5.566467279707181</v>
      </c>
      <c r="M162" s="215"/>
      <c r="N162" s="215">
        <f>(O81-O73)/O73*100</f>
        <v>-1.2582044674492316</v>
      </c>
      <c r="O162" s="215"/>
      <c r="P162" s="215">
        <f>(Q81-Q73)/Q73*100</f>
        <v>-1.5819529761667013</v>
      </c>
      <c r="Q162" s="215"/>
      <c r="R162" s="215">
        <f t="shared" si="15"/>
        <v>5.193470991428728</v>
      </c>
      <c r="S162" s="215"/>
      <c r="T162" s="215">
        <f t="shared" si="15"/>
        <v>7.0865262723981095</v>
      </c>
      <c r="U162" s="215"/>
      <c r="V162" s="215">
        <f t="shared" si="15"/>
        <v>-0.9632057872648395</v>
      </c>
      <c r="W162" s="215"/>
      <c r="X162" s="215">
        <f t="shared" si="15"/>
        <v>3.5941125014998168</v>
      </c>
      <c r="Y162" s="215"/>
    </row>
    <row r="163" spans="1:25" ht="15">
      <c r="A163" s="11" t="s">
        <v>100</v>
      </c>
      <c r="B163" s="52">
        <f>(C82-C74)/C74*100</f>
        <v>-3.76014576776544</v>
      </c>
      <c r="C163" s="114"/>
      <c r="D163" s="52">
        <f>(E82-E74)/E74*100</f>
        <v>-2.0368325609892466</v>
      </c>
      <c r="E163" s="52"/>
      <c r="F163" s="52">
        <f>(G82-G74)/G74*100</f>
        <v>3.525667289464206</v>
      </c>
      <c r="G163" s="52"/>
      <c r="H163" s="52">
        <f>(I82-I74)/I74*100</f>
        <v>-2.1630290966642707</v>
      </c>
      <c r="I163" s="114"/>
      <c r="J163" s="52">
        <f>(K82-K74)/K74*100</f>
        <v>0.4352713250206717</v>
      </c>
      <c r="K163" s="52"/>
      <c r="L163" s="52">
        <f>(M82-M74)/M74*100</f>
        <v>7.927453561503585</v>
      </c>
      <c r="M163" s="52"/>
      <c r="N163" s="52">
        <f>(O82-O74)/O74*100</f>
        <v>-2.957251003356113</v>
      </c>
      <c r="O163" s="52"/>
      <c r="P163" s="52">
        <f>(Q82-Q74)/Q74*100</f>
        <v>-1.0916868413446774</v>
      </c>
      <c r="Q163" s="52"/>
      <c r="R163" s="52">
        <f t="shared" si="15"/>
        <v>1.5558650955002877</v>
      </c>
      <c r="S163" s="52"/>
      <c r="T163" s="52">
        <f t="shared" si="15"/>
        <v>6.48279529658503</v>
      </c>
      <c r="U163" s="52"/>
      <c r="V163" s="52">
        <f t="shared" si="15"/>
        <v>0.9550051083321551</v>
      </c>
      <c r="W163" s="52"/>
      <c r="X163" s="52">
        <f t="shared" si="15"/>
        <v>6.925123243409876</v>
      </c>
      <c r="Y163" s="52"/>
    </row>
    <row r="165" spans="1:21" ht="15.75" thickBot="1">
      <c r="A165" s="69"/>
      <c r="B165" s="340" t="s">
        <v>110</v>
      </c>
      <c r="C165" s="340"/>
      <c r="D165" s="340"/>
      <c r="E165" s="340"/>
      <c r="F165" s="340"/>
      <c r="G165" s="340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340"/>
      <c r="U165" s="115"/>
    </row>
    <row r="166" spans="1:42" s="70" customFormat="1" ht="16.5" thickBot="1">
      <c r="A166" s="108"/>
      <c r="B166" s="341" t="s">
        <v>83</v>
      </c>
      <c r="C166" s="338"/>
      <c r="D166" s="338" t="s">
        <v>84</v>
      </c>
      <c r="E166" s="338"/>
      <c r="F166" s="338" t="s">
        <v>85</v>
      </c>
      <c r="G166" s="338"/>
      <c r="H166" s="338" t="s">
        <v>86</v>
      </c>
      <c r="I166" s="338"/>
      <c r="J166" s="338" t="s">
        <v>87</v>
      </c>
      <c r="K166" s="338"/>
      <c r="L166" s="338" t="s">
        <v>97</v>
      </c>
      <c r="M166" s="338"/>
      <c r="N166" s="338" t="s">
        <v>98</v>
      </c>
      <c r="O166" s="338"/>
      <c r="P166" s="338" t="s">
        <v>88</v>
      </c>
      <c r="Q166" s="338"/>
      <c r="R166" s="338" t="s">
        <v>89</v>
      </c>
      <c r="S166" s="338"/>
      <c r="T166" s="338" t="s">
        <v>90</v>
      </c>
      <c r="U166" s="338"/>
      <c r="V166" s="338" t="s">
        <v>91</v>
      </c>
      <c r="W166" s="338"/>
      <c r="X166" s="338" t="s">
        <v>92</v>
      </c>
      <c r="Y166" s="339"/>
      <c r="AI166" s="70" t="s">
        <v>51</v>
      </c>
      <c r="AJ166" s="70" t="s">
        <v>52</v>
      </c>
      <c r="AK166" s="70" t="s">
        <v>53</v>
      </c>
      <c r="AL166" s="70" t="s">
        <v>54</v>
      </c>
      <c r="AM166" s="54"/>
      <c r="AN166" s="54"/>
      <c r="AO166" s="54"/>
      <c r="AP166" s="54"/>
    </row>
    <row r="167" spans="1:25" ht="15">
      <c r="A167" s="11" t="s">
        <v>101</v>
      </c>
      <c r="B167" s="52">
        <f>(C87-C79)/C79*100</f>
        <v>12.56617689399388</v>
      </c>
      <c r="C167" s="114"/>
      <c r="D167" s="52">
        <f>(E87-E79)/E79*100</f>
        <v>4.564877123572039</v>
      </c>
      <c r="E167" s="52"/>
      <c r="F167" s="52">
        <f>(G87-G79)/G79*100</f>
        <v>12.39478290349135</v>
      </c>
      <c r="G167" s="52"/>
      <c r="H167" s="52">
        <f>(I87-I79)/I79*100</f>
        <v>20.359381213434823</v>
      </c>
      <c r="I167" s="114"/>
      <c r="J167" s="52">
        <f>(K87-K79)/K79*100</f>
        <v>15.952164465587426</v>
      </c>
      <c r="K167" s="52"/>
      <c r="L167" s="52">
        <f>(M87-M79)/M79*100</f>
        <v>11.732382806623352</v>
      </c>
      <c r="M167" s="52"/>
      <c r="N167" s="52">
        <f>(O87-O79)/O79*100</f>
        <v>12.231172529033458</v>
      </c>
      <c r="O167" s="52"/>
      <c r="P167" s="52">
        <f>(Q87-Q79)/Q79*100</f>
        <v>2.927451755603338</v>
      </c>
      <c r="Q167" s="230"/>
      <c r="R167" s="52">
        <f>(S87-S79)/S79*100</f>
        <v>5.416434565758914</v>
      </c>
      <c r="S167" s="230"/>
      <c r="T167" s="52">
        <f>(U87-U79)/U79*100</f>
        <v>5.216314319653881</v>
      </c>
      <c r="U167" s="230"/>
      <c r="V167" s="52">
        <f>(W87-W79)/W79*100</f>
        <v>8.065519582236563</v>
      </c>
      <c r="W167" s="230"/>
      <c r="X167" s="52">
        <f>(Y87-Y79)/Y79*100</f>
        <v>-8.509439991302223</v>
      </c>
      <c r="Y167" s="230"/>
    </row>
    <row r="168" spans="1:25" ht="15">
      <c r="A168" s="11" t="s">
        <v>102</v>
      </c>
      <c r="B168" s="52">
        <f aca="true" t="shared" si="16" ref="B168:D170">(C88-C80)/C80*100</f>
        <v>0.20544055964348992</v>
      </c>
      <c r="C168" s="114"/>
      <c r="D168" s="52">
        <f t="shared" si="16"/>
        <v>-8.390609941841234</v>
      </c>
      <c r="E168" s="52"/>
      <c r="F168" s="52">
        <f>(G88-G80)/G80*100</f>
        <v>1.2473151040434787</v>
      </c>
      <c r="G168" s="52"/>
      <c r="H168" s="52">
        <f>(I88-I80)/I80*100</f>
        <v>-3.0652044870719175</v>
      </c>
      <c r="I168" s="114"/>
      <c r="J168" s="52">
        <f>(K88-K80)/K80*100</f>
        <v>2.5554998950902736</v>
      </c>
      <c r="K168" s="52"/>
      <c r="L168" s="52">
        <f>(M88-M80)/M80*100</f>
        <v>-4.785903833356216</v>
      </c>
      <c r="M168" s="52"/>
      <c r="N168" s="52">
        <f>(O88-O80)/O80*100</f>
        <v>-10.128206633018582</v>
      </c>
      <c r="O168" s="52"/>
      <c r="P168" s="52">
        <f>(Q88-Q80)/Q80*100</f>
        <v>-4.093272534570182</v>
      </c>
      <c r="Q168" s="230"/>
      <c r="R168" s="52">
        <f>(S88-S80)/S80*100</f>
        <v>-0.18253897501025454</v>
      </c>
      <c r="S168" s="230"/>
      <c r="T168" s="52">
        <f>(U88-U80)/U80*100</f>
        <v>-4.345948801138752</v>
      </c>
      <c r="U168" s="230"/>
      <c r="V168" s="52">
        <f>(W88-W80)/W80*100</f>
        <v>-0.9779746778720048</v>
      </c>
      <c r="W168" s="230"/>
      <c r="X168" s="52">
        <f>(Y88-Y80)/Y80*100</f>
        <v>-2.3896184045558795</v>
      </c>
      <c r="Y168" s="230"/>
    </row>
    <row r="169" spans="1:25" s="222" customFormat="1" ht="15.75">
      <c r="A169" s="5" t="s">
        <v>99</v>
      </c>
      <c r="B169" s="215">
        <f t="shared" si="16"/>
        <v>3.799836445861625</v>
      </c>
      <c r="C169" s="216"/>
      <c r="D169" s="215">
        <f t="shared" si="16"/>
        <v>-3.5095144379774803</v>
      </c>
      <c r="E169" s="215"/>
      <c r="F169" s="215">
        <f>(G89-G81)/G81*100</f>
        <v>6.293932535462927</v>
      </c>
      <c r="G169" s="215"/>
      <c r="H169" s="215">
        <f>(I89-I81)/I81*100</f>
        <v>7.327545210158992</v>
      </c>
      <c r="I169" s="216"/>
      <c r="J169" s="215">
        <f>(K89-K81)/K81*100</f>
        <v>9.534053036632228</v>
      </c>
      <c r="K169" s="215"/>
      <c r="L169" s="215">
        <f>(M89-M81)/M81*100</f>
        <v>3.0689120871592954</v>
      </c>
      <c r="M169" s="215"/>
      <c r="N169" s="215">
        <f>(O89-O81)/O81*100</f>
        <v>1.227754654416692</v>
      </c>
      <c r="O169" s="215"/>
      <c r="P169" s="215">
        <f>(Q89-Q81)/Q81*100</f>
        <v>-0.01716152444919352</v>
      </c>
      <c r="Q169" s="283"/>
      <c r="R169" s="215">
        <f>(S89-S81)/S81*100</f>
        <v>1.6070934955644434</v>
      </c>
      <c r="S169" s="283"/>
      <c r="T169" s="215">
        <f>(U89-U81)/U81*100</f>
        <v>0.025524552808065582</v>
      </c>
      <c r="U169" s="283"/>
      <c r="V169" s="215">
        <f>(W89-W81)/W81*100</f>
        <v>3.4843980434700175</v>
      </c>
      <c r="W169" s="283"/>
      <c r="X169" s="215">
        <f>(Y89-Y81)/Y81*100</f>
        <v>-4.5576330936188745</v>
      </c>
      <c r="Y169" s="283"/>
    </row>
    <row r="170" spans="1:25" ht="15">
      <c r="A170" s="11" t="s">
        <v>100</v>
      </c>
      <c r="B170" s="52">
        <f t="shared" si="16"/>
        <v>9.240808616688081</v>
      </c>
      <c r="C170" s="114"/>
      <c r="D170" s="52">
        <f t="shared" si="16"/>
        <v>1.7925994426134886</v>
      </c>
      <c r="E170" s="52"/>
      <c r="F170" s="52">
        <f>(G90-G82)/G82*100</f>
        <v>0.4725918148625333</v>
      </c>
      <c r="G170" s="52"/>
      <c r="H170" s="52">
        <f>(I90-I82)/I82*100</f>
        <v>17.72740837347318</v>
      </c>
      <c r="I170" s="114"/>
      <c r="J170" s="52">
        <f>(K90-K82)/K82*100</f>
        <v>5.992545551773511</v>
      </c>
      <c r="K170" s="52"/>
      <c r="L170" s="52">
        <f>(M90-M82)/M82*100</f>
        <v>5.890037593874816</v>
      </c>
      <c r="M170" s="52"/>
      <c r="N170" s="52">
        <f>(O90-O82)/O82*100</f>
        <v>3.980017772976911</v>
      </c>
      <c r="O170" s="52"/>
      <c r="P170" s="52">
        <f>(Q90-Q82)/Q82*100</f>
        <v>5.433126051989298</v>
      </c>
      <c r="Q170" s="230"/>
      <c r="R170" s="52">
        <f>(S90-S82)/S82*100</f>
        <v>6.581081344767659</v>
      </c>
      <c r="S170" s="230"/>
      <c r="T170" s="52">
        <f>(U90-U82)/U82*100</f>
        <v>-0.6029423528321972</v>
      </c>
      <c r="U170" s="230"/>
      <c r="V170" s="52">
        <f>(W90-W82)/W82*100</f>
        <v>-2.7823069132165186</v>
      </c>
      <c r="W170" s="230"/>
      <c r="X170" s="52">
        <f>(Y90-Y82)/Y82*100</f>
        <v>-8.741873479270689</v>
      </c>
      <c r="Y170" s="230"/>
    </row>
    <row r="172" spans="1:21" ht="15.75" thickBot="1">
      <c r="A172" s="69"/>
      <c r="B172" s="340" t="s">
        <v>111</v>
      </c>
      <c r="C172" s="340"/>
      <c r="D172" s="340"/>
      <c r="E172" s="340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115"/>
    </row>
    <row r="173" spans="1:42" s="70" customFormat="1" ht="16.5" thickBot="1">
      <c r="A173" s="108"/>
      <c r="B173" s="341" t="s">
        <v>83</v>
      </c>
      <c r="C173" s="338"/>
      <c r="D173" s="338" t="s">
        <v>84</v>
      </c>
      <c r="E173" s="338"/>
      <c r="F173" s="338" t="s">
        <v>85</v>
      </c>
      <c r="G173" s="338"/>
      <c r="H173" s="338" t="s">
        <v>86</v>
      </c>
      <c r="I173" s="338"/>
      <c r="J173" s="338" t="s">
        <v>87</v>
      </c>
      <c r="K173" s="338"/>
      <c r="L173" s="338" t="s">
        <v>97</v>
      </c>
      <c r="M173" s="338"/>
      <c r="N173" s="338" t="s">
        <v>98</v>
      </c>
      <c r="O173" s="338"/>
      <c r="P173" s="338" t="s">
        <v>88</v>
      </c>
      <c r="Q173" s="338"/>
      <c r="R173" s="338" t="s">
        <v>89</v>
      </c>
      <c r="S173" s="338"/>
      <c r="T173" s="338" t="s">
        <v>90</v>
      </c>
      <c r="U173" s="338"/>
      <c r="V173" s="338" t="s">
        <v>91</v>
      </c>
      <c r="W173" s="338"/>
      <c r="X173" s="338" t="s">
        <v>92</v>
      </c>
      <c r="Y173" s="339"/>
      <c r="AI173" s="70" t="s">
        <v>51</v>
      </c>
      <c r="AJ173" s="70" t="s">
        <v>52</v>
      </c>
      <c r="AK173" s="70" t="s">
        <v>53</v>
      </c>
      <c r="AL173" s="70" t="s">
        <v>54</v>
      </c>
      <c r="AM173" s="54"/>
      <c r="AN173" s="54"/>
      <c r="AO173" s="54"/>
      <c r="AP173" s="54"/>
    </row>
    <row r="174" spans="1:25" ht="15">
      <c r="A174" s="11" t="s">
        <v>101</v>
      </c>
      <c r="B174" s="52">
        <f>(C95-C87)/C87*100</f>
        <v>0.6166866588365307</v>
      </c>
      <c r="C174" s="114"/>
      <c r="D174" s="52">
        <f>(E95-E87)/E87*100</f>
        <v>-6.700596719720255</v>
      </c>
      <c r="E174" s="52"/>
      <c r="F174" s="52" t="s">
        <v>114</v>
      </c>
      <c r="G174" s="52"/>
      <c r="H174" s="52">
        <f>(I95-I87)/I87*100</f>
        <v>-9.438844532128257</v>
      </c>
      <c r="I174" s="114"/>
      <c r="J174" s="52">
        <f>(K95-K87)/K87*100</f>
        <v>15.388050224706632</v>
      </c>
      <c r="K174" s="52"/>
      <c r="L174" s="52">
        <f>(M95-M87)/M87*100</f>
        <v>3.0219487317075533</v>
      </c>
      <c r="M174" s="52"/>
      <c r="N174" s="52">
        <f>(O95-O87)/O87*100</f>
        <v>4.51294793180408</v>
      </c>
      <c r="O174" s="52"/>
      <c r="P174" s="52">
        <f>(Q95-Q87)/Q87*100</f>
        <v>6.374537480638143</v>
      </c>
      <c r="Q174" s="230"/>
      <c r="R174" s="52">
        <f>(S95-S87)/S87*100</f>
        <v>11.374974368568555</v>
      </c>
      <c r="S174" s="230"/>
      <c r="T174" s="52">
        <f>(U95-U87)/U87*100</f>
        <v>7.9815071264225335</v>
      </c>
      <c r="U174" s="230"/>
      <c r="V174" s="52">
        <f>(W95-W87)/W87*100</f>
        <v>3.575725623639086</v>
      </c>
      <c r="W174" s="230"/>
      <c r="X174" s="52">
        <f>(Y95-Y87)/Y87*100</f>
        <v>32.53103004298366</v>
      </c>
      <c r="Y174" s="230"/>
    </row>
    <row r="175" spans="1:25" ht="15">
      <c r="A175" s="11" t="s">
        <v>102</v>
      </c>
      <c r="B175" s="52">
        <f>(C96-C88)/C88*100</f>
        <v>-9.420155460970582</v>
      </c>
      <c r="C175" s="114"/>
      <c r="D175" s="52">
        <f>(E96-E88)/E88*100</f>
        <v>2.0181726454380917</v>
      </c>
      <c r="E175" s="52"/>
      <c r="F175" s="52" t="s">
        <v>114</v>
      </c>
      <c r="G175" s="52"/>
      <c r="H175" s="52">
        <f>(I96-I88)/I88*100</f>
        <v>-14.358663156854599</v>
      </c>
      <c r="I175" s="114"/>
      <c r="J175" s="52">
        <f>(K96-K88)/K88*100</f>
        <v>5.436628857512115</v>
      </c>
      <c r="K175" s="52"/>
      <c r="L175" s="52">
        <f>(M96-M88)/M88*100</f>
        <v>8.668446577232562</v>
      </c>
      <c r="M175" s="52"/>
      <c r="N175" s="52">
        <f>(O96-O88)/O88*100</f>
        <v>9.427142924864663</v>
      </c>
      <c r="O175" s="52"/>
      <c r="P175" s="52">
        <f>(Q96-Q88)/Q88*100</f>
        <v>12.388346647799032</v>
      </c>
      <c r="Q175" s="230"/>
      <c r="R175" s="52">
        <f>(S96-S88)/S88*100</f>
        <v>12.658781987833665</v>
      </c>
      <c r="S175" s="230"/>
      <c r="T175" s="52">
        <f>(U96-U88)/U88*100</f>
        <v>14.953255577141276</v>
      </c>
      <c r="U175" s="230"/>
      <c r="V175" s="52">
        <f>(W96-W88)/W88*100</f>
        <v>11.291907822938962</v>
      </c>
      <c r="W175" s="230"/>
      <c r="X175" s="52">
        <f>(Y96-Y88)/Y88*100</f>
        <v>12.208447844065143</v>
      </c>
      <c r="Y175" s="230"/>
    </row>
    <row r="176" spans="1:25" s="123" customFormat="1" ht="15.75">
      <c r="A176" s="9" t="s">
        <v>99</v>
      </c>
      <c r="B176" s="215">
        <f>(C97-C89)/C89*100</f>
        <v>-6.026527403455806</v>
      </c>
      <c r="C176" s="216"/>
      <c r="D176" s="215">
        <f>(E97-E89)/E89*100</f>
        <v>-1.5022569004447701</v>
      </c>
      <c r="E176" s="215"/>
      <c r="F176" s="215">
        <f>(G97-G89)/G89*100</f>
        <v>-1.2893693549189007</v>
      </c>
      <c r="G176" s="215"/>
      <c r="H176" s="215">
        <f>(I97-I89)/I89*100</f>
        <v>-11.662121914995376</v>
      </c>
      <c r="I176" s="216"/>
      <c r="J176" s="215">
        <f>(K97-K89)/K89*100</f>
        <v>10.695911608759703</v>
      </c>
      <c r="K176" s="215"/>
      <c r="L176" s="215">
        <f>(M97-M89)/M89*100</f>
        <v>5.454811996145835</v>
      </c>
      <c r="M176" s="215"/>
      <c r="N176" s="215">
        <f>(O97-O89)/O89*100</f>
        <v>6.22191561710555</v>
      </c>
      <c r="O176" s="215"/>
      <c r="P176" s="215">
        <f>(Q97-Q89)/Q89*100</f>
        <v>8.347812420991426</v>
      </c>
      <c r="Q176" s="231"/>
      <c r="R176" s="215">
        <f>(S97-S89)/S89*100</f>
        <v>11.533923205866934</v>
      </c>
      <c r="S176" s="231"/>
      <c r="T176" s="215">
        <f>(U97-U89)/U89*100</f>
        <v>11.145918801247937</v>
      </c>
      <c r="U176" s="231"/>
      <c r="V176" s="215">
        <f>(W97-W89)/W89*100</f>
        <v>7.245572877436119</v>
      </c>
      <c r="W176" s="231"/>
      <c r="X176" s="215">
        <f>(Y97-Y89)/Y89*100</f>
        <v>19.13937729295696</v>
      </c>
      <c r="Y176" s="231"/>
    </row>
    <row r="177" spans="1:25" ht="15">
      <c r="A177" s="11" t="s">
        <v>100</v>
      </c>
      <c r="B177" s="52">
        <f>(C98-C90)/C90*100</f>
        <v>0.364099831570296</v>
      </c>
      <c r="C177" s="114"/>
      <c r="D177" s="52">
        <f>(E98-E90)/E90*100</f>
        <v>-11.65937477713371</v>
      </c>
      <c r="E177" s="52"/>
      <c r="F177" s="52" t="s">
        <v>114</v>
      </c>
      <c r="G177" s="52"/>
      <c r="H177" s="52">
        <f>(I98-I90)/I90*100</f>
        <v>-3.563512821143743</v>
      </c>
      <c r="I177" s="114"/>
      <c r="J177" s="52">
        <f>(K98-K90)/K90*100</f>
        <v>14.55634634253396</v>
      </c>
      <c r="K177" s="52"/>
      <c r="L177" s="52">
        <f>(M98-M90)/M90*100</f>
        <v>4.247216288883527</v>
      </c>
      <c r="M177" s="52"/>
      <c r="N177" s="52">
        <f>(O98-O90)/O90*100</f>
        <v>12.822592025441432</v>
      </c>
      <c r="O177" s="52"/>
      <c r="P177" s="52">
        <f>(Q98-Q90)/Q90*100</f>
        <v>13.50861795095544</v>
      </c>
      <c r="Q177" s="230"/>
      <c r="R177" s="52">
        <f>(S98-S90)/S90*100</f>
        <v>17.107223991575125</v>
      </c>
      <c r="S177" s="230"/>
      <c r="T177" s="52">
        <f>(U98-U90)/U90*100</f>
        <v>12.096557955160128</v>
      </c>
      <c r="U177" s="230"/>
      <c r="V177" s="52">
        <f>(W98-W90)/W90*100</f>
        <v>17.54152281552421</v>
      </c>
      <c r="W177" s="230"/>
      <c r="X177" s="52">
        <f>(Y98-Y90)/Y90*100</f>
        <v>24.19072605187077</v>
      </c>
      <c r="Y177" s="230"/>
    </row>
  </sheetData>
  <sheetProtection/>
  <mergeCells count="300"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L45:M45"/>
    <mergeCell ref="N45:O45"/>
    <mergeCell ref="P45:Q45"/>
    <mergeCell ref="T37:U37"/>
    <mergeCell ref="P37:Q37"/>
    <mergeCell ref="L37:M37"/>
    <mergeCell ref="N37:O37"/>
    <mergeCell ref="R45:S45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D21:E21"/>
    <mergeCell ref="F21:G21"/>
    <mergeCell ref="T21:U21"/>
    <mergeCell ref="P21:Q21"/>
    <mergeCell ref="H21:I21"/>
    <mergeCell ref="J21:K21"/>
    <mergeCell ref="L21:M21"/>
    <mergeCell ref="N21:O21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F5:G5"/>
    <mergeCell ref="H5:I5"/>
    <mergeCell ref="R5:S5"/>
    <mergeCell ref="T5:U5"/>
    <mergeCell ref="N5:O5"/>
    <mergeCell ref="P5:Q5"/>
    <mergeCell ref="V13:W13"/>
    <mergeCell ref="J13:K13"/>
    <mergeCell ref="J5:K5"/>
    <mergeCell ref="L5:M5"/>
    <mergeCell ref="P13:Q13"/>
    <mergeCell ref="R13:S13"/>
    <mergeCell ref="N13:O13"/>
    <mergeCell ref="T13:U13"/>
    <mergeCell ref="X138:Y138"/>
    <mergeCell ref="X124:Y124"/>
    <mergeCell ref="J124:K124"/>
    <mergeCell ref="V110:W110"/>
    <mergeCell ref="X110:Y110"/>
    <mergeCell ref="J110:K110"/>
    <mergeCell ref="L110:M110"/>
    <mergeCell ref="R110:S110"/>
    <mergeCell ref="T110:U110"/>
    <mergeCell ref="V117:W117"/>
    <mergeCell ref="X131:Y131"/>
    <mergeCell ref="R124:S124"/>
    <mergeCell ref="V124:W124"/>
    <mergeCell ref="T124:U124"/>
    <mergeCell ref="V131:W131"/>
    <mergeCell ref="R131:S131"/>
    <mergeCell ref="V85:W85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B103:C103"/>
    <mergeCell ref="N69:O69"/>
    <mergeCell ref="H77:I77"/>
    <mergeCell ref="D103:E103"/>
    <mergeCell ref="B84:X84"/>
    <mergeCell ref="L69:M69"/>
    <mergeCell ref="J85:K85"/>
    <mergeCell ref="R85:S85"/>
    <mergeCell ref="N103:O103"/>
    <mergeCell ref="L85:M85"/>
    <mergeCell ref="D117:E117"/>
    <mergeCell ref="X117:Y117"/>
    <mergeCell ref="R117:S117"/>
    <mergeCell ref="T117:U117"/>
    <mergeCell ref="V77:W77"/>
    <mergeCell ref="X103:Y103"/>
    <mergeCell ref="R103:S103"/>
    <mergeCell ref="T85:U85"/>
    <mergeCell ref="T103:U103"/>
    <mergeCell ref="V93:W93"/>
    <mergeCell ref="R145:S145"/>
    <mergeCell ref="B131:C131"/>
    <mergeCell ref="H131:I131"/>
    <mergeCell ref="H117:I117"/>
    <mergeCell ref="B138:C138"/>
    <mergeCell ref="D138:E138"/>
    <mergeCell ref="B124:C124"/>
    <mergeCell ref="B117:C117"/>
    <mergeCell ref="B123:T123"/>
    <mergeCell ref="D124:E124"/>
    <mergeCell ref="P131:Q131"/>
    <mergeCell ref="P124:Q124"/>
    <mergeCell ref="L117:M117"/>
    <mergeCell ref="X145:Y145"/>
    <mergeCell ref="L61:M61"/>
    <mergeCell ref="N61:O61"/>
    <mergeCell ref="B102:T102"/>
    <mergeCell ref="R77:S77"/>
    <mergeCell ref="B116:T116"/>
    <mergeCell ref="L138:M138"/>
    <mergeCell ref="H145:I145"/>
    <mergeCell ref="B145:C145"/>
    <mergeCell ref="T138:U138"/>
    <mergeCell ref="T131:U131"/>
    <mergeCell ref="R138:S138"/>
    <mergeCell ref="P117:Q117"/>
    <mergeCell ref="J131:K131"/>
    <mergeCell ref="N124:O124"/>
    <mergeCell ref="J117:K117"/>
    <mergeCell ref="N117:O117"/>
    <mergeCell ref="B110:C110"/>
    <mergeCell ref="D110:E110"/>
    <mergeCell ref="F110:G110"/>
    <mergeCell ref="B109:T109"/>
    <mergeCell ref="P110:Q110"/>
    <mergeCell ref="H110:I110"/>
    <mergeCell ref="N110:O110"/>
    <mergeCell ref="D131:E131"/>
    <mergeCell ref="B151:T151"/>
    <mergeCell ref="N138:O138"/>
    <mergeCell ref="N131:O131"/>
    <mergeCell ref="L131:M131"/>
    <mergeCell ref="P138:Q138"/>
    <mergeCell ref="D145:E145"/>
    <mergeCell ref="B144:T144"/>
    <mergeCell ref="F145:G145"/>
    <mergeCell ref="J145:K145"/>
    <mergeCell ref="P85:Q85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H103:I103"/>
    <mergeCell ref="F138:G138"/>
    <mergeCell ref="H138:I138"/>
    <mergeCell ref="J138:K138"/>
    <mergeCell ref="L103:M103"/>
    <mergeCell ref="N85:O85"/>
    <mergeCell ref="H124:I124"/>
    <mergeCell ref="L124:M124"/>
    <mergeCell ref="F124:G124"/>
    <mergeCell ref="T145:U145"/>
    <mergeCell ref="V145:W145"/>
    <mergeCell ref="R159:S159"/>
    <mergeCell ref="P145:Q145"/>
    <mergeCell ref="P103:Q103"/>
    <mergeCell ref="F103:G103"/>
    <mergeCell ref="J103:K103"/>
    <mergeCell ref="L152:M152"/>
    <mergeCell ref="N145:O145"/>
    <mergeCell ref="L145:M145"/>
    <mergeCell ref="V138:W138"/>
    <mergeCell ref="V103:W103"/>
    <mergeCell ref="X159:Y159"/>
    <mergeCell ref="B158:T158"/>
    <mergeCell ref="N152:O152"/>
    <mergeCell ref="P152:Q152"/>
    <mergeCell ref="N159:O159"/>
    <mergeCell ref="T159:U159"/>
    <mergeCell ref="J159:K159"/>
    <mergeCell ref="L159:M159"/>
    <mergeCell ref="B166:C166"/>
    <mergeCell ref="D166:E166"/>
    <mergeCell ref="F166:G166"/>
    <mergeCell ref="H166:I166"/>
    <mergeCell ref="B165:T165"/>
    <mergeCell ref="R152:S152"/>
    <mergeCell ref="T152:U152"/>
    <mergeCell ref="P159:Q159"/>
    <mergeCell ref="D152:E152"/>
    <mergeCell ref="F152:G152"/>
    <mergeCell ref="D159:E159"/>
    <mergeCell ref="F159:G159"/>
    <mergeCell ref="J152:K152"/>
    <mergeCell ref="B159:C159"/>
    <mergeCell ref="V152:W152"/>
    <mergeCell ref="X152:Y152"/>
    <mergeCell ref="V159:W159"/>
    <mergeCell ref="H152:I152"/>
    <mergeCell ref="X166:Y166"/>
    <mergeCell ref="J166:K166"/>
    <mergeCell ref="L166:M166"/>
    <mergeCell ref="N166:O166"/>
    <mergeCell ref="P166:Q166"/>
    <mergeCell ref="B152:C152"/>
    <mergeCell ref="R166:S166"/>
    <mergeCell ref="T166:U166"/>
    <mergeCell ref="V166:W166"/>
    <mergeCell ref="H159:I159"/>
    <mergeCell ref="N173:O173"/>
    <mergeCell ref="P173:Q173"/>
    <mergeCell ref="R173:S173"/>
    <mergeCell ref="N93:O93"/>
    <mergeCell ref="P93:Q93"/>
    <mergeCell ref="R93:S93"/>
    <mergeCell ref="B137:T137"/>
    <mergeCell ref="B130:T130"/>
    <mergeCell ref="F117:G117"/>
    <mergeCell ref="F131:G131"/>
    <mergeCell ref="T173:U173"/>
    <mergeCell ref="V173:W173"/>
    <mergeCell ref="X173:Y173"/>
    <mergeCell ref="B172:T172"/>
    <mergeCell ref="B173:C173"/>
    <mergeCell ref="D173:E173"/>
    <mergeCell ref="F173:G173"/>
    <mergeCell ref="H173:I173"/>
    <mergeCell ref="J173:K173"/>
    <mergeCell ref="L173:M173"/>
  </mergeCells>
  <printOptions/>
  <pageMargins left="0.19" right="0.17" top="0.18" bottom="0.16" header="0.5118110236220472" footer="0.3"/>
  <pageSetup horizontalDpi="600" verticalDpi="600" orientation="landscape" paperSize="9" scale="40" r:id="rId1"/>
  <rowBreaks count="1" manualBreakCount="1">
    <brk id="99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J53"/>
  <sheetViews>
    <sheetView view="pageBreakPreview" zoomScale="55" zoomScaleSheetLayoutView="55" zoomScalePageLayoutView="0" workbookViewId="0" topLeftCell="A1">
      <selection activeCell="A28" sqref="A28"/>
    </sheetView>
  </sheetViews>
  <sheetFormatPr defaultColWidth="9.140625" defaultRowHeight="12.75"/>
  <cols>
    <col min="1" max="1" width="13.7109375" style="76" customWidth="1"/>
    <col min="2" max="25" width="11.28125" style="76" customWidth="1"/>
    <col min="26" max="28" width="14.57421875" style="76" customWidth="1"/>
    <col min="29" max="36" width="14.57421875" style="0" customWidth="1"/>
  </cols>
  <sheetData>
    <row r="2" spans="1:25" ht="15.75">
      <c r="A2" s="199" t="s">
        <v>122</v>
      </c>
      <c r="B2" s="328"/>
      <c r="C2" s="328"/>
      <c r="D2" s="328"/>
      <c r="E2" s="328"/>
      <c r="F2" s="329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31" ht="15.75">
      <c r="A3" s="77"/>
      <c r="B3" s="110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</row>
    <row r="4" spans="1:36" ht="15.75">
      <c r="A4" s="78"/>
      <c r="B4" s="349" t="s">
        <v>11</v>
      </c>
      <c r="C4" s="349"/>
      <c r="D4" s="349" t="s">
        <v>12</v>
      </c>
      <c r="E4" s="349"/>
      <c r="F4" s="348">
        <v>2003</v>
      </c>
      <c r="G4" s="348"/>
      <c r="H4" s="348">
        <v>2004</v>
      </c>
      <c r="I4" s="348"/>
      <c r="J4" s="348">
        <v>2005</v>
      </c>
      <c r="K4" s="348"/>
      <c r="L4" s="348">
        <v>2006</v>
      </c>
      <c r="M4" s="348"/>
      <c r="N4" s="348">
        <v>2007</v>
      </c>
      <c r="O4" s="348"/>
      <c r="P4" s="348">
        <v>2008</v>
      </c>
      <c r="Q4" s="348"/>
      <c r="R4" s="348">
        <v>2009</v>
      </c>
      <c r="S4" s="348"/>
      <c r="T4" s="348">
        <v>2010</v>
      </c>
      <c r="U4" s="348"/>
      <c r="V4" s="348">
        <v>2011</v>
      </c>
      <c r="W4" s="348"/>
      <c r="X4" s="348">
        <v>2012</v>
      </c>
      <c r="Y4" s="348"/>
      <c r="Z4" s="281" t="s">
        <v>14</v>
      </c>
      <c r="AA4" s="281" t="s">
        <v>14</v>
      </c>
      <c r="AB4" s="281" t="s">
        <v>14</v>
      </c>
      <c r="AC4" s="281" t="s">
        <v>14</v>
      </c>
      <c r="AD4" s="281" t="s">
        <v>14</v>
      </c>
      <c r="AE4" s="281" t="s">
        <v>14</v>
      </c>
      <c r="AF4" s="281" t="s">
        <v>14</v>
      </c>
      <c r="AG4" s="281" t="s">
        <v>14</v>
      </c>
      <c r="AH4" s="281" t="s">
        <v>14</v>
      </c>
      <c r="AI4" s="281" t="s">
        <v>14</v>
      </c>
      <c r="AJ4" s="281" t="s">
        <v>14</v>
      </c>
    </row>
    <row r="5" spans="1:36" ht="15.75">
      <c r="A5" s="81"/>
      <c r="B5" s="278" t="s">
        <v>70</v>
      </c>
      <c r="C5" s="279" t="s">
        <v>71</v>
      </c>
      <c r="D5" s="278" t="s">
        <v>70</v>
      </c>
      <c r="E5" s="279" t="s">
        <v>71</v>
      </c>
      <c r="F5" s="278" t="s">
        <v>70</v>
      </c>
      <c r="G5" s="279" t="s">
        <v>71</v>
      </c>
      <c r="H5" s="278" t="s">
        <v>70</v>
      </c>
      <c r="I5" s="279" t="s">
        <v>71</v>
      </c>
      <c r="J5" s="278" t="s">
        <v>70</v>
      </c>
      <c r="K5" s="279" t="s">
        <v>71</v>
      </c>
      <c r="L5" s="278" t="s">
        <v>70</v>
      </c>
      <c r="M5" s="279" t="s">
        <v>71</v>
      </c>
      <c r="N5" s="278" t="s">
        <v>70</v>
      </c>
      <c r="O5" s="279" t="s">
        <v>71</v>
      </c>
      <c r="P5" s="278" t="s">
        <v>70</v>
      </c>
      <c r="Q5" s="279" t="s">
        <v>71</v>
      </c>
      <c r="R5" s="278" t="s">
        <v>70</v>
      </c>
      <c r="S5" s="279" t="s">
        <v>71</v>
      </c>
      <c r="T5" s="278" t="s">
        <v>70</v>
      </c>
      <c r="U5" s="279" t="s">
        <v>71</v>
      </c>
      <c r="V5" s="278" t="s">
        <v>70</v>
      </c>
      <c r="W5" s="279" t="s">
        <v>71</v>
      </c>
      <c r="X5" s="278" t="s">
        <v>70</v>
      </c>
      <c r="Y5" s="279" t="s">
        <v>71</v>
      </c>
      <c r="Z5" s="280">
        <v>2002</v>
      </c>
      <c r="AA5" s="280">
        <v>2003</v>
      </c>
      <c r="AB5" s="280">
        <v>2004</v>
      </c>
      <c r="AC5" s="280">
        <v>2005</v>
      </c>
      <c r="AD5" s="280">
        <v>2006</v>
      </c>
      <c r="AE5" s="280">
        <v>2007</v>
      </c>
      <c r="AF5" s="280">
        <v>2008</v>
      </c>
      <c r="AG5" s="280">
        <v>2009</v>
      </c>
      <c r="AH5" s="280">
        <v>2010</v>
      </c>
      <c r="AI5" s="280">
        <v>2011</v>
      </c>
      <c r="AJ5" s="280">
        <v>2012</v>
      </c>
    </row>
    <row r="6" spans="1:28" ht="15.75">
      <c r="A6" s="82" t="s">
        <v>25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194"/>
      <c r="V6" s="194"/>
      <c r="W6" s="194"/>
      <c r="X6" s="194"/>
      <c r="Y6" s="194"/>
      <c r="Z6" s="79"/>
      <c r="AA6" s="79"/>
      <c r="AB6" s="79"/>
    </row>
    <row r="7" spans="1:36" ht="15">
      <c r="A7" s="84" t="s">
        <v>26</v>
      </c>
      <c r="B7" s="131">
        <v>24.9</v>
      </c>
      <c r="C7" s="131">
        <f>+B7/Index!$B$13</f>
        <v>42.54417589026678</v>
      </c>
      <c r="D7" s="131">
        <v>21.6</v>
      </c>
      <c r="E7" s="131">
        <f>+D7/Index!$B$13</f>
        <v>36.90579113372541</v>
      </c>
      <c r="F7" s="169">
        <v>25.639</v>
      </c>
      <c r="G7" s="131">
        <f>+F7/Index!$B$13</f>
        <v>43.806832355443774</v>
      </c>
      <c r="H7" s="169">
        <v>21.786</v>
      </c>
      <c r="I7" s="85">
        <f>+H7/Index!$B$13</f>
        <v>37.223591001821376</v>
      </c>
      <c r="J7" s="169">
        <v>20.69594</v>
      </c>
      <c r="K7" s="85">
        <f>+J7/Index!$B$13</f>
        <v>35.36111291463486</v>
      </c>
      <c r="L7" s="169">
        <f>M7*Index!$B$13</f>
        <v>21.185591</v>
      </c>
      <c r="M7" s="85">
        <v>36.19773131900614</v>
      </c>
      <c r="N7" s="122">
        <v>19.689278</v>
      </c>
      <c r="O7" s="85">
        <v>33.641128770456234</v>
      </c>
      <c r="P7" s="85">
        <f>+Q7*Index!$B$13</f>
        <v>20.646150205507997</v>
      </c>
      <c r="Q7" s="85">
        <v>35.276042</v>
      </c>
      <c r="R7" s="85">
        <f>+S7*Index!$B$13</f>
        <v>18.260763010284</v>
      </c>
      <c r="S7" s="85">
        <v>31.200366</v>
      </c>
      <c r="T7" s="85">
        <f>+U7*Index!$B$13</f>
        <v>17.358754523882</v>
      </c>
      <c r="U7" s="131">
        <v>29.659193</v>
      </c>
      <c r="V7" s="85">
        <f>+W7*Index!$B$13</f>
        <v>17.426307434235998</v>
      </c>
      <c r="W7" s="131">
        <v>29.774614</v>
      </c>
      <c r="X7" s="85">
        <f>+Y7*Index!$B$13</f>
        <v>17.543491862444448</v>
      </c>
      <c r="Y7" s="131">
        <v>29.9748354829438</v>
      </c>
      <c r="Z7" s="88">
        <f>(E7-C7)/C7*100</f>
        <v>-13.253012048192748</v>
      </c>
      <c r="AA7" s="88">
        <f>(G7-E7)/E7*100</f>
        <v>18.699074074074044</v>
      </c>
      <c r="AB7" s="88">
        <f>(I7-G7)/G7*100</f>
        <v>-15.027887203089026</v>
      </c>
      <c r="AC7" s="88">
        <f>(K7-I7)/I7*100</f>
        <v>-5.003488478839628</v>
      </c>
      <c r="AD7" s="88">
        <f>(M7-K7)/K7*100</f>
        <v>2.3659278099955645</v>
      </c>
      <c r="AE7" s="88">
        <f>(O7-M7)/M7*100</f>
        <v>-7.062880615414489</v>
      </c>
      <c r="AF7" s="88">
        <f>(Q7-O7)/O7*100</f>
        <v>4.85986436632159</v>
      </c>
      <c r="AG7" s="88">
        <f>(S7-Q7)/Q7*100</f>
        <v>-11.553665799581479</v>
      </c>
      <c r="AH7" s="88">
        <f>(U7-S7)/S7*100</f>
        <v>-4.939599105984849</v>
      </c>
      <c r="AI7" s="88">
        <f>(W7-U7)/U7*100</f>
        <v>0.3891575876659939</v>
      </c>
      <c r="AJ7" s="88">
        <f aca="true" t="shared" si="0" ref="AJ7:AJ19">(Y7-W7)/W7*100</f>
        <v>0.6724570230996096</v>
      </c>
    </row>
    <row r="8" spans="1:36" ht="15">
      <c r="A8" s="84" t="s">
        <v>27</v>
      </c>
      <c r="B8" s="131">
        <v>29.1</v>
      </c>
      <c r="C8" s="131">
        <f>+B8/Index!$B$13</f>
        <v>49.720301944046724</v>
      </c>
      <c r="D8" s="131">
        <v>28.9</v>
      </c>
      <c r="E8" s="131">
        <f>+D8/Index!$B$13</f>
        <v>49.378581655771484</v>
      </c>
      <c r="F8" s="169">
        <v>31.427</v>
      </c>
      <c r="G8" s="131">
        <f>+F8/Index!$B$13</f>
        <v>53.69621749812909</v>
      </c>
      <c r="H8" s="169">
        <v>25.411</v>
      </c>
      <c r="I8" s="85">
        <f>+H8/Index!$B$13</f>
        <v>43.417271226810016</v>
      </c>
      <c r="J8" s="169">
        <v>23.475936</v>
      </c>
      <c r="K8" s="85">
        <f>+J8/Index!$B$13</f>
        <v>40.11101808725486</v>
      </c>
      <c r="L8" s="169">
        <f>M8*Index!$B$13</f>
        <v>23.071484</v>
      </c>
      <c r="M8" s="85">
        <v>39.41997081708739</v>
      </c>
      <c r="N8" s="86">
        <f>(O8/1.7086)</f>
        <v>22.552506025294083</v>
      </c>
      <c r="O8" s="131">
        <v>38.53321179481747</v>
      </c>
      <c r="P8" s="85">
        <v>23.8</v>
      </c>
      <c r="Q8" s="85">
        <v>40.636651</v>
      </c>
      <c r="R8" s="85">
        <f>+S8*Index!$B$13</f>
        <v>21.226718602548</v>
      </c>
      <c r="S8" s="85">
        <v>36.268002</v>
      </c>
      <c r="T8" s="85">
        <f>+U8*Index!$B$13</f>
        <v>19.859596965264</v>
      </c>
      <c r="U8" s="131">
        <v>33.932136</v>
      </c>
      <c r="V8" s="85">
        <f>+W8*Index!$B$13</f>
        <v>21.60572624255</v>
      </c>
      <c r="W8" s="131">
        <v>36.915575</v>
      </c>
      <c r="X8" s="85">
        <f>+Y8*Index!$B$13</f>
        <v>18.932933664907964</v>
      </c>
      <c r="Y8" s="131">
        <v>32.34883774934127</v>
      </c>
      <c r="Z8" s="88">
        <f aca="true" t="shared" si="1" ref="Z8:Z18">(E8-C8)/C8*100</f>
        <v>-0.6872852233677085</v>
      </c>
      <c r="AA8" s="88">
        <f aca="true" t="shared" si="2" ref="AA8:AA18">(G8-E8)/E8*100</f>
        <v>8.743944636678215</v>
      </c>
      <c r="AB8" s="88">
        <f aca="true" t="shared" si="3" ref="AB8:AB18">(I8-G8)/G8*100</f>
        <v>-19.142775320584203</v>
      </c>
      <c r="AC8" s="88">
        <f aca="true" t="shared" si="4" ref="AC8:AC18">(K8-I8)/I8*100</f>
        <v>-7.61506434221401</v>
      </c>
      <c r="AD8" s="88">
        <f aca="true" t="shared" si="5" ref="AD8:AD18">(M8-K8)/K8*100</f>
        <v>-1.7228365250271505</v>
      </c>
      <c r="AE8" s="88">
        <f aca="true" t="shared" si="6" ref="AE8:AE18">(O8-M8)/M8*100</f>
        <v>-2.249517196206388</v>
      </c>
      <c r="AF8" s="88">
        <f aca="true" t="shared" si="7" ref="AF8:AF16">(Q8-O8)/O8*100</f>
        <v>5.458769480164212</v>
      </c>
      <c r="AG8" s="88">
        <f aca="true" t="shared" si="8" ref="AG8:AG18">(S8-Q8)/Q8*100</f>
        <v>-10.750514357100927</v>
      </c>
      <c r="AH8" s="88">
        <f aca="true" t="shared" si="9" ref="AH8:AH18">(U8-S8)/S8*100</f>
        <v>-6.440569844459594</v>
      </c>
      <c r="AI8" s="88">
        <f aca="true" t="shared" si="10" ref="AI8:AI15">(W8-U8)/U8*100</f>
        <v>8.792370159072794</v>
      </c>
      <c r="AJ8" s="88">
        <f t="shared" si="0"/>
        <v>-12.370760175505124</v>
      </c>
    </row>
    <row r="9" spans="1:36" ht="15">
      <c r="A9" s="84" t="s">
        <v>28</v>
      </c>
      <c r="B9" s="131">
        <v>49.7</v>
      </c>
      <c r="C9" s="131">
        <f>+B9/Index!$B$13</f>
        <v>84.91749163639595</v>
      </c>
      <c r="D9" s="131">
        <v>59.1</v>
      </c>
      <c r="E9" s="131">
        <f>+D9/Index!$B$13</f>
        <v>100.978345185332</v>
      </c>
      <c r="F9" s="169">
        <v>37.832</v>
      </c>
      <c r="G9" s="131">
        <f>+F9/Index!$B$13</f>
        <v>64.6398097301435</v>
      </c>
      <c r="H9" s="169">
        <v>42.054</v>
      </c>
      <c r="I9" s="85">
        <f>+H9/Index!$B$13</f>
        <v>71.8535250156337</v>
      </c>
      <c r="J9" s="169">
        <v>47.600665</v>
      </c>
      <c r="K9" s="85">
        <f>+J9/Index!$B$13</f>
        <v>81.33056482946449</v>
      </c>
      <c r="L9" s="169">
        <f>M9*Index!$B$13</f>
        <v>38.895682</v>
      </c>
      <c r="M9" s="85">
        <v>66.45721832850938</v>
      </c>
      <c r="N9" s="86">
        <v>40.1</v>
      </c>
      <c r="O9" s="131">
        <v>68.49728844951255</v>
      </c>
      <c r="P9" s="85">
        <f aca="true" t="shared" si="11" ref="P9:P18">(Q9*0.585274)</f>
        <v>39.398188114473996</v>
      </c>
      <c r="Q9" s="85">
        <v>67.315801</v>
      </c>
      <c r="R9" s="85">
        <f>+S9*Index!$B$13</f>
        <v>33.56955789163</v>
      </c>
      <c r="S9" s="85">
        <v>57.356995</v>
      </c>
      <c r="T9" s="85">
        <f>+U9*Index!$B$13</f>
        <v>38.376472951578</v>
      </c>
      <c r="U9" s="131">
        <v>65.570097</v>
      </c>
      <c r="V9" s="85">
        <f>+W9*Index!$B$13</f>
        <v>38.890262170492</v>
      </c>
      <c r="W9" s="131">
        <v>66.447958</v>
      </c>
      <c r="X9" s="85">
        <f>+Y9*Index!$B$13</f>
        <v>36.579625</v>
      </c>
      <c r="Y9" s="131">
        <v>62.5</v>
      </c>
      <c r="Z9" s="88">
        <f t="shared" si="1"/>
        <v>18.913480885311866</v>
      </c>
      <c r="AA9" s="88">
        <f t="shared" si="2"/>
        <v>-35.98646362098138</v>
      </c>
      <c r="AB9" s="88">
        <f t="shared" si="3"/>
        <v>11.159864664833993</v>
      </c>
      <c r="AC9" s="88">
        <f t="shared" si="4"/>
        <v>13.189387454225518</v>
      </c>
      <c r="AD9" s="88">
        <f t="shared" si="5"/>
        <v>-18.287523924298117</v>
      </c>
      <c r="AE9" s="88">
        <f t="shared" si="6"/>
        <v>3.069749490444745</v>
      </c>
      <c r="AF9" s="88">
        <f t="shared" si="7"/>
        <v>-1.7248674746933974</v>
      </c>
      <c r="AG9" s="88">
        <f t="shared" si="8"/>
        <v>-14.794158061047208</v>
      </c>
      <c r="AH9" s="88">
        <f t="shared" si="9"/>
        <v>14.319268295000473</v>
      </c>
      <c r="AI9" s="88">
        <f t="shared" si="10"/>
        <v>1.338813026309837</v>
      </c>
      <c r="AJ9" s="88">
        <f t="shared" si="0"/>
        <v>-5.941428629003166</v>
      </c>
    </row>
    <row r="10" spans="1:36" ht="15">
      <c r="A10" s="84" t="s">
        <v>29</v>
      </c>
      <c r="B10" s="131">
        <v>89.9</v>
      </c>
      <c r="C10" s="131">
        <f>+B10/Index!$B$13</f>
        <v>153.60326957971824</v>
      </c>
      <c r="D10" s="131">
        <v>77</v>
      </c>
      <c r="E10" s="131">
        <f>+D10/Index!$B$13</f>
        <v>131.56231098596555</v>
      </c>
      <c r="F10" s="169">
        <v>67.057</v>
      </c>
      <c r="G10" s="131">
        <f>+F10/Index!$B$13</f>
        <v>114.57368685436224</v>
      </c>
      <c r="H10" s="169">
        <v>72.067</v>
      </c>
      <c r="I10" s="85">
        <f>+H10/Index!$B$13</f>
        <v>123.13378007565687</v>
      </c>
      <c r="J10" s="169">
        <v>61.962851</v>
      </c>
      <c r="K10" s="85">
        <f>+J10/Index!$B$13</f>
        <v>105.86981653037724</v>
      </c>
      <c r="L10" s="169">
        <f>M10*Index!$B$13</f>
        <v>74.456423</v>
      </c>
      <c r="M10" s="85">
        <v>127.21635165751427</v>
      </c>
      <c r="N10" s="86">
        <v>72.4</v>
      </c>
      <c r="O10" s="131">
        <v>123.65697604882502</v>
      </c>
      <c r="P10" s="85">
        <f t="shared" si="11"/>
        <v>63.075589420782</v>
      </c>
      <c r="Q10" s="85">
        <v>107.771043</v>
      </c>
      <c r="R10" s="85">
        <f>+S10*Index!$B$13</f>
        <v>62.879449471532</v>
      </c>
      <c r="S10" s="85">
        <v>107.435918</v>
      </c>
      <c r="T10" s="85">
        <f>+U10*Index!$B$13</f>
        <v>52.115054361818</v>
      </c>
      <c r="U10" s="131">
        <v>89.043857</v>
      </c>
      <c r="V10" s="85">
        <f>+W10*Index!$B$13</f>
        <v>80.00579612783713</v>
      </c>
      <c r="W10" s="131">
        <v>136.698018582471</v>
      </c>
      <c r="X10" s="85">
        <f>+Y10*Index!$B$13</f>
        <v>67.09748078454207</v>
      </c>
      <c r="Y10" s="131">
        <v>114.64285238117886</v>
      </c>
      <c r="Z10" s="88">
        <f t="shared" si="1"/>
        <v>-14.349276974416028</v>
      </c>
      <c r="AA10" s="88">
        <f t="shared" si="2"/>
        <v>-12.912987012987012</v>
      </c>
      <c r="AB10" s="88">
        <f t="shared" si="3"/>
        <v>7.471255797306764</v>
      </c>
      <c r="AC10" s="88">
        <f t="shared" si="4"/>
        <v>-14.020493429725109</v>
      </c>
      <c r="AD10" s="88">
        <f t="shared" si="5"/>
        <v>20.16300379722682</v>
      </c>
      <c r="AE10" s="88">
        <f t="shared" si="6"/>
        <v>-2.7978915935835285</v>
      </c>
      <c r="AF10" s="88">
        <f t="shared" si="7"/>
        <v>-12.846774647434827</v>
      </c>
      <c r="AG10" s="88">
        <f t="shared" si="8"/>
        <v>-0.3109601528121102</v>
      </c>
      <c r="AH10" s="88">
        <f t="shared" si="9"/>
        <v>-17.119098847370577</v>
      </c>
      <c r="AI10" s="88">
        <f t="shared" si="10"/>
        <v>53.51762961309168</v>
      </c>
      <c r="AJ10" s="88">
        <f t="shared" si="0"/>
        <v>-16.134225228719092</v>
      </c>
    </row>
    <row r="11" spans="1:36" ht="15">
      <c r="A11" s="84" t="s">
        <v>30</v>
      </c>
      <c r="B11" s="131">
        <v>139.1</v>
      </c>
      <c r="C11" s="131">
        <f>+B11/Index!$B$13</f>
        <v>237.6664604954261</v>
      </c>
      <c r="D11" s="131">
        <v>119.5</v>
      </c>
      <c r="E11" s="131">
        <f>+D11/Index!$B$13</f>
        <v>204.17787224445303</v>
      </c>
      <c r="F11" s="169">
        <v>92.518</v>
      </c>
      <c r="G11" s="131">
        <f>+F11/Index!$B$13</f>
        <v>158.07638815324106</v>
      </c>
      <c r="H11" s="169">
        <v>99.483</v>
      </c>
      <c r="I11" s="85">
        <f>+H11/Index!$B$13</f>
        <v>169.97679719242612</v>
      </c>
      <c r="J11" s="169">
        <v>105.3874</v>
      </c>
      <c r="K11" s="85">
        <f>+J11/Index!$B$13</f>
        <v>180.06506354288763</v>
      </c>
      <c r="L11" s="169">
        <f>M11*Index!$B$13</f>
        <v>111.862889</v>
      </c>
      <c r="M11" s="85">
        <v>191.12909338190317</v>
      </c>
      <c r="N11" s="86">
        <v>119.8</v>
      </c>
      <c r="O11" s="131">
        <v>204.6136459162717</v>
      </c>
      <c r="P11" s="85">
        <f t="shared" si="11"/>
        <v>111.967828404682</v>
      </c>
      <c r="Q11" s="85">
        <v>191.308393</v>
      </c>
      <c r="R11" s="85">
        <f>+S11*Index!$B$13</f>
        <v>92.55548671001199</v>
      </c>
      <c r="S11" s="85">
        <v>158.140438</v>
      </c>
      <c r="T11" s="85">
        <f>+U11*Index!$B$13</f>
        <v>96.433659137786</v>
      </c>
      <c r="U11" s="131">
        <v>164.766689</v>
      </c>
      <c r="V11" s="85">
        <f>+W11*Index!$B$13</f>
        <v>109.505822404844</v>
      </c>
      <c r="W11" s="131">
        <v>187.101806</v>
      </c>
      <c r="X11" s="85">
        <f>+Y11*Index!$B$13</f>
        <v>125.43027897348463</v>
      </c>
      <c r="Y11" s="131">
        <v>214.31035544631172</v>
      </c>
      <c r="Z11" s="88">
        <f t="shared" si="1"/>
        <v>-14.090582314881386</v>
      </c>
      <c r="AA11" s="88">
        <f t="shared" si="2"/>
        <v>-22.579079497907948</v>
      </c>
      <c r="AB11" s="88">
        <f t="shared" si="3"/>
        <v>7.52826477009879</v>
      </c>
      <c r="AC11" s="88">
        <f t="shared" si="4"/>
        <v>5.935084386277062</v>
      </c>
      <c r="AD11" s="88">
        <f t="shared" si="5"/>
        <v>6.144462241216677</v>
      </c>
      <c r="AE11" s="88">
        <f t="shared" si="6"/>
        <v>7.055206664651767</v>
      </c>
      <c r="AF11" s="88">
        <f t="shared" si="7"/>
        <v>-6.502622470114357</v>
      </c>
      <c r="AG11" s="88">
        <f t="shared" si="8"/>
        <v>-17.337428055234362</v>
      </c>
      <c r="AH11" s="88">
        <f t="shared" si="9"/>
        <v>4.190105379624676</v>
      </c>
      <c r="AI11" s="88">
        <f t="shared" si="10"/>
        <v>13.555602249190063</v>
      </c>
      <c r="AJ11" s="88">
        <f t="shared" si="0"/>
        <v>14.542109468634262</v>
      </c>
    </row>
    <row r="12" spans="1:36" ht="15">
      <c r="A12" s="84" t="s">
        <v>31</v>
      </c>
      <c r="B12" s="131">
        <v>157.4</v>
      </c>
      <c r="C12" s="131">
        <f>+B12/Index!$B$13</f>
        <v>268.9338668726101</v>
      </c>
      <c r="D12" s="131">
        <v>139.318</v>
      </c>
      <c r="E12" s="131">
        <f>+D12/Index!$B$13</f>
        <v>238.0389356096461</v>
      </c>
      <c r="F12" s="169">
        <v>114.786</v>
      </c>
      <c r="G12" s="131">
        <f>+F12/Index!$B$13</f>
        <v>196.12352504980575</v>
      </c>
      <c r="H12" s="169">
        <v>109.3</v>
      </c>
      <c r="I12" s="85">
        <f>+H12/Index!$B$13</f>
        <v>186.75013754241604</v>
      </c>
      <c r="J12" s="169">
        <v>113.32366</v>
      </c>
      <c r="K12" s="85">
        <f>+J12/Index!$B$13</f>
        <v>193.62496881802372</v>
      </c>
      <c r="L12" s="169">
        <f>M12*Index!$B$13</f>
        <v>117.671681</v>
      </c>
      <c r="M12" s="85">
        <v>201.0540037657576</v>
      </c>
      <c r="N12" s="86">
        <v>121.4</v>
      </c>
      <c r="O12" s="131">
        <v>207.4494253973353</v>
      </c>
      <c r="P12" s="85">
        <f t="shared" si="11"/>
        <v>134.367073818624</v>
      </c>
      <c r="Q12" s="85">
        <v>229.579776</v>
      </c>
      <c r="R12" s="85">
        <f>+S12*Index!$B$13</f>
        <v>102.634836160946</v>
      </c>
      <c r="S12" s="85">
        <v>175.362029</v>
      </c>
      <c r="T12" s="85">
        <f>+U12*Index!$B$13</f>
        <v>114.3057104310384</v>
      </c>
      <c r="U12" s="131">
        <v>195.3029016</v>
      </c>
      <c r="V12" s="85">
        <f>+W12*Index!$B$13</f>
        <v>128.74291416838855</v>
      </c>
      <c r="W12" s="131">
        <v>219.970328715078</v>
      </c>
      <c r="X12" s="85">
        <f>+Y12*Index!$B$13</f>
        <v>148.92617359548493</v>
      </c>
      <c r="Y12" s="131">
        <v>254.45547486388418</v>
      </c>
      <c r="Z12" s="88">
        <f t="shared" si="1"/>
        <v>-11.48792884371029</v>
      </c>
      <c r="AA12" s="88">
        <f t="shared" si="2"/>
        <v>-17.60863635711107</v>
      </c>
      <c r="AB12" s="88">
        <f t="shared" si="3"/>
        <v>-4.779328489537055</v>
      </c>
      <c r="AC12" s="88">
        <f t="shared" si="4"/>
        <v>3.681299176578231</v>
      </c>
      <c r="AD12" s="88">
        <f t="shared" si="5"/>
        <v>3.8368166012287355</v>
      </c>
      <c r="AE12" s="88">
        <f t="shared" si="6"/>
        <v>3.1809471643393894</v>
      </c>
      <c r="AF12" s="88">
        <f t="shared" si="7"/>
        <v>10.66782930840983</v>
      </c>
      <c r="AG12" s="88">
        <f t="shared" si="8"/>
        <v>-23.616081496655873</v>
      </c>
      <c r="AH12" s="88">
        <f t="shared" si="9"/>
        <v>11.371260194531626</v>
      </c>
      <c r="AI12" s="88">
        <f t="shared" si="10"/>
        <v>12.630343386090276</v>
      </c>
      <c r="AJ12" s="88">
        <f t="shared" si="0"/>
        <v>15.677180804450177</v>
      </c>
    </row>
    <row r="13" spans="1:36" ht="15">
      <c r="A13" s="84" t="s">
        <v>32</v>
      </c>
      <c r="B13" s="131">
        <v>191.984</v>
      </c>
      <c r="C13" s="131">
        <f>+B13/Index!$B$13</f>
        <v>328.0241391211638</v>
      </c>
      <c r="D13" s="131">
        <v>160.686</v>
      </c>
      <c r="E13" s="131">
        <f>+D13/Index!$B$13</f>
        <v>274.54833120897223</v>
      </c>
      <c r="F13" s="169">
        <v>152.419</v>
      </c>
      <c r="G13" s="131">
        <f>+F13/Index!$B$13</f>
        <v>260.4233230931154</v>
      </c>
      <c r="H13" s="169">
        <v>135.1</v>
      </c>
      <c r="I13" s="85">
        <f>+H13/Index!$B$13</f>
        <v>230.83205472992137</v>
      </c>
      <c r="J13" s="169">
        <v>140.10051732</v>
      </c>
      <c r="K13" s="85">
        <f>+J13/Index!$B$13</f>
        <v>239.37594583049992</v>
      </c>
      <c r="L13" s="169">
        <f>M13*Index!$B$13</f>
        <v>155.015122</v>
      </c>
      <c r="M13" s="85">
        <v>264.85906088430374</v>
      </c>
      <c r="N13" s="86">
        <f>(O13/1.7086)</f>
        <v>168.13058183495886</v>
      </c>
      <c r="O13" s="131">
        <v>287.2679121232107</v>
      </c>
      <c r="P13" s="85">
        <f t="shared" si="11"/>
        <v>159.73118387409397</v>
      </c>
      <c r="Q13" s="85">
        <v>272.916931</v>
      </c>
      <c r="R13" s="85">
        <f>+S13*Index!$B$13</f>
        <v>136.096322037928</v>
      </c>
      <c r="S13" s="85">
        <v>232.534372</v>
      </c>
      <c r="T13" s="85">
        <f>+U13*Index!$B$13</f>
        <v>135.259067096338</v>
      </c>
      <c r="U13" s="131">
        <v>231.103837</v>
      </c>
      <c r="V13" s="85">
        <f>+W13*Index!$B$13</f>
        <v>160.6254628083329</v>
      </c>
      <c r="W13" s="131">
        <v>274.444897276033</v>
      </c>
      <c r="X13" s="85">
        <f>+Y13*Index!$B$13</f>
        <v>176.48642842101935</v>
      </c>
      <c r="Y13" s="131">
        <v>301.544965983487</v>
      </c>
      <c r="Z13" s="88">
        <f t="shared" si="1"/>
        <v>-16.302400200016667</v>
      </c>
      <c r="AA13" s="88">
        <f t="shared" si="2"/>
        <v>-5.144816598832494</v>
      </c>
      <c r="AB13" s="88">
        <f t="shared" si="3"/>
        <v>-11.362756611708532</v>
      </c>
      <c r="AC13" s="88">
        <f t="shared" si="4"/>
        <v>3.701345166543308</v>
      </c>
      <c r="AD13" s="88">
        <f t="shared" si="5"/>
        <v>10.645645687327416</v>
      </c>
      <c r="AE13" s="88">
        <f t="shared" si="6"/>
        <v>8.460670049983914</v>
      </c>
      <c r="AF13" s="88">
        <f t="shared" si="7"/>
        <v>-4.995678430334226</v>
      </c>
      <c r="AG13" s="88">
        <f t="shared" si="8"/>
        <v>-14.796648508406388</v>
      </c>
      <c r="AH13" s="88">
        <f t="shared" si="9"/>
        <v>-0.6151929229628006</v>
      </c>
      <c r="AI13" s="88">
        <f t="shared" si="10"/>
        <v>18.753933659713738</v>
      </c>
      <c r="AJ13" s="88">
        <f t="shared" si="0"/>
        <v>9.874502669363576</v>
      </c>
    </row>
    <row r="14" spans="1:36" s="127" customFormat="1" ht="15">
      <c r="A14" s="84" t="s">
        <v>33</v>
      </c>
      <c r="B14" s="131">
        <v>204.96</v>
      </c>
      <c r="C14" s="131">
        <f>+B14/Index!$B$13</f>
        <v>350.19495142446107</v>
      </c>
      <c r="D14" s="131">
        <v>153.764</v>
      </c>
      <c r="E14" s="131">
        <f>+D14/Index!$B$13</f>
        <v>262.72139203176636</v>
      </c>
      <c r="F14" s="131">
        <v>165.294</v>
      </c>
      <c r="G14" s="131">
        <f>+F14/Index!$B$13</f>
        <v>282.42156665083365</v>
      </c>
      <c r="H14" s="131">
        <v>148.1</v>
      </c>
      <c r="I14" s="85">
        <f>+H14/Index!$B$13</f>
        <v>253.04387346781166</v>
      </c>
      <c r="J14" s="131">
        <v>161.316051</v>
      </c>
      <c r="K14" s="85">
        <f>+J14/Index!$B$13</f>
        <v>275.6248372557127</v>
      </c>
      <c r="L14" s="169">
        <f>M14*Index!$B$13</f>
        <v>155.002039</v>
      </c>
      <c r="M14" s="85">
        <v>264.83670725164626</v>
      </c>
      <c r="N14" s="85">
        <v>179.1</v>
      </c>
      <c r="O14" s="131">
        <v>305.96474300925723</v>
      </c>
      <c r="P14" s="85">
        <f t="shared" si="11"/>
        <v>162.71026716217798</v>
      </c>
      <c r="Q14" s="85">
        <v>278.006997</v>
      </c>
      <c r="R14" s="85">
        <f>+S14*Index!$B$13</f>
        <v>137.398923654726</v>
      </c>
      <c r="S14" s="85">
        <v>234.759999</v>
      </c>
      <c r="T14" s="85">
        <f>+U14*Index!$B$13</f>
        <v>141.105895828938</v>
      </c>
      <c r="U14" s="131">
        <v>241.093737</v>
      </c>
      <c r="V14" s="85">
        <f>+W14*Index!$B$13</f>
        <v>156.26679511645114</v>
      </c>
      <c r="W14" s="131">
        <v>266.997671375204</v>
      </c>
      <c r="X14" s="85">
        <f>+Y14*Index!$B$13</f>
        <v>182.65510825274234</v>
      </c>
      <c r="Y14" s="131">
        <v>312.084781235357</v>
      </c>
      <c r="Z14" s="126">
        <f t="shared" si="1"/>
        <v>-24.978532396565182</v>
      </c>
      <c r="AA14" s="126">
        <f t="shared" si="2"/>
        <v>7.498504201243458</v>
      </c>
      <c r="AB14" s="126">
        <f t="shared" si="3"/>
        <v>-10.402071460549088</v>
      </c>
      <c r="AC14" s="126">
        <f t="shared" si="4"/>
        <v>8.923734638757585</v>
      </c>
      <c r="AD14" s="126">
        <f t="shared" si="5"/>
        <v>-3.9140630835303405</v>
      </c>
      <c r="AE14" s="126">
        <f t="shared" si="6"/>
        <v>15.529582807617132</v>
      </c>
      <c r="AF14" s="126">
        <f t="shared" si="7"/>
        <v>-9.137571124791766</v>
      </c>
      <c r="AG14" s="88">
        <f t="shared" si="8"/>
        <v>-15.556082568670032</v>
      </c>
      <c r="AH14" s="88">
        <f t="shared" si="9"/>
        <v>2.6979630375616126</v>
      </c>
      <c r="AI14" s="88">
        <f t="shared" si="10"/>
        <v>10.744341473791161</v>
      </c>
      <c r="AJ14" s="88">
        <f t="shared" si="0"/>
        <v>16.886705276464163</v>
      </c>
    </row>
    <row r="15" spans="1:36" s="127" customFormat="1" ht="15">
      <c r="A15" s="84" t="s">
        <v>34</v>
      </c>
      <c r="B15" s="131">
        <v>176.3</v>
      </c>
      <c r="C15" s="131">
        <f>+B15/Index!$B$13</f>
        <v>301.22643411461985</v>
      </c>
      <c r="D15" s="131">
        <v>157.365</v>
      </c>
      <c r="E15" s="131">
        <f>+D15/Index!$B$13</f>
        <v>268.874065822162</v>
      </c>
      <c r="F15" s="131">
        <v>134.104</v>
      </c>
      <c r="G15" s="131">
        <f>+F15/Index!$B$13</f>
        <v>229.13028769431074</v>
      </c>
      <c r="H15" s="131">
        <v>141.2</v>
      </c>
      <c r="I15" s="85">
        <f>+H15/Index!$B$13</f>
        <v>241.25452352231605</v>
      </c>
      <c r="J15" s="131">
        <v>137.89803488</v>
      </c>
      <c r="K15" s="85">
        <f>+J15/Index!$B$13</f>
        <v>235.61278115891022</v>
      </c>
      <c r="L15" s="169">
        <f>M15*Index!$B$13</f>
        <v>140.910784</v>
      </c>
      <c r="M15" s="85">
        <v>240.76036864784703</v>
      </c>
      <c r="N15" s="86">
        <f>(O15/1.7086)</f>
        <v>153.9523118741703</v>
      </c>
      <c r="O15" s="131">
        <v>263.04292006820737</v>
      </c>
      <c r="P15" s="85">
        <f t="shared" si="11"/>
        <v>144.79217798197598</v>
      </c>
      <c r="Q15" s="85">
        <v>247.392124</v>
      </c>
      <c r="R15" s="85">
        <f>+S15*Index!$B$13</f>
        <v>117.19905716497199</v>
      </c>
      <c r="S15" s="85">
        <v>200.246478</v>
      </c>
      <c r="T15" s="85">
        <f>+U15*Index!$B$13</f>
        <v>129.065186098862</v>
      </c>
      <c r="U15" s="131">
        <v>220.520963</v>
      </c>
      <c r="V15" s="85">
        <f>+W15*Index!$B$13</f>
        <v>138.00373899094603</v>
      </c>
      <c r="W15" s="131">
        <v>235.793387355232</v>
      </c>
      <c r="X15" s="85">
        <f>+Y15*Index!$B$13</f>
        <v>169.65000301070373</v>
      </c>
      <c r="Y15" s="131">
        <v>289.864239673561</v>
      </c>
      <c r="Z15" s="126">
        <f t="shared" si="1"/>
        <v>-10.740215541690292</v>
      </c>
      <c r="AA15" s="126">
        <f t="shared" si="2"/>
        <v>-14.781558796428687</v>
      </c>
      <c r="AB15" s="126">
        <f t="shared" si="3"/>
        <v>5.291415617729508</v>
      </c>
      <c r="AC15" s="126">
        <f t="shared" si="4"/>
        <v>-2.3385022096317143</v>
      </c>
      <c r="AD15" s="126">
        <f t="shared" si="5"/>
        <v>2.1847658109281394</v>
      </c>
      <c r="AE15" s="126">
        <f t="shared" si="6"/>
        <v>9.255074473221278</v>
      </c>
      <c r="AF15" s="126">
        <f t="shared" si="7"/>
        <v>-5.949902040377706</v>
      </c>
      <c r="AG15" s="88">
        <f t="shared" si="8"/>
        <v>-19.05705211536969</v>
      </c>
      <c r="AH15" s="88">
        <f t="shared" si="9"/>
        <v>10.124764841057528</v>
      </c>
      <c r="AI15" s="88">
        <f t="shared" si="10"/>
        <v>6.925611128966458</v>
      </c>
      <c r="AJ15" s="88">
        <f t="shared" si="0"/>
        <v>22.931454068671194</v>
      </c>
    </row>
    <row r="16" spans="1:36" s="127" customFormat="1" ht="15">
      <c r="A16" s="84" t="s">
        <v>35</v>
      </c>
      <c r="B16" s="131">
        <v>130.2</v>
      </c>
      <c r="C16" s="131">
        <f>+B16/Index!$B$13</f>
        <v>222.4599076671781</v>
      </c>
      <c r="D16" s="131">
        <v>128.039</v>
      </c>
      <c r="E16" s="131">
        <f>+D16/Index!$B$13</f>
        <v>218.76761995236419</v>
      </c>
      <c r="F16" s="131">
        <v>112.417</v>
      </c>
      <c r="G16" s="131">
        <f>+F16/Index!$B$13</f>
        <v>192.0758482351856</v>
      </c>
      <c r="H16" s="131">
        <v>115.9</v>
      </c>
      <c r="I16" s="85">
        <f>+H16/Index!$B$13</f>
        <v>198.0269070554988</v>
      </c>
      <c r="J16" s="131">
        <v>120.474936</v>
      </c>
      <c r="K16" s="85">
        <f>+J16/Index!$B$13</f>
        <v>205.84364929930257</v>
      </c>
      <c r="L16" s="169">
        <f>M16*Index!$B$13</f>
        <v>122.858946</v>
      </c>
      <c r="M16" s="85">
        <v>209.91697222155778</v>
      </c>
      <c r="N16" s="86">
        <f>(O16/1.7086)</f>
        <v>120.74062785679368</v>
      </c>
      <c r="O16" s="131">
        <v>206.29743675611766</v>
      </c>
      <c r="P16" s="85">
        <f t="shared" si="11"/>
        <v>116.23889643920398</v>
      </c>
      <c r="Q16" s="85">
        <v>198.605946</v>
      </c>
      <c r="R16" s="85">
        <f>+S16*Index!$B$13</f>
        <v>91.457117040788</v>
      </c>
      <c r="S16" s="85">
        <v>156.263762</v>
      </c>
      <c r="T16" s="85">
        <f>+U16*Index!$B$13</f>
        <v>102.727443480692</v>
      </c>
      <c r="U16" s="131">
        <v>175.520258</v>
      </c>
      <c r="V16" s="85">
        <f>+W16*Index!$B$13</f>
        <v>110.47619557663799</v>
      </c>
      <c r="W16" s="131">
        <v>188.759787</v>
      </c>
      <c r="X16" s="85">
        <f>+Y16*Index!$B$13</f>
        <v>123.7981346269526</v>
      </c>
      <c r="Y16" s="131">
        <v>211.52167126329311</v>
      </c>
      <c r="Z16" s="126">
        <f t="shared" si="1"/>
        <v>-1.6597542242703527</v>
      </c>
      <c r="AA16" s="126">
        <f t="shared" si="2"/>
        <v>-12.20097001694795</v>
      </c>
      <c r="AB16" s="126">
        <f t="shared" si="3"/>
        <v>3.098285846446712</v>
      </c>
      <c r="AC16" s="126">
        <f t="shared" si="4"/>
        <v>3.947313201035376</v>
      </c>
      <c r="AD16" s="126">
        <f t="shared" si="5"/>
        <v>1.9788431346417141</v>
      </c>
      <c r="AE16" s="126">
        <f t="shared" si="6"/>
        <v>-1.7242700421668946</v>
      </c>
      <c r="AF16" s="126">
        <f t="shared" si="7"/>
        <v>-3.7283501322464128</v>
      </c>
      <c r="AG16" s="88">
        <f t="shared" si="8"/>
        <v>-21.31969603770069</v>
      </c>
      <c r="AH16" s="88">
        <f t="shared" si="9"/>
        <v>12.323072063246498</v>
      </c>
      <c r="AI16" s="88">
        <f>(W16-U16)/U16*100</f>
        <v>7.543020475733334</v>
      </c>
      <c r="AJ16" s="88">
        <f t="shared" si="0"/>
        <v>12.058651169855965</v>
      </c>
    </row>
    <row r="17" spans="1:36" s="127" customFormat="1" ht="15">
      <c r="A17" s="84" t="s">
        <v>36</v>
      </c>
      <c r="B17" s="131">
        <v>48.8</v>
      </c>
      <c r="C17" s="131">
        <f>+B17/Index!$B$13</f>
        <v>83.37975033915738</v>
      </c>
      <c r="D17" s="131">
        <v>51.408</v>
      </c>
      <c r="E17" s="131">
        <f>+D17/Index!$B$13</f>
        <v>87.83578289826646</v>
      </c>
      <c r="F17" s="131">
        <v>48.669</v>
      </c>
      <c r="G17" s="131">
        <f>+F17/Index!$B$13</f>
        <v>83.1559235503371</v>
      </c>
      <c r="H17" s="131">
        <v>43.1</v>
      </c>
      <c r="I17" s="85">
        <f>+H17/Index!$B$13</f>
        <v>73.6407221233132</v>
      </c>
      <c r="J17" s="131">
        <v>43.105582</v>
      </c>
      <c r="K17" s="85">
        <f>+J17/Index!$B$13</f>
        <v>73.65025953655895</v>
      </c>
      <c r="L17" s="169">
        <f>M17*Index!$B$13</f>
        <v>37.614507</v>
      </c>
      <c r="M17" s="85">
        <v>64.26820087685427</v>
      </c>
      <c r="N17" s="86">
        <f>(O17/1.7086)</f>
        <v>39.66672746285129</v>
      </c>
      <c r="O17" s="131">
        <v>67.7745705430277</v>
      </c>
      <c r="P17" s="85">
        <f t="shared" si="11"/>
        <v>42.369791015564</v>
      </c>
      <c r="Q17" s="85">
        <v>72.393086</v>
      </c>
      <c r="R17" s="85">
        <f>+S17*Index!$B$13</f>
        <v>35.704008274079996</v>
      </c>
      <c r="S17" s="85">
        <v>61.00392</v>
      </c>
      <c r="T17" s="85">
        <f>+U17*Index!$B$13</f>
        <v>36.532690122118</v>
      </c>
      <c r="U17" s="131">
        <v>62.419807</v>
      </c>
      <c r="V17" s="85">
        <f>+W17*Index!$B$13</f>
        <v>37.901324107418</v>
      </c>
      <c r="W17" s="131">
        <v>64.758257</v>
      </c>
      <c r="X17" s="85">
        <f>+Y17*Index!$B$13</f>
        <v>36.771045014047864</v>
      </c>
      <c r="Y17" s="131">
        <v>62.82706051191044</v>
      </c>
      <c r="Z17" s="126">
        <f t="shared" si="1"/>
        <v>5.344262295081979</v>
      </c>
      <c r="AA17" s="126">
        <f t="shared" si="2"/>
        <v>-5.327964519140996</v>
      </c>
      <c r="AB17" s="126">
        <f t="shared" si="3"/>
        <v>-11.442602067024168</v>
      </c>
      <c r="AC17" s="126">
        <f t="shared" si="4"/>
        <v>0.012951276102075098</v>
      </c>
      <c r="AD17" s="126">
        <f t="shared" si="5"/>
        <v>-12.738663405588627</v>
      </c>
      <c r="AE17" s="126">
        <f t="shared" si="6"/>
        <v>5.455839152697108</v>
      </c>
      <c r="AF17" s="126">
        <f>(Q17-O17)/O17*100</f>
        <v>6.814525595614295</v>
      </c>
      <c r="AG17" s="88">
        <f t="shared" si="8"/>
        <v>-15.732394665424259</v>
      </c>
      <c r="AH17" s="88">
        <f t="shared" si="9"/>
        <v>2.3209770781943155</v>
      </c>
      <c r="AI17" s="88">
        <f>(W17-U17)/U17*100</f>
        <v>3.7463268670471885</v>
      </c>
      <c r="AJ17" s="88">
        <f t="shared" si="0"/>
        <v>-2.9821625496954955</v>
      </c>
    </row>
    <row r="18" spans="1:36" ht="15">
      <c r="A18" s="84" t="s">
        <v>37</v>
      </c>
      <c r="B18" s="131">
        <v>29.2</v>
      </c>
      <c r="C18" s="131">
        <f>+B18/Index!$B$13</f>
        <v>49.89116208818434</v>
      </c>
      <c r="D18" s="131">
        <v>35.852</v>
      </c>
      <c r="E18" s="131">
        <f>+D18/Index!$B$13</f>
        <v>61.25677887621866</v>
      </c>
      <c r="F18" s="131">
        <v>32.881</v>
      </c>
      <c r="G18" s="131">
        <f>+F18/Index!$B$13</f>
        <v>56.18052399389005</v>
      </c>
      <c r="H18" s="131">
        <v>28.8</v>
      </c>
      <c r="I18" s="85">
        <f>+H18/Index!$B$13</f>
        <v>49.20772151163387</v>
      </c>
      <c r="J18" s="131">
        <v>30.335786</v>
      </c>
      <c r="K18" s="85">
        <f>+J18/Index!$B$13</f>
        <v>51.83176768487922</v>
      </c>
      <c r="L18" s="169">
        <f>M18*Index!$B$13</f>
        <v>28.758228</v>
      </c>
      <c r="M18" s="85">
        <v>49.1363498122247</v>
      </c>
      <c r="N18" s="85">
        <v>30.1</v>
      </c>
      <c r="O18" s="131">
        <v>51.36675813379717</v>
      </c>
      <c r="P18" s="154">
        <f t="shared" si="11"/>
        <v>30.190898679361997</v>
      </c>
      <c r="Q18" s="85">
        <v>51.584213</v>
      </c>
      <c r="R18" s="85">
        <f>+S18*Index!$B$13</f>
        <v>24.976011939699998</v>
      </c>
      <c r="S18" s="85">
        <v>42.67405</v>
      </c>
      <c r="T18" s="85">
        <f>+U18*Index!$B$13</f>
        <v>23.918595062804</v>
      </c>
      <c r="U18" s="131">
        <v>40.867346</v>
      </c>
      <c r="V18" s="85">
        <f>+W18*Index!$B$13</f>
        <v>24.372777636462</v>
      </c>
      <c r="W18" s="131">
        <v>41.643363</v>
      </c>
      <c r="X18" s="85">
        <f>+Y18*Index!$B$13</f>
        <v>24.341451422566237</v>
      </c>
      <c r="Y18" s="131">
        <v>41.589838985784844</v>
      </c>
      <c r="Z18" s="88">
        <f t="shared" si="1"/>
        <v>22.780821917808222</v>
      </c>
      <c r="AA18" s="88">
        <f t="shared" si="2"/>
        <v>-8.286845922124279</v>
      </c>
      <c r="AB18" s="88">
        <f t="shared" si="3"/>
        <v>-12.411423010249086</v>
      </c>
      <c r="AC18" s="88">
        <f t="shared" si="4"/>
        <v>5.332590277777768</v>
      </c>
      <c r="AD18" s="88">
        <f t="shared" si="5"/>
        <v>-5.200320176309259</v>
      </c>
      <c r="AE18" s="88">
        <f t="shared" si="6"/>
        <v>4.539222653078643</v>
      </c>
      <c r="AF18" s="126">
        <f>(Q18-O18)/O18*100</f>
        <v>0.42333772677733467</v>
      </c>
      <c r="AG18" s="88">
        <f t="shared" si="8"/>
        <v>-17.27304243257525</v>
      </c>
      <c r="AH18" s="88">
        <f t="shared" si="9"/>
        <v>-4.233729866277054</v>
      </c>
      <c r="AI18" s="88">
        <f>(W18-U18)/U18*100</f>
        <v>1.8988681085383012</v>
      </c>
      <c r="AJ18" s="88">
        <f t="shared" si="0"/>
        <v>-0.1285295191340731</v>
      </c>
    </row>
    <row r="19" spans="1:36" s="222" customFormat="1" ht="15.75">
      <c r="A19" s="74" t="s">
        <v>38</v>
      </c>
      <c r="B19" s="89">
        <f aca="true" t="shared" si="12" ref="B19:L19">SUM(B7:B18)</f>
        <v>1271.544</v>
      </c>
      <c r="C19" s="89">
        <f>+B19/Index!$B$13</f>
        <v>2172.5619111732285</v>
      </c>
      <c r="D19" s="89">
        <f t="shared" si="12"/>
        <v>1132.532</v>
      </c>
      <c r="E19" s="89">
        <f>+D19/Index!$B$13</f>
        <v>1935.0458076046432</v>
      </c>
      <c r="F19" s="89">
        <f t="shared" si="12"/>
        <v>1015.043</v>
      </c>
      <c r="G19" s="89">
        <f>+F19/Index!$B$13</f>
        <v>1734.303932858798</v>
      </c>
      <c r="H19" s="89">
        <f t="shared" si="12"/>
        <v>982.3009999999999</v>
      </c>
      <c r="I19" s="89">
        <f>+H19/Index!$B$13</f>
        <v>1678.360904465259</v>
      </c>
      <c r="J19" s="326">
        <f t="shared" si="12"/>
        <v>1005.6773592000001</v>
      </c>
      <c r="K19" s="89">
        <f>+J19/Index!$B$13</f>
        <v>1718.3017854885065</v>
      </c>
      <c r="L19" s="89">
        <f t="shared" si="12"/>
        <v>1027.303376</v>
      </c>
      <c r="M19" s="89">
        <f>SUM(M7:M18)</f>
        <v>1755.2520289642118</v>
      </c>
      <c r="N19" s="89">
        <f>SUM(N7:N18)</f>
        <v>1087.6320330540682</v>
      </c>
      <c r="O19" s="89">
        <v>1858.1</v>
      </c>
      <c r="P19" s="89">
        <f aca="true" t="shared" si="13" ref="P19:Y19">SUM(P7:P18)</f>
        <v>1049.2880451164478</v>
      </c>
      <c r="Q19" s="89">
        <f t="shared" si="13"/>
        <v>1792.787003</v>
      </c>
      <c r="R19" s="89">
        <f t="shared" si="13"/>
        <v>873.9582519591461</v>
      </c>
      <c r="S19" s="89">
        <f t="shared" si="13"/>
        <v>1493.246329</v>
      </c>
      <c r="T19" s="89">
        <f t="shared" si="13"/>
        <v>907.0581260611185</v>
      </c>
      <c r="U19" s="89">
        <f t="shared" si="13"/>
        <v>1549.8008216</v>
      </c>
      <c r="V19" s="89">
        <f t="shared" si="13"/>
        <v>1023.8231227845959</v>
      </c>
      <c r="W19" s="89">
        <f t="shared" si="13"/>
        <v>1749.3056633040178</v>
      </c>
      <c r="X19" s="89">
        <f t="shared" si="13"/>
        <v>1128.212154628896</v>
      </c>
      <c r="Y19" s="89">
        <f t="shared" si="13"/>
        <v>1927.6649135770535</v>
      </c>
      <c r="Z19" s="221">
        <f>(E19-C19)/C19*100</f>
        <v>-10.932535563063503</v>
      </c>
      <c r="AA19" s="221">
        <f>(G19-E19)/E19*100</f>
        <v>-10.374011506959615</v>
      </c>
      <c r="AB19" s="221">
        <f>(I19-G19)/G19*100</f>
        <v>-3.2256761536210896</v>
      </c>
      <c r="AC19" s="221">
        <f>(K19-I19)/I19*100</f>
        <v>2.379755207416078</v>
      </c>
      <c r="AD19" s="221">
        <f>(M19-K19)/K19*100</f>
        <v>2.1503931258035958</v>
      </c>
      <c r="AE19" s="221">
        <f>(O19-M19)/M19*100</f>
        <v>5.8594417974539805</v>
      </c>
      <c r="AF19" s="221">
        <f>(Q19-O19)/O19*100</f>
        <v>-3.5150420860018294</v>
      </c>
      <c r="AG19" s="221">
        <f>(S19-Q19)/Q19*100</f>
        <v>-16.708101603746393</v>
      </c>
      <c r="AH19" s="221">
        <f>(U19-S19)/S19*100</f>
        <v>3.7873518589443655</v>
      </c>
      <c r="AI19" s="221">
        <f>(V19-T19)/T19*100</f>
        <v>12.872934310232903</v>
      </c>
      <c r="AJ19" s="221">
        <f t="shared" si="0"/>
        <v>10.196002563448975</v>
      </c>
    </row>
    <row r="20" spans="1:28" ht="15.75">
      <c r="A20" s="74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  <c r="AA20" s="90"/>
      <c r="AB20" s="91"/>
    </row>
    <row r="21" spans="2:28" ht="12.7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>
      <c r="A22" s="92" t="s">
        <v>39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</row>
    <row r="23" spans="1:36" ht="15">
      <c r="A23" s="84" t="s">
        <v>26</v>
      </c>
      <c r="B23" s="94">
        <f>B7</f>
        <v>24.9</v>
      </c>
      <c r="C23" s="94">
        <f aca="true" t="shared" si="14" ref="C23:S23">C7</f>
        <v>42.54417589026678</v>
      </c>
      <c r="D23" s="94">
        <f t="shared" si="14"/>
        <v>21.6</v>
      </c>
      <c r="E23" s="94">
        <f t="shared" si="14"/>
        <v>36.90579113372541</v>
      </c>
      <c r="F23" s="94">
        <f t="shared" si="14"/>
        <v>25.639</v>
      </c>
      <c r="G23" s="94">
        <f t="shared" si="14"/>
        <v>43.806832355443774</v>
      </c>
      <c r="H23" s="94">
        <f t="shared" si="14"/>
        <v>21.786</v>
      </c>
      <c r="I23" s="94">
        <f t="shared" si="14"/>
        <v>37.223591001821376</v>
      </c>
      <c r="J23" s="94">
        <f t="shared" si="14"/>
        <v>20.69594</v>
      </c>
      <c r="K23" s="94">
        <f t="shared" si="14"/>
        <v>35.36111291463486</v>
      </c>
      <c r="L23" s="94">
        <f t="shared" si="14"/>
        <v>21.185591</v>
      </c>
      <c r="M23" s="94">
        <f t="shared" si="14"/>
        <v>36.19773131900614</v>
      </c>
      <c r="N23" s="94">
        <f t="shared" si="14"/>
        <v>19.689278</v>
      </c>
      <c r="O23" s="94">
        <f t="shared" si="14"/>
        <v>33.641128770456234</v>
      </c>
      <c r="P23" s="94">
        <f t="shared" si="14"/>
        <v>20.646150205507997</v>
      </c>
      <c r="Q23" s="94">
        <f t="shared" si="14"/>
        <v>35.276042</v>
      </c>
      <c r="R23" s="94">
        <f t="shared" si="14"/>
        <v>18.260763010284</v>
      </c>
      <c r="S23" s="94">
        <f t="shared" si="14"/>
        <v>31.200366</v>
      </c>
      <c r="T23" s="94">
        <f aca="true" t="shared" si="15" ref="T23:Y23">T7</f>
        <v>17.358754523882</v>
      </c>
      <c r="U23" s="94">
        <f t="shared" si="15"/>
        <v>29.659193</v>
      </c>
      <c r="V23" s="94">
        <f t="shared" si="15"/>
        <v>17.426307434235998</v>
      </c>
      <c r="W23" s="94">
        <f t="shared" si="15"/>
        <v>29.774614</v>
      </c>
      <c r="X23" s="94">
        <f>X7</f>
        <v>17.543491862444448</v>
      </c>
      <c r="Y23" s="94">
        <f t="shared" si="15"/>
        <v>29.9748354829438</v>
      </c>
      <c r="Z23" s="87">
        <f>(E23-C23)/C23*100</f>
        <v>-13.253012048192748</v>
      </c>
      <c r="AA23" s="88">
        <f>(G23-E23)/E23*100</f>
        <v>18.699074074074044</v>
      </c>
      <c r="AB23" s="88">
        <f>(I23-G23)/G23*100</f>
        <v>-15.027887203089026</v>
      </c>
      <c r="AC23" s="88">
        <f>(K23-I23)/I23*100</f>
        <v>-5.003488478839628</v>
      </c>
      <c r="AD23" s="88">
        <f>(M23-K23)/K23*100</f>
        <v>2.3659278099955645</v>
      </c>
      <c r="AE23" s="88">
        <f>(O23-M23)/M23*100</f>
        <v>-7.062880615414489</v>
      </c>
      <c r="AF23" s="88">
        <f>(Q23-O23)/O23*100</f>
        <v>4.85986436632159</v>
      </c>
      <c r="AG23" s="88">
        <f>(R23-P23)/P23*100</f>
        <v>-11.553665799581477</v>
      </c>
      <c r="AH23" s="88">
        <f aca="true" t="shared" si="16" ref="AH23:AH34">(U23-S23)/S23*100</f>
        <v>-4.939599105984849</v>
      </c>
      <c r="AI23" s="88">
        <f>(W23-U23)/U23*100</f>
        <v>0.3891575876659939</v>
      </c>
      <c r="AJ23" s="88">
        <f>(Y23-W23)/W23*100</f>
        <v>0.6724570230996096</v>
      </c>
    </row>
    <row r="24" spans="1:36" ht="15">
      <c r="A24" s="84" t="s">
        <v>40</v>
      </c>
      <c r="B24" s="94">
        <f aca="true" t="shared" si="17" ref="B24:B33">B23+B8</f>
        <v>54</v>
      </c>
      <c r="C24" s="85">
        <f>+B24/Index!$B$13</f>
        <v>92.26447783431351</v>
      </c>
      <c r="D24" s="94">
        <f aca="true" t="shared" si="18" ref="D24:D34">D23+D8</f>
        <v>50.5</v>
      </c>
      <c r="E24" s="85">
        <f>+D24/Index!$B$13</f>
        <v>86.28437278949689</v>
      </c>
      <c r="F24" s="95">
        <f aca="true" t="shared" si="19" ref="F24:F34">F23+F8</f>
        <v>57.066</v>
      </c>
      <c r="G24" s="85">
        <f>+F24/Index!$B$13</f>
        <v>97.50304985357286</v>
      </c>
      <c r="H24" s="95">
        <f aca="true" t="shared" si="20" ref="H24:H34">H23+H8</f>
        <v>47.197</v>
      </c>
      <c r="I24" s="85">
        <f>+H24/Index!$B$13</f>
        <v>80.64086222863139</v>
      </c>
      <c r="J24" s="95">
        <f aca="true" t="shared" si="21" ref="J24:J34">J23+J8</f>
        <v>44.171876</v>
      </c>
      <c r="K24" s="85">
        <f>+J24/Index!$B$13</f>
        <v>75.47213100188971</v>
      </c>
      <c r="L24" s="95">
        <f aca="true" t="shared" si="22" ref="L24:L33">L23+L8</f>
        <v>44.257075</v>
      </c>
      <c r="M24" s="85">
        <f>+L24/Index!$B$13</f>
        <v>75.61770213609353</v>
      </c>
      <c r="N24" s="95">
        <f>N23+N8</f>
        <v>42.24178402529408</v>
      </c>
      <c r="O24" s="85">
        <v>72.15</v>
      </c>
      <c r="P24" s="86">
        <f aca="true" t="shared" si="23" ref="P24:V24">(P8+P7)</f>
        <v>44.446150205508</v>
      </c>
      <c r="Q24" s="86">
        <f t="shared" si="23"/>
        <v>75.91269299999999</v>
      </c>
      <c r="R24" s="86">
        <f t="shared" si="23"/>
        <v>39.487481612832</v>
      </c>
      <c r="S24" s="86">
        <f t="shared" si="23"/>
        <v>67.468368</v>
      </c>
      <c r="T24" s="86">
        <f t="shared" si="23"/>
        <v>37.218351489146</v>
      </c>
      <c r="U24" s="86">
        <f t="shared" si="23"/>
        <v>63.591329</v>
      </c>
      <c r="V24" s="86">
        <f t="shared" si="23"/>
        <v>39.032033676786</v>
      </c>
      <c r="W24" s="86">
        <f>(W8+W7)</f>
        <v>66.690189</v>
      </c>
      <c r="X24" s="86">
        <f>(X8+X7)</f>
        <v>36.47642552735241</v>
      </c>
      <c r="Y24" s="86">
        <f>(Y8+Y7)</f>
        <v>62.323673232285074</v>
      </c>
      <c r="Z24" s="87">
        <f aca="true" t="shared" si="24" ref="Z24:Z33">(E24-C24)/C24*100</f>
        <v>-6.481481481481491</v>
      </c>
      <c r="AA24" s="88">
        <f aca="true" t="shared" si="25" ref="AA24:AA33">(G24-E24)/E24*100</f>
        <v>13.001980198019808</v>
      </c>
      <c r="AB24" s="88">
        <f aca="true" t="shared" si="26" ref="AB24:AB33">(I24-G24)/G24*100</f>
        <v>-17.29401044404723</v>
      </c>
      <c r="AC24" s="88">
        <f aca="true" t="shared" si="27" ref="AC24:AC33">(K24-I24)/I24*100</f>
        <v>-6.409568404771515</v>
      </c>
      <c r="AD24" s="88">
        <f aca="true" t="shared" si="28" ref="AD24:AD33">(M24-K24)/K24*100</f>
        <v>0.1928806465000638</v>
      </c>
      <c r="AE24" s="88">
        <f aca="true" t="shared" si="29" ref="AE24:AE33">(O24-M24)/M24*100</f>
        <v>-4.58583379041656</v>
      </c>
      <c r="AF24" s="88">
        <f aca="true" t="shared" si="30" ref="AF24:AG33">(Q24-O24)/O24*100</f>
        <v>5.215097713097691</v>
      </c>
      <c r="AG24" s="88">
        <f t="shared" si="30"/>
        <v>-11.156576148324078</v>
      </c>
      <c r="AH24" s="88">
        <f t="shared" si="16"/>
        <v>-5.74645439771123</v>
      </c>
      <c r="AI24" s="88">
        <f aca="true" t="shared" si="31" ref="AI24:AI33">(W24-U24)/U24*100</f>
        <v>4.873085762997659</v>
      </c>
      <c r="AJ24" s="88">
        <f aca="true" t="shared" si="32" ref="AJ24:AJ33">(Y24-W24)/W24*100</f>
        <v>-6.5474634772963825</v>
      </c>
    </row>
    <row r="25" spans="1:36" ht="15">
      <c r="A25" s="84" t="s">
        <v>41</v>
      </c>
      <c r="B25" s="94">
        <f t="shared" si="17"/>
        <v>103.7</v>
      </c>
      <c r="C25" s="85">
        <f>+B25/Index!$B$13</f>
        <v>177.18196947070948</v>
      </c>
      <c r="D25" s="94">
        <f t="shared" si="18"/>
        <v>109.6</v>
      </c>
      <c r="E25" s="85">
        <f>+D25/Index!$B$13</f>
        <v>187.2627179748289</v>
      </c>
      <c r="F25" s="95">
        <f t="shared" si="19"/>
        <v>94.898</v>
      </c>
      <c r="G25" s="85">
        <f>+F25/Index!$B$13</f>
        <v>162.14285958371636</v>
      </c>
      <c r="H25" s="95">
        <f t="shared" si="20"/>
        <v>89.251</v>
      </c>
      <c r="I25" s="85">
        <f>+H25/Index!$B$13</f>
        <v>152.49438724426508</v>
      </c>
      <c r="J25" s="95">
        <f t="shared" si="21"/>
        <v>91.77254099999999</v>
      </c>
      <c r="K25" s="85">
        <f>+J25/Index!$B$13</f>
        <v>156.80269583135419</v>
      </c>
      <c r="L25" s="95">
        <f t="shared" si="22"/>
        <v>83.15275700000001</v>
      </c>
      <c r="M25" s="85">
        <f>+L25/Index!$B$13</f>
        <v>142.07492046460294</v>
      </c>
      <c r="N25" s="95">
        <f aca="true" t="shared" si="33" ref="N25:N30">N24+N9</f>
        <v>82.34178402529409</v>
      </c>
      <c r="O25" s="85">
        <f>+N25/Index!$B$13</f>
        <v>140.68929087110328</v>
      </c>
      <c r="P25" s="86">
        <f>(P9+P8+P7)</f>
        <v>83.84433831998199</v>
      </c>
      <c r="Q25" s="86">
        <f>(Q9+Q8+Q7)</f>
        <v>143.22849399999998</v>
      </c>
      <c r="R25" s="86">
        <f>(R7+R9+R8)</f>
        <v>73.057039504462</v>
      </c>
      <c r="S25" s="86">
        <v>124.8</v>
      </c>
      <c r="T25" s="86">
        <f>(T9+T8)</f>
        <v>58.236069916842</v>
      </c>
      <c r="U25" s="86">
        <f>(U9+U8+U7)</f>
        <v>129.161426</v>
      </c>
      <c r="V25" s="86">
        <f>(V9+V8+V7)</f>
        <v>77.922295847278</v>
      </c>
      <c r="W25" s="86">
        <f>(W9+W8+W7)</f>
        <v>133.138147</v>
      </c>
      <c r="X25" s="86">
        <f>(X9+X8+X7)</f>
        <v>73.05605052735241</v>
      </c>
      <c r="Y25" s="86">
        <f>(Y9+Y8+Y7)</f>
        <v>124.82367323228507</v>
      </c>
      <c r="Z25" s="87">
        <f t="shared" si="24"/>
        <v>5.689488910318211</v>
      </c>
      <c r="AA25" s="88">
        <f t="shared" si="25"/>
        <v>-13.414233576642332</v>
      </c>
      <c r="AB25" s="88">
        <f t="shared" si="26"/>
        <v>-5.950599591139966</v>
      </c>
      <c r="AC25" s="88">
        <f t="shared" si="27"/>
        <v>2.8252243672339654</v>
      </c>
      <c r="AD25" s="88">
        <f t="shared" si="28"/>
        <v>-9.39255239756298</v>
      </c>
      <c r="AE25" s="88">
        <f t="shared" si="29"/>
        <v>-0.9752809214803528</v>
      </c>
      <c r="AF25" s="88">
        <f t="shared" si="30"/>
        <v>1.804830426804176</v>
      </c>
      <c r="AG25" s="88">
        <v>-12.8</v>
      </c>
      <c r="AH25" s="88">
        <f t="shared" si="16"/>
        <v>3.4947323717948784</v>
      </c>
      <c r="AI25" s="88">
        <f t="shared" si="31"/>
        <v>3.078876660900289</v>
      </c>
      <c r="AJ25" s="88">
        <f t="shared" si="32"/>
        <v>-6.244997361811659</v>
      </c>
    </row>
    <row r="26" spans="1:36" ht="15">
      <c r="A26" s="84" t="s">
        <v>42</v>
      </c>
      <c r="B26" s="94">
        <f t="shared" si="17"/>
        <v>193.60000000000002</v>
      </c>
      <c r="C26" s="85">
        <f>+B26/Index!$B$13</f>
        <v>330.7852390504277</v>
      </c>
      <c r="D26" s="94">
        <f t="shared" si="18"/>
        <v>186.6</v>
      </c>
      <c r="E26" s="85">
        <f>+D26/Index!$B$13</f>
        <v>318.82502896079444</v>
      </c>
      <c r="F26" s="95">
        <f t="shared" si="19"/>
        <v>161.95499999999998</v>
      </c>
      <c r="G26" s="85">
        <f>+F26/Index!$B$13</f>
        <v>276.7165464380786</v>
      </c>
      <c r="H26" s="95">
        <f t="shared" si="20"/>
        <v>161.31799999999998</v>
      </c>
      <c r="I26" s="85">
        <f>+H26/Index!$B$13</f>
        <v>275.62816731992194</v>
      </c>
      <c r="J26" s="95">
        <f t="shared" si="21"/>
        <v>153.735392</v>
      </c>
      <c r="K26" s="85">
        <f>+J26/Index!$B$13</f>
        <v>262.67251236173144</v>
      </c>
      <c r="L26" s="95">
        <f t="shared" si="22"/>
        <v>157.60918</v>
      </c>
      <c r="M26" s="85">
        <f>+L26/Index!$B$13</f>
        <v>269.2912721221172</v>
      </c>
      <c r="N26" s="95">
        <f t="shared" si="33"/>
        <v>154.7417840252941</v>
      </c>
      <c r="O26" s="85">
        <f>+N26/Index!$B$13</f>
        <v>264.3920352267384</v>
      </c>
      <c r="P26" s="86">
        <f>(P7+P10+P9+P8)</f>
        <v>146.919927740764</v>
      </c>
      <c r="Q26" s="86">
        <f>(Q7+Q10+Q9+Q8)</f>
        <v>250.999537</v>
      </c>
      <c r="R26" s="86">
        <f>(R7+R10+R9+R8)</f>
        <v>135.936488975994</v>
      </c>
      <c r="S26" s="86">
        <f>(S7+S10+S9+S8)</f>
        <v>232.26128099999997</v>
      </c>
      <c r="T26" s="86">
        <f aca="true" t="shared" si="34" ref="T26:Y26">(T10+T9+T8+T7)</f>
        <v>127.70987880254201</v>
      </c>
      <c r="U26" s="86">
        <f t="shared" si="34"/>
        <v>218.20528299999998</v>
      </c>
      <c r="V26" s="86">
        <f t="shared" si="34"/>
        <v>157.92809197511514</v>
      </c>
      <c r="W26" s="86">
        <f t="shared" si="34"/>
        <v>269.836165582471</v>
      </c>
      <c r="X26" s="86">
        <f t="shared" si="34"/>
        <v>140.15353131189448</v>
      </c>
      <c r="Y26" s="86">
        <f t="shared" si="34"/>
        <v>239.46652561346392</v>
      </c>
      <c r="Z26" s="87">
        <f t="shared" si="24"/>
        <v>-3.615702479338857</v>
      </c>
      <c r="AA26" s="88">
        <f t="shared" si="25"/>
        <v>-13.207395498392282</v>
      </c>
      <c r="AB26" s="88">
        <f t="shared" si="26"/>
        <v>-0.39331913185761985</v>
      </c>
      <c r="AC26" s="88">
        <f t="shared" si="27"/>
        <v>-4.700410369580575</v>
      </c>
      <c r="AD26" s="88">
        <f t="shared" si="28"/>
        <v>2.519776317999716</v>
      </c>
      <c r="AE26" s="88">
        <f t="shared" si="29"/>
        <v>-1.8193077171684637</v>
      </c>
      <c r="AF26" s="88">
        <f t="shared" si="30"/>
        <v>-5.0653939765065985</v>
      </c>
      <c r="AG26" s="88">
        <f t="shared" si="30"/>
        <v>-7.475799187806547</v>
      </c>
      <c r="AH26" s="88">
        <f t="shared" si="16"/>
        <v>-6.051804217854111</v>
      </c>
      <c r="AI26" s="88">
        <f t="shared" si="31"/>
        <v>23.661609779847083</v>
      </c>
      <c r="AJ26" s="88">
        <f t="shared" si="32"/>
        <v>-11.254844176817763</v>
      </c>
    </row>
    <row r="27" spans="1:36" ht="15">
      <c r="A27" s="84" t="s">
        <v>43</v>
      </c>
      <c r="B27" s="94">
        <f t="shared" si="17"/>
        <v>332.70000000000005</v>
      </c>
      <c r="C27" s="85">
        <f>+B27/Index!$B$13</f>
        <v>568.4516995458539</v>
      </c>
      <c r="D27" s="94">
        <f t="shared" si="18"/>
        <v>306.1</v>
      </c>
      <c r="E27" s="85">
        <f>+D27/Index!$B$13</f>
        <v>523.0029012052476</v>
      </c>
      <c r="F27" s="95">
        <f t="shared" si="19"/>
        <v>254.47299999999998</v>
      </c>
      <c r="G27" s="85">
        <f>+F27/Index!$B$13</f>
        <v>434.79293459131964</v>
      </c>
      <c r="H27" s="95">
        <f t="shared" si="20"/>
        <v>260.801</v>
      </c>
      <c r="I27" s="85">
        <f>+H27/Index!$B$13</f>
        <v>445.6049645123481</v>
      </c>
      <c r="J27" s="95">
        <f t="shared" si="21"/>
        <v>259.122792</v>
      </c>
      <c r="K27" s="85">
        <f>+J27/Index!$B$13</f>
        <v>442.73757590461906</v>
      </c>
      <c r="L27" s="95">
        <f t="shared" si="22"/>
        <v>269.47206900000003</v>
      </c>
      <c r="M27" s="85">
        <f>+L27/Index!$B$13</f>
        <v>460.4203655040204</v>
      </c>
      <c r="N27" s="95">
        <f t="shared" si="33"/>
        <v>274.5417840252941</v>
      </c>
      <c r="O27" s="85">
        <f>+N27/Index!$B$13</f>
        <v>469.08248790360426</v>
      </c>
      <c r="P27" s="86">
        <f aca="true" t="shared" si="35" ref="P27:V27">(P7+P8+P11+P10+P9)</f>
        <v>258.88775614544596</v>
      </c>
      <c r="Q27" s="86">
        <f t="shared" si="35"/>
        <v>442.30793000000006</v>
      </c>
      <c r="R27" s="86">
        <f t="shared" si="35"/>
        <v>228.49197568600596</v>
      </c>
      <c r="S27" s="86">
        <f t="shared" si="35"/>
        <v>390.40171899999996</v>
      </c>
      <c r="T27" s="86">
        <f t="shared" si="35"/>
        <v>224.143537940328</v>
      </c>
      <c r="U27" s="86">
        <f t="shared" si="35"/>
        <v>382.97197200000005</v>
      </c>
      <c r="V27" s="86">
        <f t="shared" si="35"/>
        <v>267.4339143799591</v>
      </c>
      <c r="W27" s="86">
        <f>(W7+W8+W11+W10+W9)</f>
        <v>456.93797158247105</v>
      </c>
      <c r="X27" s="86">
        <f>(X7+X8+X11+X10+X9)</f>
        <v>265.5838102853791</v>
      </c>
      <c r="Y27" s="86">
        <f>(Y7+Y8+Y11+Y10+Y9)</f>
        <v>453.77688105977563</v>
      </c>
      <c r="Z27" s="87">
        <f t="shared" si="24"/>
        <v>-7.995190862639023</v>
      </c>
      <c r="AA27" s="88">
        <f t="shared" si="25"/>
        <v>-16.866056844168583</v>
      </c>
      <c r="AB27" s="88">
        <f t="shared" si="26"/>
        <v>2.4867078236197977</v>
      </c>
      <c r="AC27" s="88">
        <f t="shared" si="27"/>
        <v>-0.6434821952369807</v>
      </c>
      <c r="AD27" s="88">
        <f t="shared" si="28"/>
        <v>3.9939663045927785</v>
      </c>
      <c r="AE27" s="88">
        <f t="shared" si="29"/>
        <v>1.8813508368817362</v>
      </c>
      <c r="AF27" s="88">
        <f t="shared" si="30"/>
        <v>-5.707857060122512</v>
      </c>
      <c r="AG27" s="88">
        <v>-11.7</v>
      </c>
      <c r="AH27" s="88">
        <f t="shared" si="16"/>
        <v>-1.9031030444822163</v>
      </c>
      <c r="AI27" s="88">
        <f t="shared" si="31"/>
        <v>19.3136848099346</v>
      </c>
      <c r="AJ27" s="88">
        <f t="shared" si="32"/>
        <v>-0.6917986070949422</v>
      </c>
    </row>
    <row r="28" spans="1:36" ht="15">
      <c r="A28" s="96" t="s">
        <v>44</v>
      </c>
      <c r="B28" s="97">
        <f t="shared" si="17"/>
        <v>490.1</v>
      </c>
      <c r="C28" s="85">
        <f>+B28/Index!$B$13</f>
        <v>837.3855664184639</v>
      </c>
      <c r="D28" s="97">
        <f t="shared" si="18"/>
        <v>445.418</v>
      </c>
      <c r="E28" s="85">
        <f>+D28/Index!$B$13</f>
        <v>761.0418368148936</v>
      </c>
      <c r="F28" s="95">
        <f t="shared" si="19"/>
        <v>369.259</v>
      </c>
      <c r="G28" s="85">
        <f>+F28/Index!$B$13</f>
        <v>630.9164596411255</v>
      </c>
      <c r="H28" s="95">
        <f t="shared" si="20"/>
        <v>370.101</v>
      </c>
      <c r="I28" s="85">
        <f>+H28/Index!$B$13</f>
        <v>632.3551020547642</v>
      </c>
      <c r="J28" s="95">
        <f t="shared" si="21"/>
        <v>372.446452</v>
      </c>
      <c r="K28" s="85">
        <f>+J28/Index!$B$13</f>
        <v>636.3625447226428</v>
      </c>
      <c r="L28" s="95">
        <f t="shared" si="22"/>
        <v>387.14375000000007</v>
      </c>
      <c r="M28" s="85">
        <f>+L28/Index!$B$13</f>
        <v>661.4743692697781</v>
      </c>
      <c r="N28" s="95">
        <f t="shared" si="33"/>
        <v>395.94178402529406</v>
      </c>
      <c r="O28" s="85">
        <f>+N28/Index!$B$13</f>
        <v>676.506702886672</v>
      </c>
      <c r="P28" s="86">
        <f>(P7+P8+P9+P12+P11+P10)</f>
        <v>393.25482996407</v>
      </c>
      <c r="Q28" s="86">
        <f>(Q7+Q8+Q9+Q12+Q11+Q10)</f>
        <v>671.887706</v>
      </c>
      <c r="R28" s="86">
        <f>(R7+R8+R9+R12+R11+R10)</f>
        <v>331.12681184695197</v>
      </c>
      <c r="S28" s="86">
        <f>(S7+S8+S9+S12+S11+S10)</f>
        <v>565.763748</v>
      </c>
      <c r="T28" s="86">
        <f aca="true" t="shared" si="36" ref="T28:Y28">(T8+T9+T12+T11+T10+T7)</f>
        <v>338.4492483713664</v>
      </c>
      <c r="U28" s="86">
        <f t="shared" si="36"/>
        <v>578.2748736</v>
      </c>
      <c r="V28" s="86">
        <f t="shared" si="36"/>
        <v>396.17682854834766</v>
      </c>
      <c r="W28" s="86">
        <f t="shared" si="36"/>
        <v>676.9083002975491</v>
      </c>
      <c r="X28" s="86">
        <f t="shared" si="36"/>
        <v>414.50998388086407</v>
      </c>
      <c r="Y28" s="86">
        <f t="shared" si="36"/>
        <v>708.2323559236598</v>
      </c>
      <c r="Z28" s="87">
        <f t="shared" si="24"/>
        <v>-9.116914915323402</v>
      </c>
      <c r="AA28" s="88">
        <f t="shared" si="25"/>
        <v>-17.09832112757005</v>
      </c>
      <c r="AB28" s="88">
        <f t="shared" si="26"/>
        <v>0.22802423231390073</v>
      </c>
      <c r="AC28" s="88">
        <f t="shared" si="27"/>
        <v>0.63373295397743</v>
      </c>
      <c r="AD28" s="88">
        <f t="shared" si="28"/>
        <v>3.946150626775212</v>
      </c>
      <c r="AE28" s="88">
        <f t="shared" si="29"/>
        <v>2.272549673162474</v>
      </c>
      <c r="AF28" s="88">
        <f t="shared" si="30"/>
        <v>-0.6827717843685231</v>
      </c>
      <c r="AG28" s="88">
        <f t="shared" si="30"/>
        <v>-15.798411966814086</v>
      </c>
      <c r="AH28" s="88">
        <f t="shared" si="16"/>
        <v>2.211369258675092</v>
      </c>
      <c r="AI28" s="88">
        <f t="shared" si="31"/>
        <v>17.05649531052859</v>
      </c>
      <c r="AJ28" s="88">
        <f t="shared" si="32"/>
        <v>4.627518322990221</v>
      </c>
    </row>
    <row r="29" spans="1:36" ht="15">
      <c r="A29" s="96" t="s">
        <v>45</v>
      </c>
      <c r="B29" s="97">
        <f t="shared" si="17"/>
        <v>682.0840000000001</v>
      </c>
      <c r="C29" s="85">
        <f>+B29/Index!$B$13</f>
        <v>1165.4097055396278</v>
      </c>
      <c r="D29" s="97">
        <f t="shared" si="18"/>
        <v>606.104</v>
      </c>
      <c r="E29" s="85">
        <f>+D29/Index!$B$13</f>
        <v>1035.5901680238658</v>
      </c>
      <c r="F29" s="95">
        <f t="shared" si="19"/>
        <v>521.678</v>
      </c>
      <c r="G29" s="85">
        <f>+F29/Index!$B$13</f>
        <v>891.3397827342408</v>
      </c>
      <c r="H29" s="95">
        <f t="shared" si="20"/>
        <v>505.201</v>
      </c>
      <c r="I29" s="85">
        <f>+H29/Index!$B$13</f>
        <v>863.1871567846856</v>
      </c>
      <c r="J29" s="95">
        <f t="shared" si="21"/>
        <v>512.54696932</v>
      </c>
      <c r="K29" s="85">
        <f>+J29/Index!$B$13</f>
        <v>875.7384905531427</v>
      </c>
      <c r="L29" s="95">
        <f t="shared" si="22"/>
        <v>542.1588720000001</v>
      </c>
      <c r="M29" s="85">
        <f>+L29/Index!$B$13</f>
        <v>926.3334301540818</v>
      </c>
      <c r="N29" s="95">
        <f t="shared" si="33"/>
        <v>564.072365860253</v>
      </c>
      <c r="O29" s="85">
        <f>+N29/Index!$B$13</f>
        <v>963.7748573492979</v>
      </c>
      <c r="P29" s="86">
        <f>(P7+P8+P9+P10+P13+P12+P11)</f>
        <v>552.986013838164</v>
      </c>
      <c r="Q29" s="86">
        <f>(Q7+Q8+Q9+Q10+Q13+Q12+Q11)</f>
        <v>944.804637</v>
      </c>
      <c r="R29" s="86">
        <f>(R8+R9+R10+R13+R12+R11)</f>
        <v>448.962370874596</v>
      </c>
      <c r="S29" s="86">
        <f>(S7+S8+S9+S10+S13+S12+S11)</f>
        <v>798.29812</v>
      </c>
      <c r="T29" s="86">
        <f>(T7+T8+T9+T10+T13+T12+T11)</f>
        <v>473.7083154677044</v>
      </c>
      <c r="U29" s="86">
        <f>(U7+U8+U9+U10+U13+U12+U11)</f>
        <v>809.3787106000001</v>
      </c>
      <c r="V29" s="86">
        <f>(V9+V10+V13+V12+V11+V8+V7)</f>
        <v>556.8022913566806</v>
      </c>
      <c r="W29" s="86">
        <f>(W9+W10+W13+W12+W11+W8+W7)</f>
        <v>951.3531975735821</v>
      </c>
      <c r="X29" s="86">
        <f>(X9+X10+X13+X12+X11+X8+X7)</f>
        <v>590.9964123018833</v>
      </c>
      <c r="Y29" s="86">
        <f>(Y9+Y10+Y13+Y12+Y11+Y8+Y7)</f>
        <v>1009.7773219071468</v>
      </c>
      <c r="Z29" s="87">
        <f t="shared" si="24"/>
        <v>-11.139390456307448</v>
      </c>
      <c r="AA29" s="88">
        <f t="shared" si="25"/>
        <v>-13.92929266264535</v>
      </c>
      <c r="AB29" s="88">
        <f t="shared" si="26"/>
        <v>-3.158461733099718</v>
      </c>
      <c r="AC29" s="88">
        <f t="shared" si="27"/>
        <v>1.4540686419860511</v>
      </c>
      <c r="AD29" s="88">
        <f t="shared" si="28"/>
        <v>5.7774027459934825</v>
      </c>
      <c r="AE29" s="88">
        <f t="shared" si="29"/>
        <v>4.0418952805134385</v>
      </c>
      <c r="AF29" s="88">
        <f t="shared" si="30"/>
        <v>-1.9683248846595138</v>
      </c>
      <c r="AG29" s="88">
        <f t="shared" si="30"/>
        <v>-18.81126110976315</v>
      </c>
      <c r="AH29" s="88">
        <f t="shared" si="16"/>
        <v>1.3880266434800135</v>
      </c>
      <c r="AI29" s="88">
        <f t="shared" si="31"/>
        <v>17.541168937880137</v>
      </c>
      <c r="AJ29" s="88">
        <f t="shared" si="32"/>
        <v>6.141160242334277</v>
      </c>
    </row>
    <row r="30" spans="1:36" s="127" customFormat="1" ht="15">
      <c r="A30" s="84" t="s">
        <v>46</v>
      </c>
      <c r="B30" s="94">
        <f t="shared" si="17"/>
        <v>887.0440000000001</v>
      </c>
      <c r="C30" s="85">
        <f>+B30/Index!$B$13</f>
        <v>1515.604656964089</v>
      </c>
      <c r="D30" s="94">
        <f t="shared" si="18"/>
        <v>759.868</v>
      </c>
      <c r="E30" s="85">
        <f>+D30/Index!$B$13</f>
        <v>1298.3115600556323</v>
      </c>
      <c r="F30" s="95">
        <f t="shared" si="19"/>
        <v>686.972</v>
      </c>
      <c r="G30" s="85">
        <f>+F30/Index!$B$13</f>
        <v>1173.7613493850745</v>
      </c>
      <c r="H30" s="95">
        <f t="shared" si="20"/>
        <v>653.301</v>
      </c>
      <c r="I30" s="85">
        <f>+H30/Index!$B$13</f>
        <v>1116.2310302524972</v>
      </c>
      <c r="J30" s="95">
        <f t="shared" si="21"/>
        <v>673.86302032</v>
      </c>
      <c r="K30" s="85">
        <f>+J30/Index!$B$13</f>
        <v>1151.3633278088555</v>
      </c>
      <c r="L30" s="95">
        <f t="shared" si="22"/>
        <v>697.160911</v>
      </c>
      <c r="M30" s="85">
        <f>+L30/Index!$B$13</f>
        <v>1191.1701374057282</v>
      </c>
      <c r="N30" s="95">
        <f t="shared" si="33"/>
        <v>743.172365860253</v>
      </c>
      <c r="O30" s="85">
        <f>+N30/Index!$B$13</f>
        <v>1269.7853754997711</v>
      </c>
      <c r="P30" s="86">
        <f>(P7+P8+P9+P10+P11+P14+P13+P12)</f>
        <v>715.696281000342</v>
      </c>
      <c r="Q30" s="86">
        <f>(Q7+Q8+Q9+Q10+Q11+Q14+Q13+Q12)</f>
        <v>1222.811634</v>
      </c>
      <c r="R30" s="86">
        <f>(R7+R8+R9+R10+R11+R14+R13+R12)</f>
        <v>604.6220575396059</v>
      </c>
      <c r="S30" s="86">
        <f>(S7+S8+S9+S10+S11+S14+S13+S12)</f>
        <v>1033.0581189999998</v>
      </c>
      <c r="T30" s="86">
        <f aca="true" t="shared" si="37" ref="T30:Y30">(T8+T9+T10+T11+T14+T13+T12+T7)</f>
        <v>614.8142112966424</v>
      </c>
      <c r="U30" s="86">
        <f t="shared" si="37"/>
        <v>1050.4724476000001</v>
      </c>
      <c r="V30" s="86">
        <f t="shared" si="37"/>
        <v>713.0690864731317</v>
      </c>
      <c r="W30" s="86">
        <f t="shared" si="37"/>
        <v>1218.3508689487858</v>
      </c>
      <c r="X30" s="86">
        <f>(X8+X9+X10+X11+X14+X13+X12+X7)</f>
        <v>773.6515205546257</v>
      </c>
      <c r="Y30" s="86">
        <f t="shared" si="37"/>
        <v>1321.8621031425037</v>
      </c>
      <c r="Z30" s="87">
        <f t="shared" si="24"/>
        <v>-14.337056560892133</v>
      </c>
      <c r="AA30" s="88">
        <f t="shared" si="25"/>
        <v>-9.5932451425774</v>
      </c>
      <c r="AB30" s="88">
        <f t="shared" si="26"/>
        <v>-4.901364247742267</v>
      </c>
      <c r="AC30" s="88">
        <f t="shared" si="27"/>
        <v>3.1474037725336435</v>
      </c>
      <c r="AD30" s="88">
        <f t="shared" si="28"/>
        <v>3.457362991804548</v>
      </c>
      <c r="AE30" s="88">
        <f t="shared" si="29"/>
        <v>6.59983285555333</v>
      </c>
      <c r="AF30" s="126">
        <f t="shared" si="30"/>
        <v>-3.6993449764124873</v>
      </c>
      <c r="AG30" s="126">
        <f t="shared" si="30"/>
        <v>-15.519742998452585</v>
      </c>
      <c r="AH30" s="88">
        <f t="shared" si="16"/>
        <v>1.6857065715583732</v>
      </c>
      <c r="AI30" s="88">
        <f t="shared" si="31"/>
        <v>15.981230324730092</v>
      </c>
      <c r="AJ30" s="88">
        <f t="shared" si="32"/>
        <v>8.49601184944606</v>
      </c>
    </row>
    <row r="31" spans="1:36" s="127" customFormat="1" ht="15">
      <c r="A31" s="84" t="s">
        <v>47</v>
      </c>
      <c r="B31" s="94">
        <f t="shared" si="17"/>
        <v>1063.344</v>
      </c>
      <c r="C31" s="85">
        <f>+B31/Index!$B$13</f>
        <v>1816.8310910787086</v>
      </c>
      <c r="D31" s="94">
        <f t="shared" si="18"/>
        <v>917.2330000000001</v>
      </c>
      <c r="E31" s="85">
        <f>+D31/Index!$B$13</f>
        <v>1567.185625877794</v>
      </c>
      <c r="F31" s="95">
        <f t="shared" si="19"/>
        <v>821.076</v>
      </c>
      <c r="G31" s="85">
        <f>+F31/Index!$B$13</f>
        <v>1402.8916370793852</v>
      </c>
      <c r="H31" s="95">
        <f t="shared" si="20"/>
        <v>794.501</v>
      </c>
      <c r="I31" s="85">
        <f>+H31/Index!$B$13</f>
        <v>1357.4855537748133</v>
      </c>
      <c r="J31" s="95">
        <f t="shared" si="21"/>
        <v>811.7610552000001</v>
      </c>
      <c r="K31" s="85">
        <f>+J31/Index!$B$13</f>
        <v>1386.9761089677659</v>
      </c>
      <c r="L31" s="95">
        <f t="shared" si="22"/>
        <v>838.0716950000001</v>
      </c>
      <c r="M31" s="85">
        <f>+L31/Index!$B$13</f>
        <v>1431.930506053575</v>
      </c>
      <c r="N31" s="95">
        <f>N30+N15</f>
        <v>897.1246777344232</v>
      </c>
      <c r="O31" s="85">
        <f>+N31/Index!$B$13</f>
        <v>1532.828517471173</v>
      </c>
      <c r="P31" s="86">
        <f>(P7+P8+P9+P10+P11+P12+P15+P14+P13)</f>
        <v>860.488458982318</v>
      </c>
      <c r="Q31" s="86">
        <f>(Q7+Q8+Q9+Q10+Q11+Q12+Q15+Q14+Q13)</f>
        <v>1470.2037579999999</v>
      </c>
      <c r="R31" s="86">
        <f>(R8+R9+R10+R11+R12+R15+R14+R13+R7)</f>
        <v>721.8211147045779</v>
      </c>
      <c r="S31" s="86">
        <f>(S8+S9+S10+S11+S12+S15+S14+S13+S7)</f>
        <v>1233.304597</v>
      </c>
      <c r="T31" s="86">
        <f aca="true" t="shared" si="38" ref="T31:Y31">(T9+T10+T11+T12+T15+T14+T13+T8+T7)</f>
        <v>743.8793973955044</v>
      </c>
      <c r="U31" s="86">
        <f t="shared" si="38"/>
        <v>1270.9934105999998</v>
      </c>
      <c r="V31" s="86">
        <f t="shared" si="38"/>
        <v>851.0728254640777</v>
      </c>
      <c r="W31" s="86">
        <f t="shared" si="38"/>
        <v>1454.1442563040177</v>
      </c>
      <c r="X31" s="86">
        <f>(X9+X10+X11+X12+X15+X14+X13+X8+X7)</f>
        <v>943.3015235653295</v>
      </c>
      <c r="Y31" s="86">
        <f t="shared" si="38"/>
        <v>1611.7263428160647</v>
      </c>
      <c r="Z31" s="87">
        <f t="shared" si="24"/>
        <v>-13.74070855715554</v>
      </c>
      <c r="AA31" s="88">
        <f t="shared" si="25"/>
        <v>-10.483377724089731</v>
      </c>
      <c r="AB31" s="88">
        <f t="shared" si="26"/>
        <v>-3.2366065991455124</v>
      </c>
      <c r="AC31" s="88">
        <f t="shared" si="27"/>
        <v>2.172439707439024</v>
      </c>
      <c r="AD31" s="88">
        <f t="shared" si="28"/>
        <v>3.2411803487563873</v>
      </c>
      <c r="AE31" s="88">
        <f t="shared" si="29"/>
        <v>7.046292469574836</v>
      </c>
      <c r="AF31" s="126">
        <f t="shared" si="30"/>
        <v>-4.08556852624911</v>
      </c>
      <c r="AG31" s="126">
        <f t="shared" si="30"/>
        <v>-16.114956898055215</v>
      </c>
      <c r="AH31" s="88">
        <f t="shared" si="16"/>
        <v>3.0559209534836245</v>
      </c>
      <c r="AI31" s="88">
        <f t="shared" si="31"/>
        <v>14.410054700248809</v>
      </c>
      <c r="AJ31" s="88">
        <f t="shared" si="32"/>
        <v>10.836757483234273</v>
      </c>
    </row>
    <row r="32" spans="1:36" s="127" customFormat="1" ht="15">
      <c r="A32" s="84" t="s">
        <v>48</v>
      </c>
      <c r="B32" s="94">
        <f t="shared" si="17"/>
        <v>1193.544</v>
      </c>
      <c r="C32" s="85">
        <f>+B32/Index!$B$13</f>
        <v>2039.2909987458868</v>
      </c>
      <c r="D32" s="94">
        <f t="shared" si="18"/>
        <v>1045.272</v>
      </c>
      <c r="E32" s="85">
        <f>+D32/Index!$B$13</f>
        <v>1785.9532458301583</v>
      </c>
      <c r="F32" s="95">
        <f t="shared" si="19"/>
        <v>933.493</v>
      </c>
      <c r="G32" s="85">
        <f>+F32/Index!$B$13</f>
        <v>1594.9674853145707</v>
      </c>
      <c r="H32" s="95">
        <f t="shared" si="20"/>
        <v>910.401</v>
      </c>
      <c r="I32" s="85">
        <f>+H32/Index!$B$13</f>
        <v>1555.512460830312</v>
      </c>
      <c r="J32" s="95">
        <f t="shared" si="21"/>
        <v>932.2359912000001</v>
      </c>
      <c r="K32" s="85">
        <f>+J32/Index!$B$13</f>
        <v>1592.8197582670682</v>
      </c>
      <c r="L32" s="95">
        <f t="shared" si="22"/>
        <v>960.9306410000002</v>
      </c>
      <c r="M32" s="85">
        <f>+L32/Index!$B$13</f>
        <v>1641.847478275133</v>
      </c>
      <c r="N32" s="95">
        <f>N31+N16</f>
        <v>1017.865305591217</v>
      </c>
      <c r="O32" s="85">
        <f>+N32/Index!$B$13</f>
        <v>1739.1261282599553</v>
      </c>
      <c r="P32" s="86">
        <f aca="true" t="shared" si="39" ref="P32:W32">(P8+P9+P10+P11+P12+P13+P16+P15+P14+P7)</f>
        <v>976.7273554215219</v>
      </c>
      <c r="Q32" s="86">
        <f t="shared" si="39"/>
        <v>1668.8097039999998</v>
      </c>
      <c r="R32" s="86">
        <f t="shared" si="39"/>
        <v>813.278231745366</v>
      </c>
      <c r="S32" s="86">
        <f t="shared" si="39"/>
        <v>1389.5683589999999</v>
      </c>
      <c r="T32" s="86">
        <f t="shared" si="39"/>
        <v>846.6068408761964</v>
      </c>
      <c r="U32" s="86">
        <f t="shared" si="39"/>
        <v>1446.5136685999998</v>
      </c>
      <c r="V32" s="86">
        <f t="shared" si="39"/>
        <v>961.5490210407158</v>
      </c>
      <c r="W32" s="86">
        <f t="shared" si="39"/>
        <v>1642.904043304018</v>
      </c>
      <c r="X32" s="86">
        <f>(X7+X10+X11+X12+X13+X16+X15+X14+X9+X8)</f>
        <v>1067.099658192282</v>
      </c>
      <c r="Y32" s="86">
        <f>(Y7+Y10+Y11+Y12+Y13+Y16+Y15+Y14+Y9+Y8)</f>
        <v>1823.248014079358</v>
      </c>
      <c r="Z32" s="87">
        <f t="shared" si="24"/>
        <v>-12.422834851501081</v>
      </c>
      <c r="AA32" s="88">
        <f t="shared" si="25"/>
        <v>-10.693771573332109</v>
      </c>
      <c r="AB32" s="88">
        <f t="shared" si="26"/>
        <v>-2.4737196743842795</v>
      </c>
      <c r="AC32" s="88">
        <f t="shared" si="27"/>
        <v>2.3983927082681227</v>
      </c>
      <c r="AD32" s="88">
        <f t="shared" si="28"/>
        <v>3.0780456956037003</v>
      </c>
      <c r="AE32" s="88">
        <f t="shared" si="29"/>
        <v>5.924950476338998</v>
      </c>
      <c r="AF32" s="126">
        <f t="shared" si="30"/>
        <v>-4.04320440693448</v>
      </c>
      <c r="AG32" s="126">
        <f t="shared" si="30"/>
        <v>-16.734365303572034</v>
      </c>
      <c r="AH32" s="88">
        <f t="shared" si="16"/>
        <v>4.098057445765428</v>
      </c>
      <c r="AI32" s="88">
        <f t="shared" si="31"/>
        <v>13.576807393330299</v>
      </c>
      <c r="AJ32" s="88">
        <f t="shared" si="32"/>
        <v>10.977145714040192</v>
      </c>
    </row>
    <row r="33" spans="1:36" s="127" customFormat="1" ht="15">
      <c r="A33" s="84" t="s">
        <v>49</v>
      </c>
      <c r="B33" s="94">
        <f t="shared" si="17"/>
        <v>1242.344</v>
      </c>
      <c r="C33" s="85">
        <f>+B33/Index!$B$13</f>
        <v>2122.670749085044</v>
      </c>
      <c r="D33" s="94">
        <f t="shared" si="18"/>
        <v>1096.6799999999998</v>
      </c>
      <c r="E33" s="85">
        <f>+D33/Index!$B$13</f>
        <v>1873.7890287284245</v>
      </c>
      <c r="F33" s="95">
        <f t="shared" si="19"/>
        <v>982.162</v>
      </c>
      <c r="G33" s="85">
        <f>+F33/Index!$B$13</f>
        <v>1678.1234088649078</v>
      </c>
      <c r="H33" s="95">
        <f t="shared" si="20"/>
        <v>953.501</v>
      </c>
      <c r="I33" s="85">
        <f>+H33/Index!$B$13</f>
        <v>1629.1531829536252</v>
      </c>
      <c r="J33" s="95">
        <f t="shared" si="21"/>
        <v>975.3415732000001</v>
      </c>
      <c r="K33" s="85">
        <f>+J33/Index!$B$13</f>
        <v>1666.4700178036273</v>
      </c>
      <c r="L33" s="95">
        <f t="shared" si="22"/>
        <v>998.5451480000002</v>
      </c>
      <c r="M33" s="85">
        <f>+L33/Index!$B$13</f>
        <v>1706.1156791519873</v>
      </c>
      <c r="N33" s="95">
        <f>N32+N17</f>
        <v>1057.5320330540683</v>
      </c>
      <c r="O33" s="85">
        <f>+N33/Index!$B$13</f>
        <v>1806.900755977659</v>
      </c>
      <c r="P33" s="86">
        <f aca="true" t="shared" si="40" ref="P33:U33">(P9+P10+P11+P12+P13+P14+P17+P16+P15+P8+P7)</f>
        <v>1019.0971464370858</v>
      </c>
      <c r="Q33" s="86">
        <f t="shared" si="40"/>
        <v>1741.2027899999998</v>
      </c>
      <c r="R33" s="86">
        <f t="shared" si="40"/>
        <v>848.9822400194461</v>
      </c>
      <c r="S33" s="86">
        <f t="shared" si="40"/>
        <v>1450.5722790000002</v>
      </c>
      <c r="T33" s="86">
        <f t="shared" si="40"/>
        <v>883.1395309983145</v>
      </c>
      <c r="U33" s="86">
        <f t="shared" si="40"/>
        <v>1508.9334755999998</v>
      </c>
      <c r="V33" s="86">
        <f>(V9+V10+V11+V12+V13+V14+V17+V16+V15+V8+V7)</f>
        <v>999.4503451481338</v>
      </c>
      <c r="W33" s="86">
        <f>(W9+W10+W11+W12+W13+W14+W17+W16+W15+W8+W7)</f>
        <v>1707.662300304018</v>
      </c>
      <c r="X33" s="86">
        <f>(X7+X8+X11+X12+X13+X14+X17+X16+X15+X10+X9)</f>
        <v>1103.8707032063298</v>
      </c>
      <c r="Y33" s="86">
        <f>(Y7+Y8+Y11+Y12+Y13+Y14+Y17+Y16+Y15+Y10+Y9)</f>
        <v>1886.0750745912685</v>
      </c>
      <c r="Z33" s="87">
        <f t="shared" si="24"/>
        <v>-11.724932868835053</v>
      </c>
      <c r="AA33" s="88">
        <f t="shared" si="25"/>
        <v>-10.442243863296483</v>
      </c>
      <c r="AB33" s="88">
        <f t="shared" si="26"/>
        <v>-2.918154031615965</v>
      </c>
      <c r="AC33" s="88">
        <f t="shared" si="27"/>
        <v>2.2905663654259554</v>
      </c>
      <c r="AD33" s="88">
        <f t="shared" si="28"/>
        <v>2.3790203798933063</v>
      </c>
      <c r="AE33" s="88">
        <f t="shared" si="29"/>
        <v>5.907282727497481</v>
      </c>
      <c r="AF33" s="126">
        <f t="shared" si="30"/>
        <v>-3.63594767229548</v>
      </c>
      <c r="AG33" s="126">
        <f t="shared" si="30"/>
        <v>-16.69270756103936</v>
      </c>
      <c r="AH33" s="88">
        <f t="shared" si="16"/>
        <v>4.023322204959882</v>
      </c>
      <c r="AI33" s="88">
        <f t="shared" si="31"/>
        <v>13.170151495578503</v>
      </c>
      <c r="AJ33" s="88">
        <f t="shared" si="32"/>
        <v>10.44777847795126</v>
      </c>
    </row>
    <row r="34" spans="1:36" s="26" customFormat="1" ht="15.75">
      <c r="A34" s="148" t="s">
        <v>38</v>
      </c>
      <c r="B34" s="151">
        <f>B33+B18</f>
        <v>1271.544</v>
      </c>
      <c r="C34" s="149">
        <f>+B34/Index!$B$13</f>
        <v>2172.5619111732285</v>
      </c>
      <c r="D34" s="151">
        <f t="shared" si="18"/>
        <v>1132.532</v>
      </c>
      <c r="E34" s="149">
        <f>+D34/Index!$B$13</f>
        <v>1935.0458076046432</v>
      </c>
      <c r="F34" s="152">
        <f t="shared" si="19"/>
        <v>1015.043</v>
      </c>
      <c r="G34" s="149">
        <f>+F34/Index!$B$13</f>
        <v>1734.303932858798</v>
      </c>
      <c r="H34" s="152">
        <f t="shared" si="20"/>
        <v>982.3009999999999</v>
      </c>
      <c r="I34" s="149">
        <f>+H34/Index!$B$13</f>
        <v>1678.360904465259</v>
      </c>
      <c r="J34" s="152">
        <f t="shared" si="21"/>
        <v>1005.6773592000001</v>
      </c>
      <c r="K34" s="149">
        <f>+J34/Index!$B$13</f>
        <v>1718.3017854885065</v>
      </c>
      <c r="L34" s="152">
        <f>L33+L18</f>
        <v>1027.303376</v>
      </c>
      <c r="M34" s="149">
        <f>+L34/Index!$B$13</f>
        <v>1755.2520289642118</v>
      </c>
      <c r="N34" s="152">
        <f>N33+N18</f>
        <v>1087.6320330540682</v>
      </c>
      <c r="O34" s="152">
        <f>O19</f>
        <v>1858.1</v>
      </c>
      <c r="P34" s="152">
        <f>P33+P18</f>
        <v>1049.2880451164478</v>
      </c>
      <c r="Q34" s="152">
        <f>Q33+Q18</f>
        <v>1792.787003</v>
      </c>
      <c r="R34" s="152">
        <f aca="true" t="shared" si="41" ref="R34:Y34">R19</f>
        <v>873.9582519591461</v>
      </c>
      <c r="S34" s="152">
        <f t="shared" si="41"/>
        <v>1493.246329</v>
      </c>
      <c r="T34" s="152">
        <f t="shared" si="41"/>
        <v>907.0581260611185</v>
      </c>
      <c r="U34" s="152">
        <f t="shared" si="41"/>
        <v>1549.8008216</v>
      </c>
      <c r="V34" s="152">
        <f t="shared" si="41"/>
        <v>1023.8231227845959</v>
      </c>
      <c r="W34" s="152">
        <f t="shared" si="41"/>
        <v>1749.3056633040178</v>
      </c>
      <c r="X34" s="152">
        <f t="shared" si="41"/>
        <v>1128.212154628896</v>
      </c>
      <c r="Y34" s="152">
        <f t="shared" si="41"/>
        <v>1927.6649135770535</v>
      </c>
      <c r="Z34" s="90">
        <f>(E34-C34)/C34*100</f>
        <v>-10.932535563063503</v>
      </c>
      <c r="AA34" s="150">
        <f>(G34-E34)/E34*100</f>
        <v>-10.374011506959615</v>
      </c>
      <c r="AB34" s="150">
        <f>(I34-G34)/G34*100</f>
        <v>-3.2256761536210896</v>
      </c>
      <c r="AC34" s="150">
        <f>(K34-I34)/I34*100</f>
        <v>2.379755207416078</v>
      </c>
      <c r="AD34" s="150">
        <f>(M34-K34)/K34*100</f>
        <v>2.1503931258035958</v>
      </c>
      <c r="AE34" s="150">
        <f>(O34-M34)/M34*100</f>
        <v>5.8594417974539805</v>
      </c>
      <c r="AF34" s="150">
        <f>(Q34-O34)/O34*100</f>
        <v>-3.5150420860018294</v>
      </c>
      <c r="AG34" s="150">
        <f>(R34-P34)/P34*100</f>
        <v>-16.709405389045866</v>
      </c>
      <c r="AH34" s="221">
        <f t="shared" si="16"/>
        <v>3.7873518589443655</v>
      </c>
      <c r="AI34" s="221">
        <f>(V34-T34)/T34*100</f>
        <v>12.872934310232903</v>
      </c>
      <c r="AJ34" s="221">
        <f>(Y34-W34)/W34*100</f>
        <v>10.196002563448975</v>
      </c>
    </row>
    <row r="35" spans="1:28" ht="1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</row>
    <row r="36" spans="1:28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2:28" ht="12.7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36" ht="15">
      <c r="A38" s="102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</row>
    <row r="39" spans="2:29" ht="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80"/>
      <c r="AC39" s="80"/>
    </row>
    <row r="40" spans="1:28" ht="15">
      <c r="A40" s="96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62"/>
      <c r="T40" s="91"/>
      <c r="U40" s="162"/>
      <c r="V40" s="91"/>
      <c r="W40" s="162"/>
      <c r="X40" s="91"/>
      <c r="Y40" s="162"/>
      <c r="Z40" s="91"/>
      <c r="AA40" s="91"/>
      <c r="AB40" s="91"/>
    </row>
    <row r="41" spans="2:28" ht="12.7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62"/>
      <c r="T41" s="91"/>
      <c r="U41" s="162"/>
      <c r="V41" s="91"/>
      <c r="W41" s="162"/>
      <c r="X41" s="91"/>
      <c r="Y41" s="162"/>
      <c r="Z41" s="91"/>
      <c r="AA41" s="91"/>
      <c r="AB41" s="91"/>
    </row>
    <row r="42" spans="2:28" ht="12.7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62"/>
      <c r="T42" s="91"/>
      <c r="U42" s="162"/>
      <c r="V42" s="91"/>
      <c r="W42" s="162"/>
      <c r="X42" s="91"/>
      <c r="Y42" s="162"/>
      <c r="Z42" s="91"/>
      <c r="AA42" s="91"/>
      <c r="AB42" s="91"/>
    </row>
    <row r="43" spans="2:28" ht="12.7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162"/>
      <c r="T43" s="91"/>
      <c r="U43" s="162"/>
      <c r="V43" s="91"/>
      <c r="W43" s="162"/>
      <c r="X43" s="91"/>
      <c r="Y43" s="162"/>
      <c r="Z43" s="91"/>
      <c r="AA43" s="91"/>
      <c r="AB43" s="91"/>
    </row>
    <row r="44" spans="2:28" ht="12.7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62"/>
      <c r="T44" s="91"/>
      <c r="U44" s="162"/>
      <c r="V44" s="91"/>
      <c r="W44" s="162"/>
      <c r="X44" s="91"/>
      <c r="Y44" s="162"/>
      <c r="Z44" s="91"/>
      <c r="AA44" s="91"/>
      <c r="AB44" s="91"/>
    </row>
    <row r="45" spans="19:25" ht="12.75">
      <c r="S45" s="162"/>
      <c r="T45" s="91"/>
      <c r="U45" s="162"/>
      <c r="V45" s="91"/>
      <c r="W45" s="162"/>
      <c r="X45" s="91"/>
      <c r="Y45" s="162"/>
    </row>
    <row r="46" spans="19:25" ht="12.75">
      <c r="S46" s="162"/>
      <c r="T46" s="91"/>
      <c r="U46" s="162"/>
      <c r="V46" s="91"/>
      <c r="W46" s="162"/>
      <c r="X46" s="91"/>
      <c r="Y46" s="162"/>
    </row>
    <row r="47" spans="19:25" ht="12.75">
      <c r="S47" s="162"/>
      <c r="T47" s="91"/>
      <c r="U47" s="162"/>
      <c r="V47" s="91"/>
      <c r="W47" s="162"/>
      <c r="X47" s="91"/>
      <c r="Y47" s="162"/>
    </row>
    <row r="48" spans="19:25" ht="12.75">
      <c r="S48" s="162"/>
      <c r="T48" s="91"/>
      <c r="U48" s="162"/>
      <c r="V48" s="91"/>
      <c r="W48" s="162"/>
      <c r="X48" s="91"/>
      <c r="Y48" s="162"/>
    </row>
    <row r="49" spans="19:25" ht="12.75">
      <c r="S49" s="162"/>
      <c r="T49" s="91"/>
      <c r="U49" s="162"/>
      <c r="V49" s="91"/>
      <c r="W49" s="162"/>
      <c r="X49" s="91"/>
      <c r="Y49" s="162"/>
    </row>
    <row r="50" spans="19:25" ht="12.75">
      <c r="S50" s="162"/>
      <c r="T50" s="91"/>
      <c r="U50" s="162"/>
      <c r="V50" s="91"/>
      <c r="W50" s="162"/>
      <c r="X50" s="91"/>
      <c r="Y50" s="162"/>
    </row>
    <row r="51" spans="19:25" ht="12.75">
      <c r="S51" s="162"/>
      <c r="T51" s="91"/>
      <c r="U51" s="162"/>
      <c r="V51" s="91"/>
      <c r="W51" s="162"/>
      <c r="X51" s="91"/>
      <c r="Y51" s="162"/>
    </row>
    <row r="52" spans="19:25" ht="12.75">
      <c r="S52" s="162"/>
      <c r="T52" s="91"/>
      <c r="U52" s="162"/>
      <c r="V52" s="91"/>
      <c r="W52" s="162"/>
      <c r="X52" s="91"/>
      <c r="Y52" s="162"/>
    </row>
    <row r="53" spans="19:25" ht="12.75">
      <c r="S53" s="162"/>
      <c r="T53" s="91"/>
      <c r="U53" s="162"/>
      <c r="V53" s="91"/>
      <c r="W53" s="162"/>
      <c r="X53" s="91"/>
      <c r="Y53" s="162"/>
    </row>
  </sheetData>
  <sheetProtection/>
  <mergeCells count="12">
    <mergeCell ref="R4:S4"/>
    <mergeCell ref="P4:Q4"/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</mergeCells>
  <printOptions/>
  <pageMargins left="0.2" right="0.23" top="1" bottom="1" header="0.5" footer="0.5"/>
  <pageSetup horizontalDpi="600" verticalDpi="600" orientation="landscape" paperSize="9" scale="50" r:id="rId1"/>
  <colBreaks count="1" manualBreakCount="1">
    <brk id="25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G44"/>
  <sheetViews>
    <sheetView view="pageBreakPreview" zoomScale="55" zoomScaleSheetLayoutView="55" zoomScalePageLayoutView="0" workbookViewId="0" topLeftCell="A1">
      <selection activeCell="A28" sqref="A28"/>
    </sheetView>
  </sheetViews>
  <sheetFormatPr defaultColWidth="9.140625" defaultRowHeight="12.75"/>
  <cols>
    <col min="1" max="1" width="16.421875" style="76" customWidth="1"/>
    <col min="2" max="21" width="11.00390625" style="76" customWidth="1"/>
    <col min="22" max="22" width="15.57421875" style="76" customWidth="1"/>
    <col min="23" max="27" width="15.57421875" style="0" customWidth="1"/>
    <col min="28" max="28" width="15.00390625" style="0" customWidth="1"/>
    <col min="29" max="29" width="16.00390625" style="0" customWidth="1"/>
    <col min="30" max="30" width="14.57421875" style="0" customWidth="1"/>
  </cols>
  <sheetData>
    <row r="2" spans="1:21" ht="15.75">
      <c r="A2" s="199" t="s">
        <v>133</v>
      </c>
      <c r="B2" s="328"/>
      <c r="C2" s="328"/>
      <c r="D2" s="328"/>
      <c r="E2" s="328"/>
      <c r="F2" s="328"/>
      <c r="G2" s="329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5" ht="15.75">
      <c r="A3" s="77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30" ht="15.75">
      <c r="A4" s="78"/>
      <c r="B4" s="348">
        <v>2003</v>
      </c>
      <c r="C4" s="348"/>
      <c r="D4" s="348">
        <v>2004</v>
      </c>
      <c r="E4" s="348"/>
      <c r="F4" s="348">
        <v>2005</v>
      </c>
      <c r="G4" s="348"/>
      <c r="H4" s="348">
        <v>2006</v>
      </c>
      <c r="I4" s="348"/>
      <c r="J4" s="348">
        <v>2007</v>
      </c>
      <c r="K4" s="348"/>
      <c r="L4" s="348">
        <v>2008</v>
      </c>
      <c r="M4" s="348"/>
      <c r="N4" s="348">
        <v>2009</v>
      </c>
      <c r="O4" s="348"/>
      <c r="P4" s="348">
        <v>2010</v>
      </c>
      <c r="Q4" s="348"/>
      <c r="R4" s="348">
        <v>2011</v>
      </c>
      <c r="S4" s="348"/>
      <c r="T4" s="348">
        <v>2012</v>
      </c>
      <c r="U4" s="348"/>
      <c r="V4" s="281" t="s">
        <v>14</v>
      </c>
      <c r="W4" s="281" t="s">
        <v>14</v>
      </c>
      <c r="X4" s="281" t="s">
        <v>14</v>
      </c>
      <c r="Y4" s="281" t="s">
        <v>14</v>
      </c>
      <c r="Z4" s="281" t="s">
        <v>14</v>
      </c>
      <c r="AA4" s="281" t="s">
        <v>14</v>
      </c>
      <c r="AB4" s="281" t="s">
        <v>14</v>
      </c>
      <c r="AC4" s="281" t="s">
        <v>14</v>
      </c>
      <c r="AD4" s="281" t="s">
        <v>14</v>
      </c>
    </row>
    <row r="5" spans="1:30" ht="15.75">
      <c r="A5" s="81"/>
      <c r="B5" s="278" t="s">
        <v>70</v>
      </c>
      <c r="C5" s="279" t="s">
        <v>71</v>
      </c>
      <c r="D5" s="278" t="s">
        <v>70</v>
      </c>
      <c r="E5" s="279" t="s">
        <v>71</v>
      </c>
      <c r="F5" s="278" t="s">
        <v>70</v>
      </c>
      <c r="G5" s="279" t="s">
        <v>71</v>
      </c>
      <c r="H5" s="278" t="s">
        <v>70</v>
      </c>
      <c r="I5" s="279" t="s">
        <v>71</v>
      </c>
      <c r="J5" s="278" t="s">
        <v>70</v>
      </c>
      <c r="K5" s="279" t="s">
        <v>71</v>
      </c>
      <c r="L5" s="278" t="s">
        <v>70</v>
      </c>
      <c r="M5" s="279" t="s">
        <v>71</v>
      </c>
      <c r="N5" s="278" t="s">
        <v>70</v>
      </c>
      <c r="O5" s="279" t="s">
        <v>71</v>
      </c>
      <c r="P5" s="278" t="s">
        <v>70</v>
      </c>
      <c r="Q5" s="279" t="s">
        <v>71</v>
      </c>
      <c r="R5" s="278" t="s">
        <v>70</v>
      </c>
      <c r="S5" s="279" t="s">
        <v>71</v>
      </c>
      <c r="T5" s="278" t="s">
        <v>70</v>
      </c>
      <c r="U5" s="279" t="s">
        <v>71</v>
      </c>
      <c r="V5" s="280">
        <v>2004</v>
      </c>
      <c r="W5" s="280">
        <v>2005</v>
      </c>
      <c r="X5" s="280">
        <v>2006</v>
      </c>
      <c r="Y5" s="280">
        <v>2007</v>
      </c>
      <c r="Z5" s="280">
        <v>2008</v>
      </c>
      <c r="AA5" s="280">
        <v>2009</v>
      </c>
      <c r="AB5" s="280">
        <v>2010</v>
      </c>
      <c r="AC5" s="280">
        <v>2011</v>
      </c>
      <c r="AD5" s="280">
        <v>2012</v>
      </c>
    </row>
    <row r="6" spans="1:22" ht="15.75">
      <c r="A6" s="82" t="s">
        <v>25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79"/>
    </row>
    <row r="7" spans="1:33" ht="15">
      <c r="A7" s="84" t="s">
        <v>26</v>
      </c>
      <c r="B7" s="86">
        <v>430.71</v>
      </c>
      <c r="C7" s="85">
        <f aca="true" t="shared" si="0" ref="C7:C18">B7/0.585274</f>
        <v>735.9117268151327</v>
      </c>
      <c r="D7" s="86">
        <v>385.57</v>
      </c>
      <c r="E7" s="85">
        <f aca="true" t="shared" si="1" ref="E7:E18">D7/0.585274</f>
        <v>658.7854577514122</v>
      </c>
      <c r="F7" s="86">
        <v>351.41</v>
      </c>
      <c r="G7" s="85">
        <f>F7/0.585274</f>
        <v>600.419632514002</v>
      </c>
      <c r="H7" s="86">
        <v>386.07</v>
      </c>
      <c r="I7" s="85">
        <f aca="true" t="shared" si="2" ref="I7:I18">H7/0.585274</f>
        <v>659.6397584721003</v>
      </c>
      <c r="J7" s="122">
        <v>379.75</v>
      </c>
      <c r="K7" s="85">
        <f aca="true" t="shared" si="3" ref="K7:K18">J7/0.585274</f>
        <v>648.8413973626028</v>
      </c>
      <c r="L7" s="85">
        <f>M7*0.585274</f>
        <v>407.56140264</v>
      </c>
      <c r="M7" s="85">
        <v>696.36</v>
      </c>
      <c r="N7" s="85">
        <f aca="true" t="shared" si="4" ref="N7:N13">O7*0.585274</f>
        <v>387.98398733999994</v>
      </c>
      <c r="O7" s="86">
        <v>662.91</v>
      </c>
      <c r="P7" s="85">
        <f aca="true" t="shared" si="5" ref="P7:P18">Q7*0.585274</f>
        <v>377.75925056</v>
      </c>
      <c r="Q7" s="169">
        <v>645.44</v>
      </c>
      <c r="R7" s="85">
        <f aca="true" t="shared" si="6" ref="R7:R18">S7*0.585274</f>
        <v>392.1134842403926</v>
      </c>
      <c r="S7" s="169">
        <v>669.9656643561693</v>
      </c>
      <c r="T7" s="85">
        <f>U7*0.585274</f>
        <v>368.48265766</v>
      </c>
      <c r="U7" s="169">
        <v>629.59</v>
      </c>
      <c r="V7" s="88">
        <f>(D7-B7)/B7*100</f>
        <v>-10.48036962225163</v>
      </c>
      <c r="W7" s="88">
        <f>(F7-D7)/D7*100</f>
        <v>-8.859610446870859</v>
      </c>
      <c r="X7" s="88">
        <f>(H7-F7)/F7*100</f>
        <v>9.86312284795537</v>
      </c>
      <c r="Y7" s="88">
        <f>(J7-H7)/H7*100</f>
        <v>-1.6370088325951235</v>
      </c>
      <c r="Z7" s="88">
        <f>(M7-K7)/K7*100</f>
        <v>7.323608331797233</v>
      </c>
      <c r="AA7" s="88">
        <f>(O7-M7)/M7*100</f>
        <v>-4.803549887988978</v>
      </c>
      <c r="AB7" s="88">
        <f>(Q7-O7)/O7*100</f>
        <v>-2.6353501983677896</v>
      </c>
      <c r="AC7" s="88">
        <f aca="true" t="shared" si="7" ref="AC7:AC18">(S7-Q7)/Q7*100</f>
        <v>3.799836445861625</v>
      </c>
      <c r="AD7" s="88">
        <f aca="true" t="shared" si="8" ref="AD7:AD12">(U7-S7)/S7*100</f>
        <v>-6.026527403455806</v>
      </c>
      <c r="AG7" s="294"/>
    </row>
    <row r="8" spans="1:33" ht="15">
      <c r="A8" s="84" t="s">
        <v>27</v>
      </c>
      <c r="B8" s="86">
        <v>403.06</v>
      </c>
      <c r="C8" s="85">
        <f t="shared" si="0"/>
        <v>688.6688969610815</v>
      </c>
      <c r="D8" s="86">
        <v>335.63</v>
      </c>
      <c r="E8" s="85">
        <f t="shared" si="1"/>
        <v>573.457901769086</v>
      </c>
      <c r="F8" s="86">
        <v>323.35</v>
      </c>
      <c r="G8" s="85">
        <f aca="true" t="shared" si="9" ref="G8:G18">F8/0.585274</f>
        <v>552.4762760689865</v>
      </c>
      <c r="H8" s="86">
        <v>348.77</v>
      </c>
      <c r="I8" s="85">
        <f t="shared" si="2"/>
        <v>595.9089247087688</v>
      </c>
      <c r="J8" s="86">
        <v>357.42</v>
      </c>
      <c r="K8" s="85">
        <f t="shared" si="3"/>
        <v>610.6883271766728</v>
      </c>
      <c r="L8" s="85">
        <f aca="true" t="shared" si="10" ref="L8:L18">M8*0.585274</f>
        <v>339.08434464</v>
      </c>
      <c r="M8" s="85">
        <v>579.36</v>
      </c>
      <c r="N8" s="85">
        <f t="shared" si="4"/>
        <v>374.85629152</v>
      </c>
      <c r="O8" s="86">
        <v>640.48</v>
      </c>
      <c r="P8" s="85">
        <f t="shared" si="5"/>
        <v>359.44972319762803</v>
      </c>
      <c r="Q8" s="86">
        <v>614.1563151577348</v>
      </c>
      <c r="R8" s="85">
        <f t="shared" si="6"/>
        <v>346.83478326473715</v>
      </c>
      <c r="S8" s="86">
        <v>592.6024106055236</v>
      </c>
      <c r="T8" s="85">
        <f aca="true" t="shared" si="11" ref="T8:T18">U8*0.585274</f>
        <v>341.6244338</v>
      </c>
      <c r="U8" s="169">
        <v>583.7</v>
      </c>
      <c r="V8" s="88">
        <f aca="true" t="shared" si="12" ref="V8:V18">(D8-B8)/B8*100</f>
        <v>-16.72951917828611</v>
      </c>
      <c r="W8" s="88">
        <f aca="true" t="shared" si="13" ref="W8:W18">(F8-D8)/D8*100</f>
        <v>-3.6587909304889235</v>
      </c>
      <c r="X8" s="88">
        <f aca="true" t="shared" si="14" ref="X8:X18">(H8-F8)/F8*100</f>
        <v>7.86145044069892</v>
      </c>
      <c r="Y8" s="88">
        <f aca="true" t="shared" si="15" ref="Y8:Y18">(J8-H8)/H8*100</f>
        <v>2.480144507841854</v>
      </c>
      <c r="Z8" s="88">
        <f aca="true" t="shared" si="16" ref="Z8:Z18">(M8-K8)/K8*100</f>
        <v>-5.130002618767837</v>
      </c>
      <c r="AA8" s="88">
        <f aca="true" t="shared" si="17" ref="AA8:AA18">(O8-M8)/M8*100</f>
        <v>10.549571941452637</v>
      </c>
      <c r="AB8" s="88">
        <f aca="true" t="shared" si="18" ref="AB8:AB16">(Q8-O8)/O8*100</f>
        <v>-4.109993261657705</v>
      </c>
      <c r="AC8" s="88">
        <f t="shared" si="7"/>
        <v>-3.5095144379774803</v>
      </c>
      <c r="AD8" s="88">
        <f t="shared" si="8"/>
        <v>-1.5022569004447701</v>
      </c>
      <c r="AG8" s="294"/>
    </row>
    <row r="9" spans="1:33" ht="15">
      <c r="A9" s="84" t="s">
        <v>28</v>
      </c>
      <c r="B9" s="86">
        <v>412.87</v>
      </c>
      <c r="C9" s="85">
        <f t="shared" si="0"/>
        <v>705.4302771009818</v>
      </c>
      <c r="D9" s="86">
        <v>375.67</v>
      </c>
      <c r="E9" s="85">
        <f t="shared" si="1"/>
        <v>641.8703034817881</v>
      </c>
      <c r="F9" s="86">
        <v>347.26</v>
      </c>
      <c r="G9" s="85">
        <f t="shared" si="9"/>
        <v>593.3289365322909</v>
      </c>
      <c r="H9" s="86">
        <v>363.27</v>
      </c>
      <c r="I9" s="85">
        <f t="shared" si="2"/>
        <v>620.6836456087234</v>
      </c>
      <c r="J9" s="86">
        <v>384.3</v>
      </c>
      <c r="K9" s="85">
        <f t="shared" si="3"/>
        <v>656.6155339208644</v>
      </c>
      <c r="L9" s="85">
        <f t="shared" si="10"/>
        <v>364.2452739</v>
      </c>
      <c r="M9" s="85">
        <v>622.35</v>
      </c>
      <c r="N9" s="85">
        <f t="shared" si="4"/>
        <v>371.20418176</v>
      </c>
      <c r="O9" s="86">
        <v>634.24</v>
      </c>
      <c r="P9" s="85">
        <f t="shared" si="5"/>
        <v>369.70485584749207</v>
      </c>
      <c r="Q9" s="86">
        <v>631.6782495847964</v>
      </c>
      <c r="R9" s="85">
        <f t="shared" si="6"/>
        <v>392.9738300548637</v>
      </c>
      <c r="S9" s="169">
        <v>671.4356524548566</v>
      </c>
      <c r="T9" s="85">
        <f t="shared" si="11"/>
        <v>387.9069459172852</v>
      </c>
      <c r="U9" s="169">
        <v>662.7783669141039</v>
      </c>
      <c r="V9" s="88">
        <f t="shared" si="12"/>
        <v>-9.010100031486907</v>
      </c>
      <c r="W9" s="88">
        <f t="shared" si="13"/>
        <v>-7.562488354140609</v>
      </c>
      <c r="X9" s="88">
        <f t="shared" si="14"/>
        <v>4.610378390831075</v>
      </c>
      <c r="Y9" s="88">
        <f t="shared" si="15"/>
        <v>5.789082500619382</v>
      </c>
      <c r="Z9" s="88">
        <f t="shared" si="16"/>
        <v>-5.218507962529274</v>
      </c>
      <c r="AA9" s="88">
        <f t="shared" si="17"/>
        <v>1.9105005222141858</v>
      </c>
      <c r="AB9" s="88">
        <f t="shared" si="18"/>
        <v>-0.40390868050006606</v>
      </c>
      <c r="AC9" s="88">
        <f t="shared" si="7"/>
        <v>6.293932535462927</v>
      </c>
      <c r="AD9" s="88">
        <f t="shared" si="8"/>
        <v>-1.2893693549189007</v>
      </c>
      <c r="AG9" s="294"/>
    </row>
    <row r="10" spans="1:33" ht="15">
      <c r="A10" s="84" t="s">
        <v>29</v>
      </c>
      <c r="B10" s="86">
        <v>394.71</v>
      </c>
      <c r="C10" s="85">
        <f t="shared" si="0"/>
        <v>674.4020749255905</v>
      </c>
      <c r="D10" s="86">
        <v>376.82</v>
      </c>
      <c r="E10" s="85">
        <f t="shared" si="1"/>
        <v>643.8351951393706</v>
      </c>
      <c r="F10" s="86">
        <v>337.56</v>
      </c>
      <c r="G10" s="85">
        <f t="shared" si="9"/>
        <v>576.755502550942</v>
      </c>
      <c r="H10" s="86">
        <v>360.48</v>
      </c>
      <c r="I10" s="85">
        <f t="shared" si="2"/>
        <v>615.9166475872839</v>
      </c>
      <c r="J10" s="86">
        <v>382.3</v>
      </c>
      <c r="K10" s="85">
        <f t="shared" si="3"/>
        <v>653.1983310381121</v>
      </c>
      <c r="L10" s="85">
        <f t="shared" si="10"/>
        <v>346.3944169</v>
      </c>
      <c r="M10" s="85">
        <v>591.85</v>
      </c>
      <c r="N10" s="85">
        <f t="shared" si="4"/>
        <v>346.64608472</v>
      </c>
      <c r="O10" s="86">
        <v>592.28</v>
      </c>
      <c r="P10" s="85">
        <f t="shared" si="5"/>
        <v>373.1619702079902</v>
      </c>
      <c r="Q10" s="86">
        <v>637.5850801641457</v>
      </c>
      <c r="R10" s="85">
        <f t="shared" si="6"/>
        <v>400.5055822821007</v>
      </c>
      <c r="S10" s="169">
        <v>684.3044151664019</v>
      </c>
      <c r="T10" s="85">
        <f t="shared" si="11"/>
        <v>353.79813299999995</v>
      </c>
      <c r="U10" s="169">
        <v>604.5</v>
      </c>
      <c r="V10" s="88">
        <f t="shared" si="12"/>
        <v>-4.532441539358007</v>
      </c>
      <c r="W10" s="88">
        <f t="shared" si="13"/>
        <v>-10.41876758133857</v>
      </c>
      <c r="X10" s="88">
        <f t="shared" si="14"/>
        <v>6.7899040170636376</v>
      </c>
      <c r="Y10" s="88">
        <f t="shared" si="15"/>
        <v>6.053040390590322</v>
      </c>
      <c r="Z10" s="88">
        <f t="shared" si="16"/>
        <v>-9.391991394193042</v>
      </c>
      <c r="AA10" s="88">
        <f t="shared" si="17"/>
        <v>0.07265354397228183</v>
      </c>
      <c r="AB10" s="88">
        <f t="shared" si="18"/>
        <v>7.6492672661824965</v>
      </c>
      <c r="AC10" s="88">
        <f t="shared" si="7"/>
        <v>7.327545210158992</v>
      </c>
      <c r="AD10" s="88">
        <f t="shared" si="8"/>
        <v>-11.662121914995376</v>
      </c>
      <c r="AG10" s="294"/>
    </row>
    <row r="11" spans="1:33" ht="15">
      <c r="A11" s="84" t="s">
        <v>30</v>
      </c>
      <c r="B11" s="86">
        <v>399.6</v>
      </c>
      <c r="C11" s="85">
        <f t="shared" si="0"/>
        <v>682.75713597392</v>
      </c>
      <c r="D11" s="86">
        <v>380.23</v>
      </c>
      <c r="E11" s="85">
        <f t="shared" si="1"/>
        <v>649.6615260544635</v>
      </c>
      <c r="F11" s="86">
        <v>370.91</v>
      </c>
      <c r="G11" s="85">
        <f t="shared" si="9"/>
        <v>633.7373606208375</v>
      </c>
      <c r="H11" s="86">
        <v>394.56</v>
      </c>
      <c r="I11" s="85">
        <f t="shared" si="2"/>
        <v>674.145784709384</v>
      </c>
      <c r="J11" s="86">
        <v>438.6</v>
      </c>
      <c r="K11" s="85">
        <f t="shared" si="3"/>
        <v>749.3925921875908</v>
      </c>
      <c r="L11" s="85">
        <f t="shared" si="10"/>
        <v>412.31382751999996</v>
      </c>
      <c r="M11" s="85">
        <v>704.48</v>
      </c>
      <c r="N11" s="85">
        <f t="shared" si="4"/>
        <v>375.40644907999996</v>
      </c>
      <c r="O11" s="86">
        <v>641.42</v>
      </c>
      <c r="P11" s="85">
        <f t="shared" si="5"/>
        <v>373.75359184699</v>
      </c>
      <c r="Q11" s="86">
        <v>638.5959257492901</v>
      </c>
      <c r="R11" s="85">
        <f t="shared" si="6"/>
        <v>409.38745752</v>
      </c>
      <c r="S11" s="169">
        <v>699.48</v>
      </c>
      <c r="T11" s="85">
        <f t="shared" si="11"/>
        <v>453.1751781136879</v>
      </c>
      <c r="U11" s="169">
        <v>774.2957625209524</v>
      </c>
      <c r="V11" s="88">
        <f t="shared" si="12"/>
        <v>-4.847347347347348</v>
      </c>
      <c r="W11" s="88">
        <f t="shared" si="13"/>
        <v>-2.4511479893748502</v>
      </c>
      <c r="X11" s="88">
        <f t="shared" si="14"/>
        <v>6.3762098622307235</v>
      </c>
      <c r="Y11" s="88">
        <f t="shared" si="15"/>
        <v>11.161800486618011</v>
      </c>
      <c r="Z11" s="88">
        <f t="shared" si="16"/>
        <v>-5.993199379844966</v>
      </c>
      <c r="AA11" s="88">
        <f t="shared" si="17"/>
        <v>-8.951283215989106</v>
      </c>
      <c r="AB11" s="88">
        <f t="shared" si="18"/>
        <v>-0.44028471995101925</v>
      </c>
      <c r="AC11" s="88">
        <f t="shared" si="7"/>
        <v>9.534053036632228</v>
      </c>
      <c r="AD11" s="88">
        <f t="shared" si="8"/>
        <v>10.695911608759703</v>
      </c>
      <c r="AG11" s="294"/>
    </row>
    <row r="12" spans="1:33" ht="15">
      <c r="A12" s="84" t="s">
        <v>31</v>
      </c>
      <c r="B12" s="86">
        <v>437.94</v>
      </c>
      <c r="C12" s="85">
        <f t="shared" si="0"/>
        <v>748.2649152362825</v>
      </c>
      <c r="D12" s="86">
        <v>412.74</v>
      </c>
      <c r="E12" s="85">
        <f t="shared" si="1"/>
        <v>705.2081589136029</v>
      </c>
      <c r="F12" s="86">
        <v>400.93</v>
      </c>
      <c r="G12" s="85">
        <f t="shared" si="9"/>
        <v>685.0295758909502</v>
      </c>
      <c r="H12" s="86">
        <v>420.02</v>
      </c>
      <c r="I12" s="85">
        <f t="shared" si="2"/>
        <v>717.6467774068215</v>
      </c>
      <c r="J12" s="86">
        <v>429.8</v>
      </c>
      <c r="K12" s="85">
        <f t="shared" si="3"/>
        <v>734.3568995034805</v>
      </c>
      <c r="L12" s="85">
        <f t="shared" si="10"/>
        <v>437.34014376</v>
      </c>
      <c r="M12" s="85">
        <v>747.24</v>
      </c>
      <c r="N12" s="85">
        <f t="shared" si="4"/>
        <v>393.33924443999996</v>
      </c>
      <c r="O12" s="86">
        <v>672.06</v>
      </c>
      <c r="P12" s="85">
        <f t="shared" si="5"/>
        <v>415.23434478</v>
      </c>
      <c r="Q12" s="169">
        <v>709.47</v>
      </c>
      <c r="R12" s="85">
        <f t="shared" si="6"/>
        <v>427.9775217769901</v>
      </c>
      <c r="S12" s="169">
        <v>731.2430105847691</v>
      </c>
      <c r="T12" s="85">
        <f t="shared" si="11"/>
        <v>451.322890975689</v>
      </c>
      <c r="U12" s="169">
        <v>771.130942047125</v>
      </c>
      <c r="V12" s="88">
        <f t="shared" si="12"/>
        <v>-5.754212905877515</v>
      </c>
      <c r="W12" s="88">
        <f t="shared" si="13"/>
        <v>-2.8613655085526</v>
      </c>
      <c r="X12" s="88">
        <f t="shared" si="14"/>
        <v>4.761429676003286</v>
      </c>
      <c r="Y12" s="88">
        <f t="shared" si="15"/>
        <v>2.3284605494976502</v>
      </c>
      <c r="Z12" s="88">
        <f t="shared" si="16"/>
        <v>1.7543377757096277</v>
      </c>
      <c r="AA12" s="88">
        <f t="shared" si="17"/>
        <v>-10.061024570419152</v>
      </c>
      <c r="AB12" s="88">
        <f t="shared" si="18"/>
        <v>5.566467279707181</v>
      </c>
      <c r="AC12" s="88">
        <f t="shared" si="7"/>
        <v>3.0689120871592954</v>
      </c>
      <c r="AD12" s="88">
        <f t="shared" si="8"/>
        <v>5.454811996145835</v>
      </c>
      <c r="AG12" s="294"/>
    </row>
    <row r="13" spans="1:33" ht="15">
      <c r="A13" s="84" t="s">
        <v>32</v>
      </c>
      <c r="B13" s="86">
        <v>479.1</v>
      </c>
      <c r="C13" s="85">
        <f t="shared" si="0"/>
        <v>818.590950563326</v>
      </c>
      <c r="D13" s="86">
        <v>441.56</v>
      </c>
      <c r="E13" s="85">
        <f t="shared" si="1"/>
        <v>754.4500524540643</v>
      </c>
      <c r="F13" s="86">
        <v>413.31</v>
      </c>
      <c r="G13" s="85">
        <f t="shared" si="9"/>
        <v>706.1820617351873</v>
      </c>
      <c r="H13" s="86">
        <v>454</v>
      </c>
      <c r="I13" s="85">
        <f t="shared" si="2"/>
        <v>775.7050543847839</v>
      </c>
      <c r="J13" s="86">
        <v>477.07</v>
      </c>
      <c r="K13" s="85">
        <f t="shared" si="3"/>
        <v>815.1224896373323</v>
      </c>
      <c r="L13" s="85">
        <f t="shared" si="10"/>
        <v>466.29364854</v>
      </c>
      <c r="M13" s="85">
        <v>796.71</v>
      </c>
      <c r="N13" s="85">
        <f t="shared" si="4"/>
        <v>447.50050039999996</v>
      </c>
      <c r="O13" s="86">
        <v>764.6</v>
      </c>
      <c r="P13" s="85">
        <f t="shared" si="5"/>
        <v>441.87002911210953</v>
      </c>
      <c r="Q13" s="86">
        <v>754.9797686418832</v>
      </c>
      <c r="R13" s="85">
        <f t="shared" si="6"/>
        <v>447.29510896100584</v>
      </c>
      <c r="S13" s="86">
        <v>764.2490678912883</v>
      </c>
      <c r="T13" s="85">
        <f t="shared" si="11"/>
        <v>475.1254331999999</v>
      </c>
      <c r="U13" s="86">
        <v>811.8</v>
      </c>
      <c r="V13" s="88">
        <f t="shared" si="12"/>
        <v>-7.835524942600713</v>
      </c>
      <c r="W13" s="88">
        <f t="shared" si="13"/>
        <v>-6.3977715372769275</v>
      </c>
      <c r="X13" s="88">
        <f t="shared" si="14"/>
        <v>9.844910599791923</v>
      </c>
      <c r="Y13" s="88">
        <f t="shared" si="15"/>
        <v>5.0814977973568265</v>
      </c>
      <c r="Z13" s="88">
        <f t="shared" si="16"/>
        <v>-2.2588616890603004</v>
      </c>
      <c r="AA13" s="88">
        <f t="shared" si="17"/>
        <v>-4.030324710371404</v>
      </c>
      <c r="AB13" s="88">
        <f t="shared" si="18"/>
        <v>-1.2582044674492316</v>
      </c>
      <c r="AC13" s="88">
        <f t="shared" si="7"/>
        <v>1.227754654416692</v>
      </c>
      <c r="AD13" s="88">
        <f aca="true" t="shared" si="19" ref="AD13:AD19">(U13-S13)/S13*100</f>
        <v>6.22191561710555</v>
      </c>
      <c r="AG13" s="294"/>
    </row>
    <row r="14" spans="1:33" s="127" customFormat="1" ht="15">
      <c r="A14" s="84" t="s">
        <v>33</v>
      </c>
      <c r="B14" s="85">
        <v>507.99</v>
      </c>
      <c r="C14" s="85">
        <f t="shared" si="0"/>
        <v>867.9524462046837</v>
      </c>
      <c r="D14" s="85">
        <v>484.07</v>
      </c>
      <c r="E14" s="85">
        <f t="shared" si="1"/>
        <v>827.0826997269655</v>
      </c>
      <c r="F14" s="85">
        <v>479.27</v>
      </c>
      <c r="G14" s="85">
        <f t="shared" si="9"/>
        <v>818.8814128083599</v>
      </c>
      <c r="H14" s="85">
        <v>492.26</v>
      </c>
      <c r="I14" s="85">
        <f t="shared" si="2"/>
        <v>841.0761455318365</v>
      </c>
      <c r="J14" s="85">
        <v>525.9</v>
      </c>
      <c r="K14" s="85">
        <f t="shared" si="3"/>
        <v>898.5534980197309</v>
      </c>
      <c r="L14" s="85">
        <f t="shared" si="10"/>
        <v>495.91436568</v>
      </c>
      <c r="M14" s="85">
        <v>847.32</v>
      </c>
      <c r="N14" s="85">
        <f>O14*0.585274</f>
        <v>471.21580287999996</v>
      </c>
      <c r="O14" s="86">
        <v>805.12</v>
      </c>
      <c r="P14" s="85">
        <f t="shared" si="5"/>
        <v>463.761390462172</v>
      </c>
      <c r="Q14" s="86">
        <v>792.3833801982867</v>
      </c>
      <c r="R14" s="85">
        <f t="shared" si="6"/>
        <v>463.6818019377619</v>
      </c>
      <c r="S14" s="86">
        <v>792.2473951307626</v>
      </c>
      <c r="T14" s="85">
        <f t="shared" si="11"/>
        <v>502.38908899379925</v>
      </c>
      <c r="U14" s="86">
        <v>858.3827215864694</v>
      </c>
      <c r="V14" s="88">
        <f t="shared" si="12"/>
        <v>-4.708754109332864</v>
      </c>
      <c r="W14" s="88">
        <f t="shared" si="13"/>
        <v>-0.9915921251058755</v>
      </c>
      <c r="X14" s="88">
        <f t="shared" si="14"/>
        <v>2.710372024120018</v>
      </c>
      <c r="Y14" s="88">
        <f t="shared" si="15"/>
        <v>6.8337870231178615</v>
      </c>
      <c r="Z14" s="88">
        <f t="shared" si="16"/>
        <v>-5.701774922989154</v>
      </c>
      <c r="AA14" s="88">
        <f t="shared" si="17"/>
        <v>-4.980408818392112</v>
      </c>
      <c r="AB14" s="88">
        <f t="shared" si="18"/>
        <v>-1.5819529761667013</v>
      </c>
      <c r="AC14" s="88">
        <f t="shared" si="7"/>
        <v>-0.01716152444919352</v>
      </c>
      <c r="AD14" s="88">
        <f t="shared" si="19"/>
        <v>8.347812420991426</v>
      </c>
      <c r="AG14" s="294"/>
    </row>
    <row r="15" spans="1:33" s="127" customFormat="1" ht="15">
      <c r="A15" s="84" t="s">
        <v>34</v>
      </c>
      <c r="B15" s="85">
        <v>466.69</v>
      </c>
      <c r="C15" s="85">
        <f t="shared" si="0"/>
        <v>797.3872066758476</v>
      </c>
      <c r="D15" s="85">
        <v>465.26</v>
      </c>
      <c r="E15" s="85">
        <f t="shared" si="1"/>
        <v>794.9439066146797</v>
      </c>
      <c r="F15" s="85">
        <v>455.36</v>
      </c>
      <c r="G15" s="85">
        <f t="shared" si="9"/>
        <v>778.0287523450555</v>
      </c>
      <c r="H15" s="85">
        <v>475.19</v>
      </c>
      <c r="I15" s="85">
        <f t="shared" si="2"/>
        <v>811.9103189275451</v>
      </c>
      <c r="J15" s="86">
        <v>488.06</v>
      </c>
      <c r="K15" s="85">
        <f t="shared" si="3"/>
        <v>833.9000194780565</v>
      </c>
      <c r="L15" s="85">
        <f t="shared" si="10"/>
        <v>474.1889948</v>
      </c>
      <c r="M15" s="85">
        <v>810.2</v>
      </c>
      <c r="N15" s="85">
        <f>O15*0.585274</f>
        <v>424.35876643999995</v>
      </c>
      <c r="O15" s="86">
        <v>725.06</v>
      </c>
      <c r="P15" s="85">
        <f t="shared" si="5"/>
        <v>446.3977158746461</v>
      </c>
      <c r="Q15" s="169">
        <v>762.7157807704531</v>
      </c>
      <c r="R15" s="85">
        <f t="shared" si="6"/>
        <v>453.5717445308158</v>
      </c>
      <c r="S15" s="169">
        <v>774.9733364728586</v>
      </c>
      <c r="T15" s="85">
        <f t="shared" si="11"/>
        <v>505.8863612285111</v>
      </c>
      <c r="U15" s="169">
        <v>864.3581659675829</v>
      </c>
      <c r="V15" s="88">
        <f t="shared" si="12"/>
        <v>-0.3064132507660346</v>
      </c>
      <c r="W15" s="88">
        <f t="shared" si="13"/>
        <v>-2.1278424966685248</v>
      </c>
      <c r="X15" s="88">
        <f t="shared" si="14"/>
        <v>4.3547962052002775</v>
      </c>
      <c r="Y15" s="88">
        <f t="shared" si="15"/>
        <v>2.7083903280792954</v>
      </c>
      <c r="Z15" s="88">
        <f t="shared" si="16"/>
        <v>-2.8420696635659564</v>
      </c>
      <c r="AA15" s="88">
        <f t="shared" si="17"/>
        <v>-10.50851641569984</v>
      </c>
      <c r="AB15" s="88">
        <f t="shared" si="18"/>
        <v>5.193470991428728</v>
      </c>
      <c r="AC15" s="88">
        <f t="shared" si="7"/>
        <v>1.6070934955644434</v>
      </c>
      <c r="AD15" s="88">
        <f t="shared" si="19"/>
        <v>11.533923205866934</v>
      </c>
      <c r="AG15" s="294"/>
    </row>
    <row r="16" spans="1:33" s="127" customFormat="1" ht="15">
      <c r="A16" s="84" t="s">
        <v>35</v>
      </c>
      <c r="B16" s="85">
        <v>413.43</v>
      </c>
      <c r="C16" s="85">
        <f t="shared" si="0"/>
        <v>706.3870939081525</v>
      </c>
      <c r="D16" s="85">
        <v>415.54</v>
      </c>
      <c r="E16" s="85">
        <f t="shared" si="1"/>
        <v>709.9922429494562</v>
      </c>
      <c r="F16" s="85">
        <v>412.17</v>
      </c>
      <c r="G16" s="85">
        <f t="shared" si="9"/>
        <v>704.2342560920185</v>
      </c>
      <c r="H16" s="85">
        <v>434.07</v>
      </c>
      <c r="I16" s="85">
        <f t="shared" si="2"/>
        <v>741.6526276581567</v>
      </c>
      <c r="J16" s="86">
        <v>438.9</v>
      </c>
      <c r="K16" s="85">
        <f t="shared" si="3"/>
        <v>749.9051726200037</v>
      </c>
      <c r="L16" s="85">
        <f t="shared" si="10"/>
        <v>433.94555456</v>
      </c>
      <c r="M16" s="85">
        <v>741.44</v>
      </c>
      <c r="N16" s="85">
        <f>O16*0.585274</f>
        <v>396.89771035999996</v>
      </c>
      <c r="O16" s="86">
        <v>678.14</v>
      </c>
      <c r="P16" s="85">
        <f t="shared" si="5"/>
        <v>425.0239708792079</v>
      </c>
      <c r="Q16" s="169">
        <v>726.1965692636405</v>
      </c>
      <c r="R16" s="85">
        <f t="shared" si="6"/>
        <v>425.13245634710194</v>
      </c>
      <c r="S16" s="169">
        <v>726.3819276904526</v>
      </c>
      <c r="T16" s="85">
        <f t="shared" si="11"/>
        <v>472.51737472930074</v>
      </c>
      <c r="U16" s="169">
        <v>807.3438675377699</v>
      </c>
      <c r="V16" s="88">
        <f t="shared" si="12"/>
        <v>0.5103645115255336</v>
      </c>
      <c r="W16" s="88">
        <f t="shared" si="13"/>
        <v>-0.8109929248688464</v>
      </c>
      <c r="X16" s="88">
        <f t="shared" si="14"/>
        <v>5.313341582356789</v>
      </c>
      <c r="Y16" s="88">
        <f t="shared" si="15"/>
        <v>1.1127237542331847</v>
      </c>
      <c r="Z16" s="88">
        <f t="shared" si="16"/>
        <v>-1.1288324082934598</v>
      </c>
      <c r="AA16" s="88">
        <f t="shared" si="17"/>
        <v>-8.537440656020726</v>
      </c>
      <c r="AB16" s="88">
        <f t="shared" si="18"/>
        <v>7.0865262723981095</v>
      </c>
      <c r="AC16" s="88">
        <f t="shared" si="7"/>
        <v>0.025524552808065582</v>
      </c>
      <c r="AD16" s="88">
        <f t="shared" si="19"/>
        <v>11.145918801247937</v>
      </c>
      <c r="AG16" s="294"/>
    </row>
    <row r="17" spans="1:33" s="127" customFormat="1" ht="15">
      <c r="A17" s="84" t="s">
        <v>36</v>
      </c>
      <c r="B17" s="85">
        <v>393.14</v>
      </c>
      <c r="C17" s="85">
        <f t="shared" si="0"/>
        <v>671.7195706626298</v>
      </c>
      <c r="D17" s="85">
        <v>377.96</v>
      </c>
      <c r="E17" s="85">
        <f t="shared" si="1"/>
        <v>645.7830007825395</v>
      </c>
      <c r="F17" s="85">
        <v>411.12</v>
      </c>
      <c r="G17" s="85">
        <f t="shared" si="9"/>
        <v>702.4402245785735</v>
      </c>
      <c r="H17" s="85">
        <v>393.11</v>
      </c>
      <c r="I17" s="85">
        <f t="shared" si="2"/>
        <v>671.6683126193886</v>
      </c>
      <c r="J17" s="86">
        <v>418.7</v>
      </c>
      <c r="K17" s="85">
        <f t="shared" si="3"/>
        <v>715.3914235042049</v>
      </c>
      <c r="L17" s="85">
        <f t="shared" si="10"/>
        <v>432.78671204</v>
      </c>
      <c r="M17" s="85">
        <v>739.46</v>
      </c>
      <c r="N17" s="85">
        <f>O17*0.585274</f>
        <v>398.16190219999993</v>
      </c>
      <c r="O17" s="86">
        <v>680.3</v>
      </c>
      <c r="P17" s="85">
        <f t="shared" si="5"/>
        <v>394.33837644746507</v>
      </c>
      <c r="Q17" s="169">
        <v>673.7671183880799</v>
      </c>
      <c r="R17" s="85">
        <f t="shared" si="6"/>
        <v>408.07869512105196</v>
      </c>
      <c r="S17" s="169">
        <v>697.2438466787385</v>
      </c>
      <c r="T17" s="85">
        <f t="shared" si="11"/>
        <v>437.6463343733381</v>
      </c>
      <c r="U17" s="169">
        <v>747.7631577232854</v>
      </c>
      <c r="V17" s="88">
        <f t="shared" si="12"/>
        <v>-3.861219921656409</v>
      </c>
      <c r="W17" s="88">
        <f t="shared" si="13"/>
        <v>8.77341517620913</v>
      </c>
      <c r="X17" s="88">
        <f t="shared" si="14"/>
        <v>-4.380716092625022</v>
      </c>
      <c r="Y17" s="88">
        <f t="shared" si="15"/>
        <v>6.509628348299451</v>
      </c>
      <c r="Z17" s="88">
        <f t="shared" si="16"/>
        <v>3.3643926534511577</v>
      </c>
      <c r="AA17" s="88">
        <f t="shared" si="17"/>
        <v>-8.000432748221687</v>
      </c>
      <c r="AB17" s="88">
        <f>(Q17-O17)/O17*100</f>
        <v>-0.9602942248890287</v>
      </c>
      <c r="AC17" s="88">
        <f t="shared" si="7"/>
        <v>3.4843980434700175</v>
      </c>
      <c r="AD17" s="88">
        <f t="shared" si="19"/>
        <v>7.245572877436119</v>
      </c>
      <c r="AG17" s="294"/>
    </row>
    <row r="18" spans="1:30" s="127" customFormat="1" ht="15">
      <c r="A18" s="84" t="s">
        <v>37</v>
      </c>
      <c r="B18" s="85">
        <v>391.58</v>
      </c>
      <c r="C18" s="85">
        <f t="shared" si="0"/>
        <v>669.054152414083</v>
      </c>
      <c r="D18" s="85">
        <v>365.85</v>
      </c>
      <c r="E18" s="85">
        <f t="shared" si="1"/>
        <v>625.0918373274741</v>
      </c>
      <c r="F18" s="85">
        <v>400.97</v>
      </c>
      <c r="G18" s="85">
        <f t="shared" si="9"/>
        <v>685.0979199486054</v>
      </c>
      <c r="H18" s="85">
        <v>404.92</v>
      </c>
      <c r="I18" s="85">
        <f t="shared" si="2"/>
        <v>691.8468956420412</v>
      </c>
      <c r="J18" s="85">
        <v>407.69</v>
      </c>
      <c r="K18" s="85">
        <f t="shared" si="3"/>
        <v>696.5797216346532</v>
      </c>
      <c r="L18" s="85">
        <f t="shared" si="10"/>
        <v>418.58211206</v>
      </c>
      <c r="M18" s="85">
        <v>715.19</v>
      </c>
      <c r="N18" s="85">
        <f>O18*0.585274</f>
        <v>377.27347313999996</v>
      </c>
      <c r="O18" s="86">
        <v>644.61</v>
      </c>
      <c r="P18" s="85">
        <f t="shared" si="5"/>
        <v>390.83310620296726</v>
      </c>
      <c r="Q18" s="169">
        <v>667.778008595918</v>
      </c>
      <c r="R18" s="85">
        <f t="shared" si="6"/>
        <v>373.02036721384223</v>
      </c>
      <c r="S18" s="169">
        <v>637.3431370842413</v>
      </c>
      <c r="T18" s="85">
        <f t="shared" si="11"/>
        <v>444.41414267447306</v>
      </c>
      <c r="U18" s="169">
        <v>759.3266447415622</v>
      </c>
      <c r="V18" s="225">
        <f t="shared" si="12"/>
        <v>-6.57081566985034</v>
      </c>
      <c r="W18" s="225">
        <f t="shared" si="13"/>
        <v>9.59956266229329</v>
      </c>
      <c r="X18" s="225">
        <f t="shared" si="14"/>
        <v>0.9851111055689923</v>
      </c>
      <c r="Y18" s="225">
        <f t="shared" si="15"/>
        <v>0.6840857453324068</v>
      </c>
      <c r="Z18" s="225">
        <f t="shared" si="16"/>
        <v>2.6716652505580263</v>
      </c>
      <c r="AA18" s="225">
        <f t="shared" si="17"/>
        <v>-9.868706217928109</v>
      </c>
      <c r="AB18" s="225">
        <f>(Q18-O18)/O18*100</f>
        <v>3.5941125014998168</v>
      </c>
      <c r="AC18" s="88">
        <f t="shared" si="7"/>
        <v>-4.5576330936188745</v>
      </c>
      <c r="AD18" s="88">
        <f t="shared" si="19"/>
        <v>19.13937729295696</v>
      </c>
    </row>
    <row r="19" spans="1:30" s="26" customFormat="1" ht="15.75">
      <c r="A19" s="148" t="s">
        <v>119</v>
      </c>
      <c r="B19" s="149">
        <f>SUM(B7:B18)/12</f>
        <v>427.5683333333333</v>
      </c>
      <c r="C19" s="149">
        <f aca="true" t="shared" si="20" ref="C19:N19">SUM(C7:C18)/12</f>
        <v>730.5438706201427</v>
      </c>
      <c r="D19" s="149">
        <f t="shared" si="20"/>
        <v>401.40833333333336</v>
      </c>
      <c r="E19" s="149">
        <f t="shared" si="20"/>
        <v>685.8468569137418</v>
      </c>
      <c r="F19" s="149">
        <f t="shared" si="20"/>
        <v>391.9683333333334</v>
      </c>
      <c r="G19" s="149">
        <f t="shared" si="20"/>
        <v>669.7176593071507</v>
      </c>
      <c r="H19" s="149">
        <f t="shared" si="20"/>
        <v>410.56</v>
      </c>
      <c r="I19" s="149">
        <f t="shared" si="20"/>
        <v>701.4834077714027</v>
      </c>
      <c r="J19" s="149">
        <f t="shared" si="20"/>
        <v>427.37416666666667</v>
      </c>
      <c r="K19" s="149">
        <f t="shared" si="20"/>
        <v>730.2121171736086</v>
      </c>
      <c r="L19" s="149">
        <f t="shared" si="20"/>
        <v>419.05423308666667</v>
      </c>
      <c r="M19" s="149">
        <f>SUM(M7:M18)/12</f>
        <v>715.9966666666666</v>
      </c>
      <c r="N19" s="149">
        <f t="shared" si="20"/>
        <v>397.0703661899999</v>
      </c>
      <c r="O19" s="171">
        <f aca="true" t="shared" si="21" ref="O19:U19">SUM(O7:O18)/12</f>
        <v>678.4350000000001</v>
      </c>
      <c r="P19" s="171">
        <f t="shared" si="21"/>
        <v>402.6073604515557</v>
      </c>
      <c r="Q19" s="171">
        <f t="shared" si="21"/>
        <v>687.8955163761857</v>
      </c>
      <c r="R19" s="171">
        <f t="shared" si="21"/>
        <v>411.7144027708887</v>
      </c>
      <c r="S19" s="171">
        <f t="shared" si="21"/>
        <v>703.4558220096719</v>
      </c>
      <c r="T19" s="171">
        <f t="shared" si="21"/>
        <v>432.8574145555071</v>
      </c>
      <c r="U19" s="171">
        <f t="shared" si="21"/>
        <v>739.5808024199042</v>
      </c>
      <c r="V19" s="90">
        <f>(D19-B19)/B19*100</f>
        <v>-6.118320268495087</v>
      </c>
      <c r="W19" s="90">
        <f>(F19-D19)/D19*100</f>
        <v>-2.3517199858830216</v>
      </c>
      <c r="X19" s="150">
        <f>(H19-F19)/F19*100</f>
        <v>4.743155271896942</v>
      </c>
      <c r="Y19" s="150">
        <f>(J19-H19)/H19*100</f>
        <v>4.095422512340868</v>
      </c>
      <c r="Z19" s="150">
        <f>(M19-K19)/K19*100</f>
        <v>-1.9467563154066776</v>
      </c>
      <c r="AA19" s="150">
        <f>(O19-M19)/M19*100</f>
        <v>-5.246067253571921</v>
      </c>
      <c r="AB19" s="221">
        <f>(Q19-O19)/O19*100</f>
        <v>1.3944617208996641</v>
      </c>
      <c r="AC19" s="221">
        <f>(R19-P19)/P19*100</f>
        <v>2.2620158531425614</v>
      </c>
      <c r="AD19" s="221">
        <f t="shared" si="19"/>
        <v>5.135358792969889</v>
      </c>
    </row>
    <row r="20" spans="1:22" ht="15.75">
      <c r="A20" s="74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146"/>
      <c r="P20" s="89"/>
      <c r="Q20" s="146"/>
      <c r="R20" s="146"/>
      <c r="S20" s="146"/>
      <c r="T20" s="146"/>
      <c r="U20" s="146"/>
      <c r="V20" s="91"/>
    </row>
    <row r="21" spans="2:22" ht="12.7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172"/>
      <c r="P21" s="91"/>
      <c r="Q21" s="172"/>
      <c r="R21" s="172"/>
      <c r="S21" s="172"/>
      <c r="T21" s="172"/>
      <c r="U21" s="172"/>
      <c r="V21" s="91"/>
    </row>
    <row r="22" spans="1:22" ht="15.75">
      <c r="A22" s="92" t="s">
        <v>39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173"/>
      <c r="P22" s="93"/>
      <c r="Q22" s="173"/>
      <c r="R22" s="173"/>
      <c r="S22" s="173"/>
      <c r="T22" s="173"/>
      <c r="U22" s="173"/>
      <c r="V22" s="93"/>
    </row>
    <row r="23" spans="1:30" ht="15">
      <c r="A23" s="84" t="s">
        <v>26</v>
      </c>
      <c r="B23" s="170">
        <f>'E1'!F23/A!O24*1000</f>
        <v>430.69764316551596</v>
      </c>
      <c r="C23" s="170">
        <f>'E1'!G23/A!O24*1000</f>
        <v>735.8906139099224</v>
      </c>
      <c r="D23" s="170">
        <f>'E1'!H23/A!P24*1000</f>
        <v>385.5656236726604</v>
      </c>
      <c r="E23" s="170">
        <f>'E1'!I23/A!P24*1000</f>
        <v>658.7779803522118</v>
      </c>
      <c r="F23" s="170">
        <f>'E1'!J23/A!Q24*1000</f>
        <v>351.4099908309845</v>
      </c>
      <c r="G23" s="170">
        <f>'E1'!K23/A!Q24*1000</f>
        <v>600.4196168478089</v>
      </c>
      <c r="H23" s="94">
        <f>'E1'!L23/A!R24*1000</f>
        <v>386.0699954441913</v>
      </c>
      <c r="I23" s="94">
        <f>'E1'!M23/A!R24*1000</f>
        <v>659.6397506880389</v>
      </c>
      <c r="J23" s="170">
        <f>'E1'!N23/A!S24*1000</f>
        <v>379.75000000000006</v>
      </c>
      <c r="K23" s="170">
        <f>'E1'!O23/A!S24*1000</f>
        <v>648.841397362603</v>
      </c>
      <c r="L23" s="170">
        <f>'E1'!P23/A!T24*1000</f>
        <v>407.5595208162185</v>
      </c>
      <c r="M23" s="170">
        <f>'E1'!Q23/A!T24*1000</f>
        <v>696.3567847131745</v>
      </c>
      <c r="N23" s="170">
        <f>'E1'!R23/A!U24*1000</f>
        <v>387.98204670641223</v>
      </c>
      <c r="O23" s="174">
        <f>'E1'!S23/A!U24*1000</f>
        <v>662.9066842306548</v>
      </c>
      <c r="P23" s="174">
        <f>'E1'!T23/A!V24*1000</f>
        <v>377.75841147027336</v>
      </c>
      <c r="Q23" s="174">
        <f>'E1'!U23/A!V24*1000</f>
        <v>645.4385663300835</v>
      </c>
      <c r="R23" s="174">
        <f>'E1'!V23/A!W24*1000</f>
        <v>392.1134835119031</v>
      </c>
      <c r="S23" s="174">
        <f>'E1'!W23/A!W24*1000</f>
        <v>669.9656631114711</v>
      </c>
      <c r="T23" s="174">
        <f>'E1'!X23/A!X24*1000</f>
        <v>368.4833409461132</v>
      </c>
      <c r="U23" s="174">
        <f>'E1'!Y23/A!X24*1000</f>
        <v>629.5911674636378</v>
      </c>
      <c r="V23" s="88">
        <f>(D23-B23)/B23*100</f>
        <v>-10.478817381294892</v>
      </c>
      <c r="W23" s="88">
        <f>(F23-D23)/D23*100</f>
        <v>-8.858578344285577</v>
      </c>
      <c r="X23" s="88">
        <f>(H23-F23)/F23*100</f>
        <v>9.863124418075245</v>
      </c>
      <c r="Y23" s="88">
        <f>(J23-H23)/H23*100</f>
        <v>-1.6370076718652544</v>
      </c>
      <c r="Z23" s="88">
        <f>(M23-K23)/K23*100</f>
        <v>7.323112788997611</v>
      </c>
      <c r="AA23" s="88">
        <f>(O23-M23)/M23*100</f>
        <v>-4.803586497157145</v>
      </c>
      <c r="AB23" s="88">
        <f aca="true" t="shared" si="22" ref="AB23:AB28">(Q23-O23)/O23*100</f>
        <v>-2.635079463837987</v>
      </c>
      <c r="AC23" s="88">
        <f aca="true" t="shared" si="23" ref="AC23:AC33">(S23-Q23)/Q23*100</f>
        <v>3.8000668167145486</v>
      </c>
      <c r="AD23" s="88">
        <f aca="true" t="shared" si="24" ref="AD23:AD28">(U23-S23)/S23*100</f>
        <v>-6.026352971632172</v>
      </c>
    </row>
    <row r="24" spans="1:30" ht="15">
      <c r="A24" s="84" t="s">
        <v>40</v>
      </c>
      <c r="B24" s="170">
        <f>'E1'!F24/A!O25*1000</f>
        <v>415.02243620046397</v>
      </c>
      <c r="C24" s="170">
        <f>'E1'!G24/A!O25*1000</f>
        <v>709.1079326955648</v>
      </c>
      <c r="D24" s="170">
        <f>'E1'!H24/A!P25*1000</f>
        <v>356.9877996202982</v>
      </c>
      <c r="E24" s="170">
        <f>'E1'!I24/A!P25*1000</f>
        <v>609.9498689849511</v>
      </c>
      <c r="F24" s="170">
        <f>'E1'!J24/A!Q25*1000</f>
        <v>335.92312957245196</v>
      </c>
      <c r="G24" s="170">
        <f>'E1'!K24/A!Q25*1000</f>
        <v>573.9587433790873</v>
      </c>
      <c r="H24" s="94">
        <f>'E1'!L24/A!R25*1000</f>
        <v>365.6823740353313</v>
      </c>
      <c r="I24" s="94">
        <f>'E1'!M24/A!R25*1000</f>
        <v>624.8054313626288</v>
      </c>
      <c r="J24" s="170">
        <f>'E1'!N24/A!S25*1000</f>
        <v>367.4924227488915</v>
      </c>
      <c r="K24" s="170">
        <f>'E1'!O24/A!S25*1000</f>
        <v>627.6860438814749</v>
      </c>
      <c r="L24" s="170">
        <f>'E1'!P24/A!T25*1000</f>
        <v>367.937798684647</v>
      </c>
      <c r="M24" s="170">
        <f>'E1'!Q24/A!T25*1000</f>
        <v>628.4267371976356</v>
      </c>
      <c r="N24" s="170">
        <f>'E1'!R24/A!U25*1000</f>
        <v>380.8151218303437</v>
      </c>
      <c r="O24" s="174">
        <f>'E1'!S24/A!U25*1000</f>
        <v>650.6612660571692</v>
      </c>
      <c r="P24" s="174">
        <f>'E1'!T24/A!V25*1000</f>
        <v>367.76300358832833</v>
      </c>
      <c r="Q24" s="174">
        <f>'E1'!U24/A!V25*1000</f>
        <v>628.3603980158496</v>
      </c>
      <c r="R24" s="174">
        <f>'E1'!V24/A!W25*1000</f>
        <v>365.6876187676698</v>
      </c>
      <c r="S24" s="174">
        <f>'E1'!W24/A!W25*1000</f>
        <v>624.8143925198622</v>
      </c>
      <c r="T24" s="174">
        <f>'E1'!X24/A!X25*1000</f>
        <v>354.036936109409</v>
      </c>
      <c r="U24" s="174">
        <f>'E1'!Y24/A!X25*1000</f>
        <v>604.9080193369414</v>
      </c>
      <c r="V24" s="88">
        <f aca="true" t="shared" si="25" ref="V24:V33">(D24-B24)/B24*100</f>
        <v>-13.983493786859738</v>
      </c>
      <c r="W24" s="88">
        <f aca="true" t="shared" si="26" ref="W24:W33">(F24-D24)/D24*100</f>
        <v>-5.9006694543206155</v>
      </c>
      <c r="X24" s="88">
        <f aca="true" t="shared" si="27" ref="X24:X33">(H24-F24)/F24*100</f>
        <v>8.858944753448677</v>
      </c>
      <c r="Y24" s="88">
        <f aca="true" t="shared" si="28" ref="Y24:Y33">(J24-H24)/H24*100</f>
        <v>0.49497838618421475</v>
      </c>
      <c r="Z24" s="88">
        <f aca="true" t="shared" si="29" ref="Z24:Z33">(M24-K24)/K24*100</f>
        <v>0.11800378921608413</v>
      </c>
      <c r="AA24" s="88">
        <f aca="true" t="shared" si="30" ref="AA24:AA33">(O24-M24)/M24*100</f>
        <v>3.5381258535696283</v>
      </c>
      <c r="AB24" s="88">
        <f t="shared" si="22"/>
        <v>-3.427415954303972</v>
      </c>
      <c r="AC24" s="88">
        <f t="shared" si="23"/>
        <v>-0.5643266996431494</v>
      </c>
      <c r="AD24" s="88">
        <f t="shared" si="24"/>
        <v>-3.1859658518170235</v>
      </c>
    </row>
    <row r="25" spans="1:30" ht="15">
      <c r="A25" s="84" t="s">
        <v>41</v>
      </c>
      <c r="B25" s="170">
        <f>'E1'!F25/A!O26*1000</f>
        <v>414.1575926855347</v>
      </c>
      <c r="C25" s="170">
        <f>'E1'!G25/A!O26*1000</f>
        <v>707.6302598193919</v>
      </c>
      <c r="D25" s="170">
        <f>'E1'!H25/A!P26*1000</f>
        <v>365.5520695954193</v>
      </c>
      <c r="E25" s="170">
        <f>'E1'!I25/A!P26*1000</f>
        <v>624.5827930087776</v>
      </c>
      <c r="F25" s="170">
        <f>'E1'!J25/A!Q26*1000</f>
        <v>341.70935960591135</v>
      </c>
      <c r="G25" s="170">
        <f>'E1'!K25/A!Q26*1000</f>
        <v>583.8451043543902</v>
      </c>
      <c r="H25" s="94">
        <f>'E1'!L25/A!R26*1000</f>
        <v>364.54998092916617</v>
      </c>
      <c r="I25" s="94">
        <f>'E1'!M25/A!R26*1000</f>
        <v>622.8706228692309</v>
      </c>
      <c r="J25" s="170">
        <f>'E1'!N25/A!S26*1000</f>
        <v>375.54060450645386</v>
      </c>
      <c r="K25" s="170">
        <f>'E1'!O25/A!S26*1000</f>
        <v>641.6492181550076</v>
      </c>
      <c r="L25" s="170">
        <f>'E1'!P25/A!T26*1000</f>
        <v>366.1932474383609</v>
      </c>
      <c r="M25" s="170">
        <f>'E1'!Q25/A!T26*1000</f>
        <v>625.5557428743634</v>
      </c>
      <c r="N25" s="170">
        <f>'E1'!R25/A!U26*1000</f>
        <v>376.3382519830522</v>
      </c>
      <c r="O25" s="174">
        <f>'E1'!S25/A!U26*1000</f>
        <v>642.8814275264518</v>
      </c>
      <c r="P25" s="174">
        <f>'E1'!T25/A!V26*1000</f>
        <v>284.07146126602765</v>
      </c>
      <c r="Q25" s="174">
        <f>'E1'!U25/A!V26*1000</f>
        <v>630.0403697470794</v>
      </c>
      <c r="R25" s="174">
        <f>'E1'!V25/A!W26*1000</f>
        <v>378.8152447607098</v>
      </c>
      <c r="S25" s="174">
        <f>'E1'!W25/A!W26*1000</f>
        <v>647.2442732134176</v>
      </c>
      <c r="T25" s="174">
        <f>'E1'!X25/A!X26*1000</f>
        <v>370.2227260292526</v>
      </c>
      <c r="U25" s="174">
        <f>'E1'!Y25/A!X26*1000</f>
        <v>632.5630833237982</v>
      </c>
      <c r="V25" s="88">
        <f t="shared" si="25"/>
        <v>-11.735997105580303</v>
      </c>
      <c r="W25" s="88">
        <f t="shared" si="26"/>
        <v>-6.52238407948183</v>
      </c>
      <c r="X25" s="88">
        <f t="shared" si="27"/>
        <v>6.684224672568698</v>
      </c>
      <c r="Y25" s="88">
        <f t="shared" si="28"/>
        <v>3.0148468391836847</v>
      </c>
      <c r="Z25" s="88">
        <f t="shared" si="29"/>
        <v>-2.5081422723336577</v>
      </c>
      <c r="AA25" s="88">
        <f t="shared" si="30"/>
        <v>2.769646805971069</v>
      </c>
      <c r="AB25" s="88">
        <f t="shared" si="22"/>
        <v>-1.9974224218577419</v>
      </c>
      <c r="AC25" s="88">
        <f t="shared" si="23"/>
        <v>2.7306033537572394</v>
      </c>
      <c r="AD25" s="88">
        <f t="shared" si="24"/>
        <v>-2.2682610719335865</v>
      </c>
    </row>
    <row r="26" spans="1:30" ht="15">
      <c r="A26" s="84" t="s">
        <v>42</v>
      </c>
      <c r="B26" s="170">
        <f>'E1'!F26/A!O27*1000</f>
        <v>405.8758075914853</v>
      </c>
      <c r="C26" s="170">
        <f>'E1'!G26/A!O27*1000</f>
        <v>693.4799898705313</v>
      </c>
      <c r="D26" s="170">
        <f>'E1'!H26/A!P27*1000</f>
        <v>370.50102777873474</v>
      </c>
      <c r="E26" s="170">
        <f>'E1'!I26/A!P27*1000</f>
        <v>633.0385900941008</v>
      </c>
      <c r="F26" s="170">
        <f>'E1'!J26/A!Q27*1000</f>
        <v>340.02475394245016</v>
      </c>
      <c r="G26" s="170">
        <f>'E1'!K26/A!Q27*1000</f>
        <v>580.96678468965</v>
      </c>
      <c r="H26" s="94">
        <f>'E1'!L26/A!R27*1000</f>
        <v>362.6158819266298</v>
      </c>
      <c r="I26" s="94">
        <f>'E1'!M26/A!R27*1000</f>
        <v>619.566018525733</v>
      </c>
      <c r="J26" s="170">
        <f>'E1'!N26/A!S27*1000</f>
        <v>378.73810252610093</v>
      </c>
      <c r="K26" s="170">
        <f>'E1'!O26/A!S27*1000</f>
        <v>647.112467880174</v>
      </c>
      <c r="L26" s="170">
        <f>'E1'!P26/A!T27*1000</f>
        <v>357.42331947647625</v>
      </c>
      <c r="M26" s="170">
        <f>'E1'!Q26/A!T27*1000</f>
        <v>610.6257270960192</v>
      </c>
      <c r="N26" s="170">
        <f>'E1'!R26/A!U27*1000</f>
        <v>361.99437308697514</v>
      </c>
      <c r="O26" s="174">
        <f>'E1'!S26/A!U27*1000</f>
        <v>618.504107626471</v>
      </c>
      <c r="P26" s="174">
        <f>'E1'!T26/A!V27*1000</f>
        <v>370.5355051239675</v>
      </c>
      <c r="Q26" s="174">
        <f>'E1'!U26/A!V27*1000</f>
        <v>633.0974981358602</v>
      </c>
      <c r="R26" s="174">
        <f>'E1'!V26/A!W27*1000</f>
        <v>389.5015857839086</v>
      </c>
      <c r="S26" s="174">
        <f>'E1'!W26/A!W27*1000</f>
        <v>665.5029708886924</v>
      </c>
      <c r="T26" s="174">
        <f>'E1'!X26/A!X27*1000</f>
        <v>362.17441640582797</v>
      </c>
      <c r="U26" s="174">
        <f>'E1'!Y26/A!X27*1000</f>
        <v>618.811729900573</v>
      </c>
      <c r="V26" s="88">
        <f t="shared" si="25"/>
        <v>-8.715666011893797</v>
      </c>
      <c r="W26" s="88">
        <f t="shared" si="26"/>
        <v>-8.225692117238923</v>
      </c>
      <c r="X26" s="88">
        <f t="shared" si="27"/>
        <v>6.643965688451978</v>
      </c>
      <c r="Y26" s="88">
        <f t="shared" si="28"/>
        <v>4.446087830960813</v>
      </c>
      <c r="Z26" s="88">
        <f t="shared" si="29"/>
        <v>-5.638392488971647</v>
      </c>
      <c r="AA26" s="88">
        <f t="shared" si="30"/>
        <v>1.290214313098029</v>
      </c>
      <c r="AB26" s="88">
        <f t="shared" si="22"/>
        <v>2.3594654149334304</v>
      </c>
      <c r="AC26" s="88">
        <f t="shared" si="23"/>
        <v>5.118559597573729</v>
      </c>
      <c r="AD26" s="88">
        <f t="shared" si="24"/>
        <v>-7.01593276522407</v>
      </c>
    </row>
    <row r="27" spans="1:30" ht="15">
      <c r="A27" s="84" t="s">
        <v>43</v>
      </c>
      <c r="B27" s="170">
        <f>'E1'!F27/A!O28*1000</f>
        <v>403.57115103726414</v>
      </c>
      <c r="C27" s="170">
        <f>'E1'!G27/A!O28*1000</f>
        <v>689.5422503601121</v>
      </c>
      <c r="D27" s="170">
        <f>'E1'!H27/A!P28*1000</f>
        <v>374.14909382527253</v>
      </c>
      <c r="E27" s="170">
        <f>'E1'!I27/A!P28*1000</f>
        <v>639.2716809994507</v>
      </c>
      <c r="F27" s="170">
        <f>'E1'!J27/A!Q28*1000</f>
        <v>351.94372655386263</v>
      </c>
      <c r="G27" s="170">
        <f>'E1'!K27/A!Q28*1000</f>
        <v>601.3315584732325</v>
      </c>
      <c r="H27" s="94">
        <f>'E1'!L27/A!R28*1000</f>
        <v>375.22671751898616</v>
      </c>
      <c r="I27" s="94">
        <f>'E1'!M27/A!R28*1000</f>
        <v>641.112910395791</v>
      </c>
      <c r="J27" s="170">
        <f>'E1'!N27/A!S28*1000</f>
        <v>402.7724484328655</v>
      </c>
      <c r="K27" s="170">
        <f>'E1'!O27/A!S28*1000</f>
        <v>688.1775859390054</v>
      </c>
      <c r="L27" s="170">
        <f>'E1'!P27/A!T28*1000</f>
        <v>379.2604820094665</v>
      </c>
      <c r="M27" s="170">
        <f>'E1'!Q27/A!T28*1000</f>
        <v>647.9638945696825</v>
      </c>
      <c r="N27" s="170">
        <f>'E1'!R27/A!U28*1000</f>
        <v>367.31087758393545</v>
      </c>
      <c r="O27" s="174">
        <f>'E1'!S27/A!U28*1000</f>
        <v>627.5878948730602</v>
      </c>
      <c r="P27" s="174">
        <f>'E1'!T27/A!V28*1000</f>
        <v>371.9132104598782</v>
      </c>
      <c r="Q27" s="174">
        <f>'E1'!U27/A!V28*1000</f>
        <v>635.451447458589</v>
      </c>
      <c r="R27" s="174">
        <f>'E1'!V27/A!W28*1000</f>
        <v>397.4059169119191</v>
      </c>
      <c r="S27" s="174">
        <f>'E1'!W27/A!W28*1000</f>
        <v>679.008322447126</v>
      </c>
      <c r="T27" s="174">
        <f>'E1'!X27/A!X28*1000</f>
        <v>400.1208424825564</v>
      </c>
      <c r="U27" s="174">
        <f>'E1'!Y27/A!X28*1000</f>
        <v>683.6470481903456</v>
      </c>
      <c r="V27" s="88">
        <f t="shared" si="25"/>
        <v>-7.290426269660415</v>
      </c>
      <c r="W27" s="88">
        <f t="shared" si="26"/>
        <v>-5.9348980494336825</v>
      </c>
      <c r="X27" s="88">
        <f t="shared" si="27"/>
        <v>6.615543681685778</v>
      </c>
      <c r="Y27" s="88">
        <f t="shared" si="28"/>
        <v>7.341089967157129</v>
      </c>
      <c r="Z27" s="88">
        <f t="shared" si="29"/>
        <v>-5.843504960198922</v>
      </c>
      <c r="AA27" s="88">
        <f t="shared" si="30"/>
        <v>-3.1446196103494417</v>
      </c>
      <c r="AB27" s="88">
        <f t="shared" si="22"/>
        <v>1.2529802836811037</v>
      </c>
      <c r="AC27" s="88">
        <f t="shared" si="23"/>
        <v>6.854477263800011</v>
      </c>
      <c r="AD27" s="88">
        <f t="shared" si="24"/>
        <v>0.6831618390922967</v>
      </c>
    </row>
    <row r="28" spans="1:30" ht="15">
      <c r="A28" s="84" t="s">
        <v>44</v>
      </c>
      <c r="B28" s="170">
        <f>'E1'!F28/A!O29*1000</f>
        <v>413.6646602879283</v>
      </c>
      <c r="C28" s="170">
        <f>'E1'!G28/A!O29*1000</f>
        <v>706.7880348143406</v>
      </c>
      <c r="D28" s="170">
        <f>'E1'!H28/A!P29*1000</f>
        <v>384.7803711597443</v>
      </c>
      <c r="E28" s="170">
        <f>'E1'!I28/A!P29*1000</f>
        <v>657.4362967767992</v>
      </c>
      <c r="F28" s="170">
        <f>'E1'!J28/A!Q29*1000</f>
        <v>365.53276527754065</v>
      </c>
      <c r="G28" s="170">
        <f>'E1'!K28/A!Q29*1000</f>
        <v>624.5498096234253</v>
      </c>
      <c r="H28" s="94">
        <f>'E1'!L28/A!R29*1000</f>
        <v>387.7944691191821</v>
      </c>
      <c r="I28" s="94">
        <f>'E1'!M28/A!R29*1000</f>
        <v>662.5861888947435</v>
      </c>
      <c r="J28" s="170">
        <f>'E1'!N28/A!S29*1000</f>
        <v>410.6875194096993</v>
      </c>
      <c r="K28" s="170">
        <f>'E1'!O28/A!S29*1000</f>
        <v>701.7012876186185</v>
      </c>
      <c r="L28" s="170">
        <f>'E1'!P28/A!T29*1000</f>
        <v>397.2876973801761</v>
      </c>
      <c r="M28" s="170">
        <f>'E1'!Q28/A!T29*1000</f>
        <v>678.7779812880549</v>
      </c>
      <c r="N28" s="170">
        <f>'E1'!R28/A!U29*1000</f>
        <v>375.0029013054978</v>
      </c>
      <c r="O28" s="174">
        <f>'E1'!S28/A!U29*1000</f>
        <v>640.7304976908215</v>
      </c>
      <c r="P28" s="174">
        <f>'E1'!T28/A!V29*1000</f>
        <v>385.49638350325404</v>
      </c>
      <c r="Q28" s="174">
        <f>'E1'!U28/A!V29*1000</f>
        <v>658.659676498963</v>
      </c>
      <c r="R28" s="174">
        <f>'E1'!V28/A!W29*1000</f>
        <v>406.85013498966657</v>
      </c>
      <c r="S28" s="174">
        <f>'E1'!W28/A!W29*1000</f>
        <v>695.1447270674362</v>
      </c>
      <c r="T28" s="174">
        <f>'E1'!X28/A!X29*1000</f>
        <v>417.1228413591377</v>
      </c>
      <c r="U28" s="174">
        <f>'E1'!Y28/A!X29*1000</f>
        <v>712.6966879771487</v>
      </c>
      <c r="V28" s="88">
        <f t="shared" si="25"/>
        <v>-6.982537282270942</v>
      </c>
      <c r="W28" s="88">
        <f t="shared" si="26"/>
        <v>-5.002231746954902</v>
      </c>
      <c r="X28" s="88">
        <f t="shared" si="27"/>
        <v>6.090207487894734</v>
      </c>
      <c r="Y28" s="88">
        <f t="shared" si="28"/>
        <v>5.903397834042184</v>
      </c>
      <c r="Z28" s="88">
        <f t="shared" si="29"/>
        <v>-3.2668183363834222</v>
      </c>
      <c r="AA28" s="88">
        <f t="shared" si="30"/>
        <v>-5.6052913686201435</v>
      </c>
      <c r="AB28" s="88">
        <f t="shared" si="22"/>
        <v>2.7982402699353104</v>
      </c>
      <c r="AC28" s="88">
        <f t="shared" si="23"/>
        <v>5.539287111426902</v>
      </c>
      <c r="AD28" s="88">
        <f t="shared" si="24"/>
        <v>2.5249362077099975</v>
      </c>
    </row>
    <row r="29" spans="1:30" ht="15">
      <c r="A29" s="84" t="s">
        <v>45</v>
      </c>
      <c r="B29" s="170">
        <f>'E1'!F29/A!O30*1000</f>
        <v>430.8554042134266</v>
      </c>
      <c r="C29" s="170">
        <f>'E1'!G29/A!O30*1000</f>
        <v>736.1601646637756</v>
      </c>
      <c r="D29" s="170">
        <f>'E1'!H29/A!P30*1000</f>
        <v>398.47755373757326</v>
      </c>
      <c r="E29" s="170">
        <f>'E1'!I29/A!P30*1000</f>
        <v>680.8393226720704</v>
      </c>
      <c r="F29" s="170">
        <f>'E1'!J29/A!Q30*1000</f>
        <v>377.4594990448388</v>
      </c>
      <c r="G29" s="170">
        <f>'E1'!K29/A!Q30*1000</f>
        <v>644.9278441291409</v>
      </c>
      <c r="H29" s="94">
        <f>'E1'!L29/A!R30*1000</f>
        <v>404.66714087918416</v>
      </c>
      <c r="I29" s="94">
        <f>'E1'!M29/A!R30*1000</f>
        <v>691.4148601837501</v>
      </c>
      <c r="J29" s="170">
        <f>'E1'!N29/A!S30*1000</f>
        <v>428.4577695559445</v>
      </c>
      <c r="K29" s="170">
        <f>'E1'!O29/A!S30*1000</f>
        <v>732.0635626321083</v>
      </c>
      <c r="L29" s="170">
        <f>'E1'!P29/A!T30*1000</f>
        <v>415.02909693100656</v>
      </c>
      <c r="M29" s="170">
        <f>'E1'!Q29/A!T30*1000</f>
        <v>709.0982510546733</v>
      </c>
      <c r="N29" s="170">
        <f>'E1'!R29/A!U30*1000</f>
        <v>378.19332342248657</v>
      </c>
      <c r="O29" s="174">
        <f>'E1'!S29/A!U30*1000</f>
        <v>672.4639717502131</v>
      </c>
      <c r="P29" s="174">
        <f>'E1'!T29/A!V30*1000</f>
        <v>400.0701951397048</v>
      </c>
      <c r="Q29" s="174">
        <f>'E1'!U29/A!V30*1000</f>
        <v>683.5605120673478</v>
      </c>
      <c r="R29" s="174">
        <f>'E1'!V29/A!W30*1000</f>
        <v>417.74688556024256</v>
      </c>
      <c r="S29" s="174">
        <f>'E1'!W29/A!W30*1000</f>
        <v>713.7629307986391</v>
      </c>
      <c r="T29" s="174">
        <f>'E1'!X29/A!X30*1000</f>
        <v>432.90446399867227</v>
      </c>
      <c r="U29" s="174">
        <f>'E1'!Y29/A!X30*1000</f>
        <v>739.6611911663125</v>
      </c>
      <c r="V29" s="88">
        <f t="shared" si="25"/>
        <v>-7.514783419036515</v>
      </c>
      <c r="W29" s="88">
        <f t="shared" si="26"/>
        <v>-5.274589370365482</v>
      </c>
      <c r="X29" s="88">
        <f t="shared" si="27"/>
        <v>7.2080956773360505</v>
      </c>
      <c r="Y29" s="88">
        <f t="shared" si="28"/>
        <v>5.879061152598787</v>
      </c>
      <c r="Z29" s="88">
        <f t="shared" si="29"/>
        <v>-3.137065242649708</v>
      </c>
      <c r="AA29" s="88">
        <f t="shared" si="30"/>
        <v>-5.16631923008869</v>
      </c>
      <c r="AB29" s="88">
        <f aca="true" t="shared" si="31" ref="AB29:AC34">(Q29-O29)/O29*100</f>
        <v>1.6501315733323005</v>
      </c>
      <c r="AC29" s="88">
        <f t="shared" si="23"/>
        <v>4.418397230107355</v>
      </c>
      <c r="AD29" s="88">
        <f aca="true" t="shared" si="32" ref="AD29:AD34">(U29-S29)/S29*100</f>
        <v>3.6284120749582054</v>
      </c>
    </row>
    <row r="30" spans="1:30" s="127" customFormat="1" ht="15">
      <c r="A30" s="84" t="s">
        <v>46</v>
      </c>
      <c r="B30" s="170">
        <f>'E1'!F30/A!O31*1000</f>
        <v>447.1932435265001</v>
      </c>
      <c r="C30" s="170">
        <f>'E1'!G30/A!O31*1000</f>
        <v>764.0750204630655</v>
      </c>
      <c r="D30" s="170">
        <f>'E1'!H30/A!P31*1000</f>
        <v>415.1226938898964</v>
      </c>
      <c r="E30" s="170">
        <f>'E1'!I30/A!P31*1000</f>
        <v>709.2792331282382</v>
      </c>
      <c r="F30" s="170">
        <f>'E1'!J30/A!Q31*1000</f>
        <v>397.6829494007872</v>
      </c>
      <c r="G30" s="170">
        <f>'E1'!K30/A!Q31*1000</f>
        <v>679.4816605569139</v>
      </c>
      <c r="H30" s="94">
        <f>'E1'!L30/A!R31*1000</f>
        <v>421.33767769003117</v>
      </c>
      <c r="I30" s="94">
        <f>'E1'!M30/A!R31*1000</f>
        <v>719.8981634072779</v>
      </c>
      <c r="J30" s="170">
        <f>'E1'!N30/A!S31*1000</f>
        <v>448.49067250771424</v>
      </c>
      <c r="K30" s="170">
        <f>'E1'!O30/A!S31*1000</f>
        <v>766.2918094904512</v>
      </c>
      <c r="L30" s="170">
        <f>'E1'!P30/A!T31*1000</f>
        <v>431.0117362030312</v>
      </c>
      <c r="M30" s="170">
        <f>'E1'!Q30/A!T31*1000</f>
        <v>736.4103732423246</v>
      </c>
      <c r="N30" s="170">
        <f>'E1'!R30/A!U31*1000</f>
        <v>408.88563964301636</v>
      </c>
      <c r="O30" s="174">
        <f>'E1'!S30/A!U31*1000</f>
        <v>698.6225932520774</v>
      </c>
      <c r="P30" s="174">
        <f>'E1'!T30/A!V31*1000</f>
        <v>413.0908135756741</v>
      </c>
      <c r="Q30" s="174">
        <f>'E1'!U30/A!V31*1000</f>
        <v>705.807559494654</v>
      </c>
      <c r="R30" s="174">
        <f>'E1'!V30/A!W31*1000</f>
        <v>427.01739371748306</v>
      </c>
      <c r="S30" s="174">
        <f>'E1'!W30/A!W31*1000</f>
        <v>729.6025343983894</v>
      </c>
      <c r="T30" s="174">
        <f>'E1'!X30/A!X31*1000</f>
        <v>447.51765746506794</v>
      </c>
      <c r="U30" s="174">
        <f>'E1'!Y30/A!X31*1000</f>
        <v>764.6293145861049</v>
      </c>
      <c r="V30" s="88">
        <f t="shared" si="25"/>
        <v>-7.17151927066251</v>
      </c>
      <c r="W30" s="88">
        <f t="shared" si="26"/>
        <v>-4.2011060213766065</v>
      </c>
      <c r="X30" s="88">
        <f t="shared" si="27"/>
        <v>5.948137410690089</v>
      </c>
      <c r="Y30" s="88">
        <f t="shared" si="28"/>
        <v>6.444473460467242</v>
      </c>
      <c r="Z30" s="88">
        <f t="shared" si="29"/>
        <v>-3.8994852715438038</v>
      </c>
      <c r="AA30" s="88">
        <f t="shared" si="30"/>
        <v>-5.131348140014946</v>
      </c>
      <c r="AB30" s="88">
        <f t="shared" si="31"/>
        <v>1.0284474495923022</v>
      </c>
      <c r="AC30" s="88">
        <f t="shared" si="23"/>
        <v>3.371311993423837</v>
      </c>
      <c r="AD30" s="88">
        <f t="shared" si="32"/>
        <v>4.8008029764586375</v>
      </c>
    </row>
    <row r="31" spans="1:30" s="127" customFormat="1" ht="15">
      <c r="A31" s="84" t="s">
        <v>47</v>
      </c>
      <c r="B31" s="170">
        <f>'E1'!F31/A!O32*1000</f>
        <v>450.2638817599138</v>
      </c>
      <c r="C31" s="170">
        <f>'E1'!G31/A!O32*1000</f>
        <v>769.3215173746207</v>
      </c>
      <c r="D31" s="170">
        <f>'E1'!H31/A!P32*1000</f>
        <v>423.2237409842004</v>
      </c>
      <c r="E31" s="170">
        <f>'E1'!I31/A!P32*1000</f>
        <v>723.1206938702222</v>
      </c>
      <c r="F31" s="170">
        <f>'E1'!J31/A!Q32*1000</f>
        <v>406.42798609727305</v>
      </c>
      <c r="G31" s="170">
        <f>'E1'!K31/A!Q32*1000</f>
        <v>694.4234428614172</v>
      </c>
      <c r="H31" s="94">
        <f>'E1'!L31/A!R32*1000</f>
        <v>429.522862960615</v>
      </c>
      <c r="I31" s="94">
        <f>'E1'!M31/A!R32*1000</f>
        <v>733.8833827585285</v>
      </c>
      <c r="J31" s="170">
        <f>'E1'!N31/A!S32*1000</f>
        <v>454.81859606538904</v>
      </c>
      <c r="K31" s="170">
        <f>'E1'!O31/A!S32*1000</f>
        <v>777.1037088020125</v>
      </c>
      <c r="L31" s="170">
        <f>'E1'!P31/A!T32*1000</f>
        <v>437.7160423337969</v>
      </c>
      <c r="M31" s="170">
        <f>'E1'!Q31/A!T32*1000</f>
        <v>747.8679855127018</v>
      </c>
      <c r="N31" s="170">
        <f>'E1'!R31/A!U32*1000</f>
        <v>411.31986318491636</v>
      </c>
      <c r="O31" s="174">
        <f>'E1'!S31/A!U32*1000</f>
        <v>702.7817111043997</v>
      </c>
      <c r="P31" s="174">
        <f>'E1'!T31/A!V32*1000</f>
        <v>418.5086173279993</v>
      </c>
      <c r="Q31" s="174">
        <f>'E1'!U31/A!V32*1000</f>
        <v>715.0644267949699</v>
      </c>
      <c r="R31" s="174">
        <f>'E1'!V31/A!W32*1000</f>
        <v>431.1100186076073</v>
      </c>
      <c r="S31" s="174">
        <f>'E1'!W31/A!W32*1000</f>
        <v>736.5951991846679</v>
      </c>
      <c r="T31" s="174">
        <f>'E1'!X31/A!X32*1000</f>
        <v>457.0006906427308</v>
      </c>
      <c r="U31" s="174">
        <f>'E1'!Y31/A!X32*1000</f>
        <v>780.8320387420778</v>
      </c>
      <c r="V31" s="88">
        <f t="shared" si="25"/>
        <v>-6.005398583164953</v>
      </c>
      <c r="W31" s="88">
        <f t="shared" si="26"/>
        <v>-3.9685285253301403</v>
      </c>
      <c r="X31" s="88">
        <f t="shared" si="27"/>
        <v>5.682403194009994</v>
      </c>
      <c r="Y31" s="88">
        <f t="shared" si="28"/>
        <v>5.889263479577232</v>
      </c>
      <c r="Z31" s="88">
        <f t="shared" si="29"/>
        <v>-3.762139204608955</v>
      </c>
      <c r="AA31" s="88">
        <f t="shared" si="30"/>
        <v>-6.028640787102703</v>
      </c>
      <c r="AB31" s="88">
        <f t="shared" si="31"/>
        <v>1.7477284192937041</v>
      </c>
      <c r="AC31" s="88">
        <f t="shared" si="23"/>
        <v>3.011025522022155</v>
      </c>
      <c r="AD31" s="88">
        <f t="shared" si="32"/>
        <v>6.005583474664965</v>
      </c>
    </row>
    <row r="32" spans="1:30" s="127" customFormat="1" ht="15">
      <c r="A32" s="84" t="s">
        <v>48</v>
      </c>
      <c r="B32" s="170">
        <f>'E1'!F32/A!O33*1000</f>
        <v>445.4699635986036</v>
      </c>
      <c r="C32" s="170">
        <f>'E1'!G32/A!O33*1000</f>
        <v>761.1306218943669</v>
      </c>
      <c r="D32" s="170">
        <f>'E1'!H32/A!P33*1000</f>
        <v>422.2176978772268</v>
      </c>
      <c r="E32" s="170">
        <f>'E1'!I32/A!P33*1000</f>
        <v>721.4017671675606</v>
      </c>
      <c r="F32" s="170">
        <f>'E1'!J32/A!Q33*1000</f>
        <v>407.16480680509386</v>
      </c>
      <c r="G32" s="170">
        <f>'E1'!K32/A!Q33*1000</f>
        <v>695.6823757848356</v>
      </c>
      <c r="H32" s="94">
        <f>'E1'!L32/A!R33*1000</f>
        <v>430.09765890928145</v>
      </c>
      <c r="I32" s="94">
        <f>'E1'!M32/A!R33*1000</f>
        <v>734.8654799449173</v>
      </c>
      <c r="J32" s="170">
        <f>'E1'!N32/A!S33*1000</f>
        <v>452.86925099894324</v>
      </c>
      <c r="K32" s="170">
        <f>'E1'!O32/A!S33*1000</f>
        <v>773.7730550117437</v>
      </c>
      <c r="L32" s="170">
        <f>'E1'!P32/A!T33*1000</f>
        <v>437.2637268051328</v>
      </c>
      <c r="M32" s="170">
        <f>'E1'!Q32/A!T33*1000</f>
        <v>747.0968704308407</v>
      </c>
      <c r="N32" s="170">
        <f>'E1'!R32/A!U33*1000</f>
        <v>409.64571056537756</v>
      </c>
      <c r="O32" s="174">
        <f>'E1'!S32/A!U33*1000</f>
        <v>699.9212515255718</v>
      </c>
      <c r="P32" s="174">
        <f>'E1'!T32/A!V33*1000</f>
        <v>419.28852318434645</v>
      </c>
      <c r="Q32" s="174">
        <f>'E1'!U32/A!V33*1000</f>
        <v>716.3969750652624</v>
      </c>
      <c r="R32" s="174">
        <f>'E1'!V32/A!W33*1000</f>
        <v>430.4146994415932</v>
      </c>
      <c r="S32" s="174">
        <f>'E1'!W32/A!W33*1000</f>
        <v>735.4071758553997</v>
      </c>
      <c r="T32" s="174">
        <f>'E1'!X32/A!X33*1000</f>
        <v>458.74838225359076</v>
      </c>
      <c r="U32" s="174">
        <f>'E1'!Y32/A!X33*1000</f>
        <v>783.8181471474742</v>
      </c>
      <c r="V32" s="88">
        <f t="shared" si="25"/>
        <v>-5.219715720795169</v>
      </c>
      <c r="W32" s="88">
        <f t="shared" si="26"/>
        <v>-3.565196614877576</v>
      </c>
      <c r="X32" s="88">
        <f t="shared" si="27"/>
        <v>5.632326694474196</v>
      </c>
      <c r="Y32" s="88">
        <f t="shared" si="28"/>
        <v>5.294516633131663</v>
      </c>
      <c r="Z32" s="88">
        <f t="shared" si="29"/>
        <v>-3.44754633262568</v>
      </c>
      <c r="AA32" s="88">
        <f t="shared" si="30"/>
        <v>-6.314525033154442</v>
      </c>
      <c r="AB32" s="88">
        <f t="shared" si="31"/>
        <v>2.353939604459715</v>
      </c>
      <c r="AC32" s="88">
        <f t="shared" si="23"/>
        <v>2.6535847374851826</v>
      </c>
      <c r="AD32" s="88">
        <f t="shared" si="32"/>
        <v>6.582879917613603</v>
      </c>
    </row>
    <row r="33" spans="1:30" s="127" customFormat="1" ht="15">
      <c r="A33" s="84" t="s">
        <v>49</v>
      </c>
      <c r="B33" s="170">
        <f>'E1'!F33/A!O34*1000</f>
        <v>442.55007380625824</v>
      </c>
      <c r="C33" s="170">
        <f>'E1'!G33/A!O34*1000</f>
        <v>756.1416939865059</v>
      </c>
      <c r="D33" s="170">
        <f>'E1'!H33/A!P34*1000</f>
        <v>419.9919481439327</v>
      </c>
      <c r="E33" s="170">
        <f>'E1'!I33/A!P34*1000</f>
        <v>717.5988479651116</v>
      </c>
      <c r="F33" s="170">
        <f>'E1'!J33/A!Q34*1000</f>
        <v>407.3426185505268</v>
      </c>
      <c r="G33" s="170">
        <f>'E1'!K33/A!Q34*1000</f>
        <v>695.9861851893761</v>
      </c>
      <c r="H33" s="94">
        <f>'E1'!L33/A!R34*1000</f>
        <v>428.5790951273813</v>
      </c>
      <c r="I33" s="94">
        <f>'E1'!M33/A!R34*1000</f>
        <v>732.2708596783409</v>
      </c>
      <c r="J33" s="170">
        <f>'E1'!N33/A!S34*1000</f>
        <v>451.4866302332197</v>
      </c>
      <c r="K33" s="170">
        <f>'E1'!O33/A!S34*1000</f>
        <v>771.4107071785519</v>
      </c>
      <c r="L33" s="170">
        <f>'E1'!P33/A!T34*1000</f>
        <v>437.07573446045205</v>
      </c>
      <c r="M33" s="170">
        <f>'E1'!Q33/A!T34*1000</f>
        <v>746.7761939522032</v>
      </c>
      <c r="N33" s="170">
        <f>'E1'!R33/A!U34*1000</f>
        <v>409.1498421050723</v>
      </c>
      <c r="O33" s="174">
        <f>'E1'!S33/A!U34*1000</f>
        <v>699.0740099595614</v>
      </c>
      <c r="P33" s="174">
        <f>'E1'!T33/A!V34*1000</f>
        <v>418.19397677913395</v>
      </c>
      <c r="Q33" s="174">
        <f>'E1'!U33/A!V34*1000</f>
        <v>714.5268314996631</v>
      </c>
      <c r="R33" s="174">
        <f>'E1'!V33/A!W34*1000</f>
        <v>429.523063955115</v>
      </c>
      <c r="S33" s="174">
        <f>'E1'!W33/A!W34*1000</f>
        <v>733.8837261780209</v>
      </c>
      <c r="T33" s="174">
        <f>'E1'!X33/A!X34*1000</f>
        <v>458.01274005700526</v>
      </c>
      <c r="U33" s="174">
        <f>'E1'!Y33/A!X34*1000</f>
        <v>782.5612278300512</v>
      </c>
      <c r="V33" s="88">
        <f t="shared" si="25"/>
        <v>-5.097304688779955</v>
      </c>
      <c r="W33" s="88">
        <f t="shared" si="26"/>
        <v>-3.0118028808187765</v>
      </c>
      <c r="X33" s="88">
        <f t="shared" si="27"/>
        <v>5.213418780588588</v>
      </c>
      <c r="Y33" s="88">
        <f t="shared" si="28"/>
        <v>5.344995910038468</v>
      </c>
      <c r="Z33" s="88">
        <f t="shared" si="29"/>
        <v>-3.1934367772065033</v>
      </c>
      <c r="AA33" s="88">
        <f t="shared" si="30"/>
        <v>-6.387748348027143</v>
      </c>
      <c r="AB33" s="88">
        <f t="shared" si="31"/>
        <v>2.2104700389298664</v>
      </c>
      <c r="AC33" s="88">
        <f t="shared" si="23"/>
        <v>2.7090507766840806</v>
      </c>
      <c r="AD33" s="88">
        <f t="shared" si="32"/>
        <v>6.632862933960523</v>
      </c>
    </row>
    <row r="34" spans="1:30" s="26" customFormat="1" ht="15.75">
      <c r="A34" s="148" t="s">
        <v>38</v>
      </c>
      <c r="B34" s="200">
        <f>'E1'!F34/A!O35*1000</f>
        <v>440.7016541459152</v>
      </c>
      <c r="C34" s="200">
        <f>'E1'!G34/A!O35*1000</f>
        <v>752.9834814905759</v>
      </c>
      <c r="D34" s="200">
        <f>'E1'!H34/A!P35*1000</f>
        <v>418.17712761179513</v>
      </c>
      <c r="E34" s="200">
        <f>'E1'!I34/A!P35*1000</f>
        <v>714.4980429880623</v>
      </c>
      <c r="F34" s="200">
        <f>'E1'!J34/A!Q35*1000</f>
        <v>407.1474298771243</v>
      </c>
      <c r="G34" s="200">
        <f>'E1'!K34/A!Q35*1000</f>
        <v>695.6526855406602</v>
      </c>
      <c r="H34" s="201">
        <f>'E1'!L34/A!R35*1000</f>
        <v>427.8792312443695</v>
      </c>
      <c r="I34" s="201">
        <f>'E1'!M34/A!R35*1000</f>
        <v>731.0750712390598</v>
      </c>
      <c r="J34" s="200">
        <f>'E1'!N34/A!S35*1000</f>
        <v>450.16484714012114</v>
      </c>
      <c r="K34" s="200">
        <f>'E1'!O34/A!S35*1000</f>
        <v>769.0572519478906</v>
      </c>
      <c r="L34" s="200">
        <f>'E1'!P34/A!T35*1000</f>
        <v>436.52074282026814</v>
      </c>
      <c r="M34" s="200">
        <f>'E1'!Q34/A!T35*1000</f>
        <v>745.8282955861106</v>
      </c>
      <c r="N34" s="200">
        <f>'E1'!R34/A!U35*1000</f>
        <v>408.1643551625198</v>
      </c>
      <c r="O34" s="202">
        <f>'E1'!S34/A!U35*1000</f>
        <v>697.3902055490587</v>
      </c>
      <c r="P34" s="202">
        <f>'E1'!T34/A!V35*1000</f>
        <v>417.42339991942833</v>
      </c>
      <c r="Q34" s="202">
        <f>'E1'!U34/A!V35*1000</f>
        <v>713.2102227664792</v>
      </c>
      <c r="R34" s="202">
        <f>'E1'!V34/A!W35*1000</f>
        <v>427.97980070611976</v>
      </c>
      <c r="S34" s="202">
        <f>'E1'!W34/A!W35*1000</f>
        <v>731.2469043663647</v>
      </c>
      <c r="T34" s="202">
        <f>'E1'!X34/A!X35*1000</f>
        <v>457.71056898745974</v>
      </c>
      <c r="U34" s="202">
        <f>'E1'!Y34/A!X35*1000</f>
        <v>782.0449379050835</v>
      </c>
      <c r="V34" s="150">
        <f>(D34-B34)/B34*100</f>
        <v>-5.111060129277903</v>
      </c>
      <c r="W34" s="150">
        <f>(F34-D34)/D34*100</f>
        <v>-2.6375659992839187</v>
      </c>
      <c r="X34" s="150">
        <f>(H34-F34)/F34*100</f>
        <v>5.09196419918505</v>
      </c>
      <c r="Y34" s="150">
        <f>(J34-H34)/H34*100</f>
        <v>5.208389252953459</v>
      </c>
      <c r="Z34" s="150">
        <f>(M34-K34)/K34*100</f>
        <v>-3.0204456564117956</v>
      </c>
      <c r="AA34" s="150">
        <f>(O34-M34)/M34*100</f>
        <v>-6.4945363864194405</v>
      </c>
      <c r="AB34" s="221">
        <f t="shared" si="31"/>
        <v>2.26845990831852</v>
      </c>
      <c r="AC34" s="221">
        <f t="shared" si="31"/>
        <v>2.5289432237696876</v>
      </c>
      <c r="AD34" s="221">
        <f t="shared" si="32"/>
        <v>6.946769037297471</v>
      </c>
    </row>
    <row r="35" spans="1:22" ht="1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</row>
    <row r="37" spans="2:22" ht="12.7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</row>
    <row r="38" spans="1:22" ht="15">
      <c r="A38" s="10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</row>
    <row r="39" spans="2:22" ht="12.7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261"/>
      <c r="V39" s="91"/>
    </row>
    <row r="40" spans="1:22" ht="15">
      <c r="A40" s="96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91"/>
    </row>
    <row r="41" spans="2:22" ht="12.7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  <row r="42" spans="2:22" ht="12.7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2:22" ht="12.7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</row>
    <row r="44" spans="2:22" ht="12.7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</row>
  </sheetData>
  <sheetProtection/>
  <mergeCells count="10"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600" verticalDpi="600" orientation="landscape" paperSize="9" scale="60" r:id="rId1"/>
  <colBreaks count="1" manualBreakCount="1">
    <brk id="2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User</cp:lastModifiedBy>
  <cp:lastPrinted>2013-04-04T10:55:12Z</cp:lastPrinted>
  <dcterms:created xsi:type="dcterms:W3CDTF">2002-04-12T06:04:22Z</dcterms:created>
  <dcterms:modified xsi:type="dcterms:W3CDTF">2013-04-04T11:09:28Z</dcterms:modified>
  <cp:category/>
  <cp:version/>
  <cp:contentType/>
  <cp:contentStatus/>
</cp:coreProperties>
</file>